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M:\2. PROGRAMOS\3.3 VPP\3.4.1. Metodinės medžiagos\10. Standartizuoti dokumentai\10.3.Atrankos\Mokyklų standartiniai PD\Mokyklų rekonstrukcijai\Mokyklų PD paskelbimui\"/>
    </mc:Choice>
  </mc:AlternateContent>
  <bookViews>
    <workbookView xWindow="0" yWindow="0" windowWidth="17940" windowHeight="6518" tabRatio="760" firstSheet="10" activeTab="14"/>
  </bookViews>
  <sheets>
    <sheet name="Valdymo darbalaukis" sheetId="1" r:id="rId1"/>
    <sheet name="Instrukcija" sheetId="2" r:id="rId2"/>
    <sheet name="Bazinės prielaidos" sheetId="4" r:id="rId3"/>
    <sheet name="Mokestinių reik.atitikimas" sheetId="24" r:id="rId4"/>
    <sheet name="Indeksacija" sheetId="19" r:id="rId5"/>
    <sheet name="Dalyvio prielaidos" sheetId="12" r:id="rId6"/>
    <sheet name="Metinis atlyginimas" sheetId="18" r:id="rId7"/>
    <sheet name="27 VAS skaičiavimai" sheetId="23" r:id="rId8"/>
    <sheet name="Investuotojas ir Finansuotojas" sheetId="20" r:id="rId9"/>
    <sheet name="Finansinės ataskaitos" sheetId="9" r:id="rId10"/>
    <sheet name="Infrastruk. sukūrimo sąnaudos" sheetId="7" r:id="rId11"/>
    <sheet name="Ilgalaikio turto apskaita" sheetId="17" r:id="rId12"/>
    <sheet name="Pelno mokesčio apskaičiavimas" sheetId="14" r:id="rId13"/>
    <sheet name="Investuotojo grąža" sheetId="21" r:id="rId14"/>
    <sheet name="Rezultatai" sheetId="22" r:id="rId15"/>
  </sheets>
  <definedNames>
    <definedName name="_xlnm._FilterDatabase" localSheetId="5" hidden="1">'Dalyvio prielaidos'!$D$14:$J$14</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3" i="18" l="1"/>
  <c r="A44" i="18"/>
  <c r="A45" i="18"/>
  <c r="A46" i="18"/>
  <c r="A47" i="18"/>
  <c r="A48" i="18"/>
  <c r="A42" i="18"/>
  <c r="Q79" i="22" l="1"/>
  <c r="R79" i="22"/>
  <c r="S79" i="22"/>
  <c r="T79" i="22"/>
  <c r="U79" i="22"/>
  <c r="V79" i="22"/>
  <c r="W79" i="22"/>
  <c r="X79" i="22"/>
  <c r="Y79" i="22"/>
  <c r="Z79" i="22"/>
  <c r="Q80" i="22"/>
  <c r="R80" i="22"/>
  <c r="S80" i="22"/>
  <c r="T80" i="22"/>
  <c r="U80" i="22"/>
  <c r="V80" i="22"/>
  <c r="W80" i="22"/>
  <c r="X80" i="22"/>
  <c r="Y80" i="22"/>
  <c r="Z80" i="22"/>
  <c r="B94" i="22"/>
  <c r="C94" i="22"/>
  <c r="B95" i="22"/>
  <c r="C95" i="22"/>
  <c r="B79" i="22"/>
  <c r="C79" i="22"/>
  <c r="B80" i="22"/>
  <c r="C80" i="22"/>
  <c r="GM52" i="20" l="1"/>
  <c r="GT52" i="20"/>
  <c r="GN50" i="20"/>
  <c r="GT48" i="20"/>
  <c r="GS48" i="20"/>
  <c r="GR48" i="20"/>
  <c r="GQ48" i="20"/>
  <c r="GP48" i="20"/>
  <c r="GO48" i="20"/>
  <c r="GN48" i="20"/>
  <c r="GT47" i="20"/>
  <c r="GS47" i="20"/>
  <c r="GR47" i="20"/>
  <c r="GQ47" i="20"/>
  <c r="GP47" i="20"/>
  <c r="GO47" i="20"/>
  <c r="GO50" i="20" s="1"/>
  <c r="GP46" i="20" s="1"/>
  <c r="GP50" i="20" s="1"/>
  <c r="GQ46" i="20" s="1"/>
  <c r="GQ50" i="20" s="1"/>
  <c r="GR46" i="20" s="1"/>
  <c r="GR50" i="20" s="1"/>
  <c r="GS46" i="20" s="1"/>
  <c r="GS50" i="20" s="1"/>
  <c r="GT46" i="20" s="1"/>
  <c r="GT50" i="20" s="1"/>
  <c r="GN47" i="20"/>
  <c r="GO46" i="20"/>
  <c r="GN46" i="20"/>
  <c r="GG52" i="20"/>
  <c r="GA50" i="20"/>
  <c r="GG48" i="20"/>
  <c r="GF48" i="20"/>
  <c r="GE48" i="20"/>
  <c r="GD48" i="20"/>
  <c r="GC48" i="20"/>
  <c r="GB48" i="20"/>
  <c r="GA48" i="20"/>
  <c r="GG47" i="20"/>
  <c r="GF47" i="20"/>
  <c r="GE47" i="20"/>
  <c r="GD47" i="20"/>
  <c r="GC47" i="20"/>
  <c r="GB47" i="20"/>
  <c r="GA47" i="20"/>
  <c r="GB46" i="20"/>
  <c r="GB50" i="20" s="1"/>
  <c r="GC46" i="20" s="1"/>
  <c r="GC50" i="20" s="1"/>
  <c r="GD46" i="20" s="1"/>
  <c r="GD50" i="20" s="1"/>
  <c r="GE46" i="20" s="1"/>
  <c r="GE50" i="20" s="1"/>
  <c r="GF46" i="20" s="1"/>
  <c r="GF50" i="20" s="1"/>
  <c r="GG46" i="20" s="1"/>
  <c r="GG50" i="20" s="1"/>
  <c r="GA46" i="20"/>
  <c r="FT52" i="20"/>
  <c r="FN50" i="20"/>
  <c r="FT48" i="20"/>
  <c r="FS48" i="20"/>
  <c r="FR48" i="20"/>
  <c r="FQ48" i="20"/>
  <c r="FP48" i="20"/>
  <c r="FO48" i="20"/>
  <c r="FN48" i="20"/>
  <c r="FT47" i="20"/>
  <c r="FS47" i="20"/>
  <c r="FR47" i="20"/>
  <c r="FQ47" i="20"/>
  <c r="FP47" i="20"/>
  <c r="FO47" i="20"/>
  <c r="FO50" i="20" s="1"/>
  <c r="FP46" i="20" s="1"/>
  <c r="FP50" i="20" s="1"/>
  <c r="FQ46" i="20" s="1"/>
  <c r="FQ50" i="20" s="1"/>
  <c r="FR46" i="20" s="1"/>
  <c r="FR50" i="20" s="1"/>
  <c r="FS46" i="20" s="1"/>
  <c r="FS50" i="20" s="1"/>
  <c r="FT46" i="20" s="1"/>
  <c r="FT50" i="20" s="1"/>
  <c r="FN47" i="20"/>
  <c r="FO46" i="20"/>
  <c r="FN46" i="20"/>
  <c r="FG52" i="20"/>
  <c r="FA50" i="20"/>
  <c r="FG48" i="20"/>
  <c r="FF48" i="20"/>
  <c r="FE48" i="20"/>
  <c r="FD48" i="20"/>
  <c r="FC48" i="20"/>
  <c r="FB48" i="20"/>
  <c r="FA48" i="20"/>
  <c r="FG47" i="20"/>
  <c r="FF47" i="20"/>
  <c r="FE47" i="20"/>
  <c r="FD47" i="20"/>
  <c r="FC47" i="20"/>
  <c r="FB47" i="20"/>
  <c r="FB50" i="20" s="1"/>
  <c r="FC46" i="20" s="1"/>
  <c r="FC50" i="20" s="1"/>
  <c r="FD46" i="20" s="1"/>
  <c r="FD50" i="20" s="1"/>
  <c r="FE46" i="20" s="1"/>
  <c r="FE50" i="20" s="1"/>
  <c r="FF46" i="20" s="1"/>
  <c r="FF50" i="20" s="1"/>
  <c r="FG46" i="20" s="1"/>
  <c r="FG50" i="20" s="1"/>
  <c r="FA47" i="20"/>
  <c r="FB46" i="20"/>
  <c r="FA46" i="20"/>
  <c r="ET52" i="20"/>
  <c r="EN50" i="20"/>
  <c r="ET48" i="20"/>
  <c r="ES48" i="20"/>
  <c r="ER48" i="20"/>
  <c r="EQ48" i="20"/>
  <c r="EP48" i="20"/>
  <c r="EO48" i="20"/>
  <c r="EN48" i="20"/>
  <c r="ET47" i="20"/>
  <c r="ES47" i="20"/>
  <c r="ER47" i="20"/>
  <c r="EQ47" i="20"/>
  <c r="EP47" i="20"/>
  <c r="EO47" i="20"/>
  <c r="EN47" i="20"/>
  <c r="EO46" i="20"/>
  <c r="EO50" i="20" s="1"/>
  <c r="EP46" i="20" s="1"/>
  <c r="EP50" i="20" s="1"/>
  <c r="EQ46" i="20" s="1"/>
  <c r="EQ50" i="20" s="1"/>
  <c r="ER46" i="20" s="1"/>
  <c r="ER50" i="20" s="1"/>
  <c r="ES46" i="20" s="1"/>
  <c r="ES50" i="20" s="1"/>
  <c r="ET46" i="20" s="1"/>
  <c r="ET50" i="20" s="1"/>
  <c r="EN46" i="20"/>
  <c r="EG52" i="20"/>
  <c r="EA50" i="20"/>
  <c r="EG48" i="20"/>
  <c r="EF48" i="20"/>
  <c r="EE48" i="20"/>
  <c r="ED48" i="20"/>
  <c r="EC48" i="20"/>
  <c r="EB48" i="20"/>
  <c r="EA48" i="20"/>
  <c r="EG47" i="20"/>
  <c r="EF47" i="20"/>
  <c r="EE47" i="20"/>
  <c r="ED47" i="20"/>
  <c r="EC47" i="20"/>
  <c r="EB47" i="20"/>
  <c r="EB50" i="20" s="1"/>
  <c r="EC46" i="20" s="1"/>
  <c r="EC50" i="20" s="1"/>
  <c r="ED46" i="20" s="1"/>
  <c r="ED50" i="20" s="1"/>
  <c r="EE46" i="20" s="1"/>
  <c r="EE50" i="20" s="1"/>
  <c r="EF46" i="20" s="1"/>
  <c r="EF50" i="20" s="1"/>
  <c r="EG46" i="20" s="1"/>
  <c r="EG50" i="20" s="1"/>
  <c r="EA47" i="20"/>
  <c r="EB46" i="20"/>
  <c r="EA46" i="20"/>
  <c r="DT52" i="20"/>
  <c r="DN50" i="20"/>
  <c r="DT48" i="20"/>
  <c r="DS48" i="20"/>
  <c r="DR48" i="20"/>
  <c r="DQ48" i="20"/>
  <c r="DP48" i="20"/>
  <c r="DO48" i="20"/>
  <c r="DN48" i="20"/>
  <c r="DT47" i="20"/>
  <c r="DS47" i="20"/>
  <c r="DR47" i="20"/>
  <c r="DQ47" i="20"/>
  <c r="DP47" i="20"/>
  <c r="DO47" i="20"/>
  <c r="DO50" i="20" s="1"/>
  <c r="DP46" i="20" s="1"/>
  <c r="DP50" i="20" s="1"/>
  <c r="DQ46" i="20" s="1"/>
  <c r="DQ50" i="20" s="1"/>
  <c r="DR46" i="20" s="1"/>
  <c r="DR50" i="20" s="1"/>
  <c r="DS46" i="20" s="1"/>
  <c r="DS50" i="20" s="1"/>
  <c r="DT46" i="20" s="1"/>
  <c r="DT50" i="20" s="1"/>
  <c r="DN47" i="20"/>
  <c r="DO46" i="20"/>
  <c r="DN46" i="20"/>
  <c r="DG52" i="20"/>
  <c r="DA50" i="20"/>
  <c r="DG48" i="20"/>
  <c r="DF48" i="20"/>
  <c r="DE48" i="20"/>
  <c r="DD48" i="20"/>
  <c r="DC48" i="20"/>
  <c r="DB48" i="20"/>
  <c r="DA48" i="20"/>
  <c r="DG47" i="20"/>
  <c r="DF47" i="20"/>
  <c r="DE47" i="20"/>
  <c r="DD47" i="20"/>
  <c r="DC47" i="20"/>
  <c r="DB47" i="20"/>
  <c r="DB50" i="20" s="1"/>
  <c r="DC46" i="20" s="1"/>
  <c r="DC50" i="20" s="1"/>
  <c r="DD46" i="20" s="1"/>
  <c r="DD50" i="20" s="1"/>
  <c r="DE46" i="20" s="1"/>
  <c r="DE50" i="20" s="1"/>
  <c r="DF46" i="20" s="1"/>
  <c r="DF50" i="20" s="1"/>
  <c r="DG46" i="20" s="1"/>
  <c r="DG50" i="20" s="1"/>
  <c r="DA47" i="20"/>
  <c r="DB46" i="20"/>
  <c r="DA46" i="20"/>
  <c r="CT52" i="20"/>
  <c r="CN50" i="20"/>
  <c r="CT48" i="20"/>
  <c r="CS48" i="20"/>
  <c r="CR48" i="20"/>
  <c r="CQ48" i="20"/>
  <c r="CP48" i="20"/>
  <c r="CO48" i="20"/>
  <c r="CN48" i="20"/>
  <c r="CT47" i="20"/>
  <c r="CS47" i="20"/>
  <c r="CR47" i="20"/>
  <c r="CQ47" i="20"/>
  <c r="CP47" i="20"/>
  <c r="CO47" i="20"/>
  <c r="CO50" i="20" s="1"/>
  <c r="CP46" i="20" s="1"/>
  <c r="CP50" i="20" s="1"/>
  <c r="CQ46" i="20" s="1"/>
  <c r="CQ50" i="20" s="1"/>
  <c r="CR46" i="20" s="1"/>
  <c r="CR50" i="20" s="1"/>
  <c r="CS46" i="20" s="1"/>
  <c r="CS50" i="20" s="1"/>
  <c r="CT46" i="20" s="1"/>
  <c r="CT50" i="20" s="1"/>
  <c r="CN47" i="20"/>
  <c r="CO46" i="20"/>
  <c r="CN46" i="20"/>
  <c r="CG52" i="20"/>
  <c r="CA50" i="20"/>
  <c r="CG48" i="20"/>
  <c r="CF48" i="20"/>
  <c r="CE48" i="20"/>
  <c r="CD48" i="20"/>
  <c r="CC48" i="20"/>
  <c r="CB48" i="20"/>
  <c r="CA48" i="20"/>
  <c r="CG47" i="20"/>
  <c r="CF47" i="20"/>
  <c r="CE47" i="20"/>
  <c r="CD47" i="20"/>
  <c r="CC47" i="20"/>
  <c r="CB47" i="20"/>
  <c r="CB50" i="20" s="1"/>
  <c r="CC46" i="20" s="1"/>
  <c r="CC50" i="20" s="1"/>
  <c r="CD46" i="20" s="1"/>
  <c r="CD50" i="20" s="1"/>
  <c r="CE46" i="20" s="1"/>
  <c r="CE50" i="20" s="1"/>
  <c r="CF46" i="20" s="1"/>
  <c r="CF50" i="20" s="1"/>
  <c r="CG46" i="20" s="1"/>
  <c r="CG50" i="20" s="1"/>
  <c r="CA47" i="20"/>
  <c r="CB46" i="20"/>
  <c r="CA46" i="20"/>
  <c r="BT52" i="20"/>
  <c r="BN50" i="20"/>
  <c r="BT48" i="20"/>
  <c r="BS48" i="20"/>
  <c r="BR48" i="20"/>
  <c r="BQ48" i="20"/>
  <c r="BP48" i="20"/>
  <c r="BO48" i="20"/>
  <c r="BN48" i="20"/>
  <c r="BT47" i="20"/>
  <c r="BS47" i="20"/>
  <c r="BR47" i="20"/>
  <c r="BQ47" i="20"/>
  <c r="BP47" i="20"/>
  <c r="BO47" i="20"/>
  <c r="BO50" i="20" s="1"/>
  <c r="BP46" i="20" s="1"/>
  <c r="BP50" i="20" s="1"/>
  <c r="BQ46" i="20" s="1"/>
  <c r="BQ50" i="20" s="1"/>
  <c r="BR46" i="20" s="1"/>
  <c r="BR50" i="20" s="1"/>
  <c r="BS46" i="20" s="1"/>
  <c r="BS50" i="20" s="1"/>
  <c r="BT46" i="20" s="1"/>
  <c r="BT50" i="20" s="1"/>
  <c r="BN47" i="20"/>
  <c r="BO46" i="20"/>
  <c r="BN46" i="20"/>
  <c r="BG52" i="20"/>
  <c r="BA50" i="20"/>
  <c r="BG48" i="20"/>
  <c r="BF48" i="20"/>
  <c r="BE48" i="20"/>
  <c r="BD48" i="20"/>
  <c r="BC48" i="20"/>
  <c r="BB48" i="20"/>
  <c r="BA48" i="20"/>
  <c r="BG47" i="20"/>
  <c r="BF47" i="20"/>
  <c r="BE47" i="20"/>
  <c r="BD47" i="20"/>
  <c r="BC47" i="20"/>
  <c r="BB47" i="20"/>
  <c r="BB50" i="20" s="1"/>
  <c r="BC46" i="20" s="1"/>
  <c r="BC50" i="20" s="1"/>
  <c r="BD46" i="20" s="1"/>
  <c r="BD50" i="20" s="1"/>
  <c r="BE46" i="20" s="1"/>
  <c r="BE50" i="20" s="1"/>
  <c r="BF46" i="20" s="1"/>
  <c r="BF50" i="20" s="1"/>
  <c r="BG46" i="20" s="1"/>
  <c r="BG50" i="20" s="1"/>
  <c r="BA47" i="20"/>
  <c r="BB46" i="20"/>
  <c r="BA46" i="20"/>
  <c r="AT52" i="20"/>
  <c r="LA34" i="9" l="1"/>
  <c r="KN34" i="9"/>
  <c r="KA34" i="9"/>
  <c r="JN34" i="9"/>
  <c r="JA34" i="9"/>
  <c r="IN34" i="9"/>
  <c r="IA34" i="9"/>
  <c r="HN34" i="9"/>
  <c r="HA34" i="9"/>
  <c r="E7" i="23"/>
  <c r="LN34" i="9" l="1"/>
  <c r="AN68" i="9" l="1"/>
  <c r="AN35" i="9" l="1"/>
  <c r="BA35" i="9"/>
  <c r="BN35" i="9"/>
  <c r="CA35" i="9"/>
  <c r="CN35" i="9"/>
  <c r="DA35" i="9"/>
  <c r="DN35" i="9"/>
  <c r="EA35" i="9"/>
  <c r="EN35" i="9"/>
  <c r="FA35" i="9"/>
  <c r="FN35" i="9"/>
  <c r="GA35" i="9"/>
  <c r="GN35" i="9"/>
  <c r="HA35" i="9"/>
  <c r="HN35" i="9"/>
  <c r="IA35" i="9"/>
  <c r="IN35" i="9"/>
  <c r="JA35" i="9"/>
  <c r="JN35" i="9"/>
  <c r="KA35" i="9"/>
  <c r="KN35" i="9"/>
  <c r="LA35" i="9"/>
  <c r="LN35" i="9"/>
  <c r="AN37" i="9"/>
  <c r="BA37" i="9"/>
  <c r="BN37" i="9"/>
  <c r="CA37" i="9"/>
  <c r="CN37" i="9"/>
  <c r="DA37" i="9"/>
  <c r="DN37" i="9"/>
  <c r="EA37" i="9"/>
  <c r="EN37" i="9"/>
  <c r="FA37" i="9"/>
  <c r="FN37" i="9"/>
  <c r="GA37" i="9"/>
  <c r="GN37" i="9"/>
  <c r="HA37" i="9"/>
  <c r="HN37" i="9"/>
  <c r="IA37" i="9"/>
  <c r="IN37" i="9"/>
  <c r="JA37" i="9"/>
  <c r="JN37" i="9"/>
  <c r="KA37" i="9"/>
  <c r="KN37" i="9"/>
  <c r="LA37" i="9"/>
  <c r="LN37" i="9"/>
  <c r="AN38" i="9"/>
  <c r="BA38" i="9"/>
  <c r="BN38" i="9"/>
  <c r="CA38" i="9"/>
  <c r="CN38" i="9"/>
  <c r="DA38" i="9"/>
  <c r="DN38" i="9"/>
  <c r="EA38" i="9"/>
  <c r="EN38" i="9"/>
  <c r="FA38" i="9"/>
  <c r="FN38" i="9"/>
  <c r="GA38" i="9"/>
  <c r="GN38" i="9"/>
  <c r="HA38" i="9"/>
  <c r="HN38" i="9"/>
  <c r="IA38" i="9"/>
  <c r="IN38" i="9"/>
  <c r="JA38" i="9"/>
  <c r="JN38" i="9"/>
  <c r="KA38" i="9"/>
  <c r="KN38" i="9"/>
  <c r="LA38" i="9"/>
  <c r="LN38" i="9"/>
  <c r="AN39" i="9"/>
  <c r="BA39" i="9"/>
  <c r="BN39" i="9"/>
  <c r="CA39" i="9"/>
  <c r="CN39" i="9"/>
  <c r="DA39" i="9"/>
  <c r="DN39" i="9"/>
  <c r="EA39" i="9"/>
  <c r="EN39" i="9"/>
  <c r="FA39" i="9"/>
  <c r="FN39" i="9"/>
  <c r="GA39" i="9"/>
  <c r="GN39" i="9"/>
  <c r="HA39" i="9"/>
  <c r="HN39" i="9"/>
  <c r="IA39" i="9"/>
  <c r="IN39" i="9"/>
  <c r="JA39" i="9"/>
  <c r="JN39" i="9"/>
  <c r="KA39" i="9"/>
  <c r="KN39" i="9"/>
  <c r="LA39" i="9"/>
  <c r="LN39" i="9"/>
  <c r="AN45" i="9"/>
  <c r="AO45" i="9"/>
  <c r="AP45" i="9"/>
  <c r="HB45" i="9"/>
  <c r="HC45" i="9"/>
  <c r="HD45" i="9"/>
  <c r="HE45" i="9"/>
  <c r="AN55" i="9"/>
  <c r="CM55" i="9"/>
  <c r="CN55" i="9" s="1"/>
  <c r="HM56" i="9"/>
  <c r="HN56" i="9" s="1"/>
  <c r="IM56" i="9"/>
  <c r="IN56" i="9" s="1"/>
  <c r="JM56" i="9"/>
  <c r="JN56" i="9" s="1"/>
  <c r="BA58" i="9"/>
  <c r="BN58" i="9"/>
  <c r="CA58" i="9"/>
  <c r="CN58" i="9"/>
  <c r="DA58" i="9"/>
  <c r="DN58" i="9"/>
  <c r="EA58" i="9"/>
  <c r="EN58" i="9"/>
  <c r="FA58" i="9"/>
  <c r="FN58" i="9"/>
  <c r="GA58" i="9"/>
  <c r="GN58" i="9"/>
  <c r="HA58" i="9"/>
  <c r="HN58" i="9"/>
  <c r="IA58" i="9"/>
  <c r="IN58" i="9"/>
  <c r="JA58" i="9"/>
  <c r="JN58" i="9"/>
  <c r="KA58" i="9"/>
  <c r="KN58" i="9"/>
  <c r="LA58" i="9"/>
  <c r="LN58" i="9"/>
  <c r="AN59" i="9"/>
  <c r="AO59" i="9" s="1"/>
  <c r="AO55" i="9" s="1"/>
  <c r="AP59" i="9"/>
  <c r="AZ59" i="9"/>
  <c r="BM59" i="9"/>
  <c r="BM55" i="9" s="1"/>
  <c r="BN55" i="9" s="1"/>
  <c r="BN59" i="9"/>
  <c r="BO59" i="9"/>
  <c r="BZ59" i="9"/>
  <c r="CM59" i="9"/>
  <c r="CZ59" i="9"/>
  <c r="DM59" i="9"/>
  <c r="DM55" i="9" s="1"/>
  <c r="DN55" i="9" s="1"/>
  <c r="DN59" i="9"/>
  <c r="DO59" i="9"/>
  <c r="DZ59" i="9"/>
  <c r="EM59" i="9"/>
  <c r="EN59" i="9"/>
  <c r="EO59" i="9" s="1"/>
  <c r="EO55" i="9" s="1"/>
  <c r="EP59" i="9"/>
  <c r="EQ59" i="9"/>
  <c r="EZ59" i="9"/>
  <c r="FM59" i="9"/>
  <c r="FM55" i="9" s="1"/>
  <c r="FN55" i="9" s="1"/>
  <c r="FN59" i="9"/>
  <c r="FO59" i="9"/>
  <c r="FO56" i="9" s="1"/>
  <c r="FP59" i="9"/>
  <c r="FZ59" i="9"/>
  <c r="GA59" i="9"/>
  <c r="GB59" i="9" s="1"/>
  <c r="GM59" i="9"/>
  <c r="GN59" i="9"/>
  <c r="GO59" i="9" s="1"/>
  <c r="GO56" i="9" s="1"/>
  <c r="GP59" i="9"/>
  <c r="GP56" i="9" s="1"/>
  <c r="GQ59" i="9"/>
  <c r="GZ59" i="9"/>
  <c r="HM59" i="9"/>
  <c r="HN59" i="9"/>
  <c r="HO59" i="9"/>
  <c r="HO56" i="9" s="1"/>
  <c r="HP59" i="9"/>
  <c r="HZ59" i="9"/>
  <c r="IM59" i="9"/>
  <c r="IN59" i="9"/>
  <c r="IO59" i="9"/>
  <c r="IO56" i="9" s="1"/>
  <c r="IP59" i="9"/>
  <c r="IZ59" i="9"/>
  <c r="IZ56" i="9" s="1"/>
  <c r="JA56" i="9" s="1"/>
  <c r="JA59" i="9"/>
  <c r="JB59" i="9"/>
  <c r="JM59" i="9"/>
  <c r="JN59" i="9"/>
  <c r="JO59" i="9" s="1"/>
  <c r="JZ59" i="9"/>
  <c r="KM59" i="9"/>
  <c r="KM56" i="9" s="1"/>
  <c r="KN56" i="9" s="1"/>
  <c r="KN59" i="9"/>
  <c r="KO59" i="9"/>
  <c r="KO56" i="9" s="1"/>
  <c r="KP59" i="9"/>
  <c r="KZ59" i="9"/>
  <c r="KZ56" i="9" s="1"/>
  <c r="LA56" i="9" s="1"/>
  <c r="LA59" i="9"/>
  <c r="LB59" i="9"/>
  <c r="LM59" i="9"/>
  <c r="LM56" i="9" s="1"/>
  <c r="LN56" i="9" s="1"/>
  <c r="LN59" i="9"/>
  <c r="GO66" i="9"/>
  <c r="GP66" i="9"/>
  <c r="GQ66" i="9"/>
  <c r="GR66" i="9"/>
  <c r="GS66" i="9"/>
  <c r="GT66" i="9"/>
  <c r="GU66" i="9"/>
  <c r="GV66" i="9"/>
  <c r="GW66" i="9"/>
  <c r="GX66" i="9"/>
  <c r="GY66" i="9"/>
  <c r="GZ66" i="9"/>
  <c r="HA66" i="9"/>
  <c r="HB66" i="9"/>
  <c r="HC66" i="9"/>
  <c r="HD66" i="9"/>
  <c r="HE66" i="9"/>
  <c r="HF66" i="9"/>
  <c r="HG66" i="9"/>
  <c r="HH66" i="9"/>
  <c r="HI66" i="9"/>
  <c r="HJ66" i="9"/>
  <c r="HK66" i="9"/>
  <c r="HL66" i="9"/>
  <c r="HM66" i="9"/>
  <c r="HN66" i="9"/>
  <c r="HO66" i="9"/>
  <c r="HP66" i="9"/>
  <c r="HQ66" i="9"/>
  <c r="HR66" i="9"/>
  <c r="HS66" i="9"/>
  <c r="HT66" i="9"/>
  <c r="HU66" i="9"/>
  <c r="HV66" i="9"/>
  <c r="HW66" i="9"/>
  <c r="HX66" i="9"/>
  <c r="HY66" i="9"/>
  <c r="HZ66" i="9"/>
  <c r="IA66" i="9"/>
  <c r="IB66" i="9"/>
  <c r="IC66" i="9"/>
  <c r="ID66" i="9"/>
  <c r="IE66" i="9"/>
  <c r="IF66" i="9"/>
  <c r="IG66" i="9"/>
  <c r="IH66" i="9"/>
  <c r="II66" i="9"/>
  <c r="IJ66" i="9"/>
  <c r="IK66" i="9"/>
  <c r="IL66" i="9"/>
  <c r="IM66" i="9"/>
  <c r="IN66" i="9"/>
  <c r="IO66" i="9"/>
  <c r="IP66" i="9"/>
  <c r="IQ66" i="9"/>
  <c r="IR66" i="9"/>
  <c r="IS66" i="9"/>
  <c r="IT66" i="9"/>
  <c r="IU66" i="9"/>
  <c r="IV66" i="9"/>
  <c r="IW66" i="9"/>
  <c r="IX66" i="9"/>
  <c r="IY66" i="9"/>
  <c r="IZ66" i="9"/>
  <c r="JA66" i="9"/>
  <c r="JB66" i="9"/>
  <c r="JC66" i="9"/>
  <c r="JD66" i="9"/>
  <c r="JE66" i="9"/>
  <c r="JF66" i="9"/>
  <c r="JG66" i="9"/>
  <c r="JH66" i="9"/>
  <c r="JI66" i="9"/>
  <c r="JJ66" i="9"/>
  <c r="JK66" i="9"/>
  <c r="JL66" i="9"/>
  <c r="JM66" i="9"/>
  <c r="JN66" i="9"/>
  <c r="JO66" i="9"/>
  <c r="JP66" i="9"/>
  <c r="JQ66" i="9"/>
  <c r="JR66" i="9"/>
  <c r="JS66" i="9"/>
  <c r="JT66" i="9"/>
  <c r="JU66" i="9"/>
  <c r="JV66" i="9"/>
  <c r="JW66" i="9"/>
  <c r="JX66" i="9"/>
  <c r="JY66" i="9"/>
  <c r="JZ66" i="9"/>
  <c r="KA66" i="9"/>
  <c r="KB66" i="9"/>
  <c r="KC66" i="9"/>
  <c r="KD66" i="9"/>
  <c r="KE66" i="9"/>
  <c r="KF66" i="9"/>
  <c r="KG66" i="9"/>
  <c r="KH66" i="9"/>
  <c r="KI66" i="9"/>
  <c r="KJ66" i="9"/>
  <c r="KK66" i="9"/>
  <c r="KL66" i="9"/>
  <c r="KM66" i="9"/>
  <c r="KN66" i="9"/>
  <c r="KO66" i="9"/>
  <c r="KP66" i="9"/>
  <c r="KQ66" i="9"/>
  <c r="KR66" i="9"/>
  <c r="KS66" i="9"/>
  <c r="KT66" i="9"/>
  <c r="KU66" i="9"/>
  <c r="KV66" i="9"/>
  <c r="KW66" i="9"/>
  <c r="KX66" i="9"/>
  <c r="KY66" i="9"/>
  <c r="KZ66" i="9"/>
  <c r="LA66" i="9"/>
  <c r="LB66" i="9"/>
  <c r="LC66" i="9"/>
  <c r="LD66" i="9"/>
  <c r="LE66" i="9"/>
  <c r="LF66" i="9"/>
  <c r="LG66" i="9"/>
  <c r="LH66" i="9"/>
  <c r="LI66" i="9"/>
  <c r="LJ66" i="9"/>
  <c r="LK66" i="9"/>
  <c r="LL66" i="9"/>
  <c r="LM66" i="9"/>
  <c r="LN66" i="9"/>
  <c r="AN69" i="9"/>
  <c r="BA69" i="9"/>
  <c r="BN69" i="9"/>
  <c r="CA69" i="9"/>
  <c r="CN69" i="9"/>
  <c r="DA69" i="9"/>
  <c r="DN69" i="9"/>
  <c r="EA69" i="9"/>
  <c r="EN69" i="9"/>
  <c r="FA69" i="9"/>
  <c r="FN69" i="9"/>
  <c r="GA69" i="9"/>
  <c r="GN69" i="9"/>
  <c r="HA69" i="9"/>
  <c r="HN69" i="9"/>
  <c r="IA69" i="9"/>
  <c r="IN69" i="9"/>
  <c r="JA69" i="9"/>
  <c r="JN69" i="9"/>
  <c r="KA69" i="9"/>
  <c r="KN69" i="9"/>
  <c r="LA69" i="9"/>
  <c r="LN69" i="9"/>
  <c r="AN70" i="9"/>
  <c r="AO70" i="9"/>
  <c r="AP70" i="9"/>
  <c r="AQ70" i="9"/>
  <c r="AR70" i="9"/>
  <c r="AS70" i="9"/>
  <c r="AT70" i="9"/>
  <c r="AU70" i="9"/>
  <c r="AV70" i="9"/>
  <c r="AW70" i="9"/>
  <c r="AX70" i="9"/>
  <c r="AY70" i="9"/>
  <c r="AZ70" i="9"/>
  <c r="BB70" i="9"/>
  <c r="BC70" i="9"/>
  <c r="BD70" i="9"/>
  <c r="BE70" i="9"/>
  <c r="BF70" i="9"/>
  <c r="BG70" i="9"/>
  <c r="BH70" i="9"/>
  <c r="BI70" i="9"/>
  <c r="BJ70" i="9"/>
  <c r="BK70" i="9"/>
  <c r="BL70" i="9"/>
  <c r="BM70" i="9"/>
  <c r="BO70" i="9"/>
  <c r="BP70" i="9"/>
  <c r="BQ70" i="9"/>
  <c r="BR70" i="9"/>
  <c r="BS70" i="9"/>
  <c r="BT70" i="9"/>
  <c r="BU70" i="9"/>
  <c r="BV70" i="9"/>
  <c r="BW70" i="9"/>
  <c r="BX70" i="9"/>
  <c r="BY70" i="9"/>
  <c r="BZ70" i="9"/>
  <c r="CB70" i="9"/>
  <c r="CC70" i="9"/>
  <c r="CD70" i="9"/>
  <c r="CE70" i="9"/>
  <c r="CF70" i="9"/>
  <c r="CG70" i="9"/>
  <c r="CH70" i="9"/>
  <c r="CI70" i="9"/>
  <c r="CJ70" i="9"/>
  <c r="CK70" i="9"/>
  <c r="CL70" i="9"/>
  <c r="CM70" i="9"/>
  <c r="CN70" i="9"/>
  <c r="CO70" i="9"/>
  <c r="CP70" i="9"/>
  <c r="CQ70" i="9"/>
  <c r="DA70" i="9" s="1"/>
  <c r="CR70" i="9"/>
  <c r="CS70" i="9"/>
  <c r="CT70" i="9"/>
  <c r="CU70" i="9"/>
  <c r="CV70" i="9"/>
  <c r="CW70" i="9"/>
  <c r="CX70" i="9"/>
  <c r="CY70" i="9"/>
  <c r="CZ70" i="9"/>
  <c r="DB70" i="9"/>
  <c r="DC70" i="9"/>
  <c r="DD70" i="9"/>
  <c r="DE70" i="9"/>
  <c r="DF70" i="9"/>
  <c r="DG70" i="9"/>
  <c r="DH70" i="9"/>
  <c r="DI70" i="9"/>
  <c r="DJ70" i="9"/>
  <c r="DK70" i="9"/>
  <c r="DL70" i="9"/>
  <c r="DM70" i="9"/>
  <c r="DO70" i="9"/>
  <c r="DP70" i="9"/>
  <c r="DQ70" i="9"/>
  <c r="DR70" i="9"/>
  <c r="DS70" i="9"/>
  <c r="DT70" i="9"/>
  <c r="DU70" i="9"/>
  <c r="DV70" i="9"/>
  <c r="DW70" i="9"/>
  <c r="DX70" i="9"/>
  <c r="DY70" i="9"/>
  <c r="DZ70" i="9"/>
  <c r="EB70" i="9"/>
  <c r="EC70" i="9"/>
  <c r="ED70" i="9"/>
  <c r="EE70" i="9"/>
  <c r="EF70" i="9"/>
  <c r="EG70" i="9"/>
  <c r="EH70" i="9"/>
  <c r="EI70" i="9"/>
  <c r="EJ70" i="9"/>
  <c r="EK70" i="9"/>
  <c r="EL70" i="9"/>
  <c r="EM70" i="9"/>
  <c r="EN70" i="9"/>
  <c r="EO70" i="9"/>
  <c r="EP70" i="9"/>
  <c r="EQ70" i="9"/>
  <c r="ER70" i="9"/>
  <c r="ES70" i="9"/>
  <c r="ET70" i="9"/>
  <c r="EU70" i="9"/>
  <c r="EV70" i="9"/>
  <c r="EW70" i="9"/>
  <c r="EX70" i="9"/>
  <c r="EY70" i="9"/>
  <c r="EZ70" i="9"/>
  <c r="FB70" i="9"/>
  <c r="FC70" i="9"/>
  <c r="FN70" i="9" s="1"/>
  <c r="FD70" i="9"/>
  <c r="FE70" i="9"/>
  <c r="FF70" i="9"/>
  <c r="FG70" i="9"/>
  <c r="FH70" i="9"/>
  <c r="FI70" i="9"/>
  <c r="FJ70" i="9"/>
  <c r="FK70" i="9"/>
  <c r="FL70" i="9"/>
  <c r="FM70" i="9"/>
  <c r="FO70" i="9"/>
  <c r="FP70" i="9"/>
  <c r="FQ70" i="9"/>
  <c r="FR70" i="9"/>
  <c r="FS70" i="9"/>
  <c r="FT70" i="9"/>
  <c r="FU70" i="9"/>
  <c r="FV70" i="9"/>
  <c r="FW70" i="9"/>
  <c r="FX70" i="9"/>
  <c r="FY70" i="9"/>
  <c r="FZ70" i="9"/>
  <c r="GB70" i="9"/>
  <c r="GC70" i="9"/>
  <c r="GD70" i="9"/>
  <c r="GE70" i="9"/>
  <c r="GF70" i="9"/>
  <c r="GG70" i="9"/>
  <c r="GH70" i="9"/>
  <c r="GI70" i="9"/>
  <c r="GJ70" i="9"/>
  <c r="GK70" i="9"/>
  <c r="GL70" i="9"/>
  <c r="GM70" i="9"/>
  <c r="GN70" i="9"/>
  <c r="GO70" i="9"/>
  <c r="GP70" i="9"/>
  <c r="GQ70" i="9"/>
  <c r="GR70" i="9"/>
  <c r="GS70" i="9"/>
  <c r="GT70" i="9"/>
  <c r="GU70" i="9"/>
  <c r="GV70" i="9"/>
  <c r="GW70" i="9"/>
  <c r="GX70" i="9"/>
  <c r="GY70" i="9"/>
  <c r="GZ70" i="9"/>
  <c r="HB70" i="9"/>
  <c r="HC70" i="9"/>
  <c r="HD70" i="9"/>
  <c r="HE70" i="9"/>
  <c r="HF70" i="9"/>
  <c r="HG70" i="9"/>
  <c r="HH70" i="9"/>
  <c r="HI70" i="9"/>
  <c r="HJ70" i="9"/>
  <c r="HK70" i="9"/>
  <c r="HL70" i="9"/>
  <c r="HM70" i="9"/>
  <c r="HO70" i="9"/>
  <c r="HP70" i="9"/>
  <c r="HQ70" i="9"/>
  <c r="HR70" i="9"/>
  <c r="HS70" i="9"/>
  <c r="HT70" i="9"/>
  <c r="HU70" i="9"/>
  <c r="HV70" i="9"/>
  <c r="HW70" i="9"/>
  <c r="HX70" i="9"/>
  <c r="HY70" i="9"/>
  <c r="HZ70" i="9"/>
  <c r="IB70" i="9"/>
  <c r="IC70" i="9"/>
  <c r="ID70" i="9"/>
  <c r="IE70" i="9"/>
  <c r="IF70" i="9"/>
  <c r="IG70" i="9"/>
  <c r="IH70" i="9"/>
  <c r="II70" i="9"/>
  <c r="IJ70" i="9"/>
  <c r="IK70" i="9"/>
  <c r="IL70" i="9"/>
  <c r="IM70" i="9"/>
  <c r="IN70" i="9"/>
  <c r="IO70" i="9"/>
  <c r="IP70" i="9"/>
  <c r="IQ70" i="9"/>
  <c r="IR70" i="9"/>
  <c r="IS70" i="9"/>
  <c r="IT70" i="9"/>
  <c r="IU70" i="9"/>
  <c r="IV70" i="9"/>
  <c r="IW70" i="9"/>
  <c r="IX70" i="9"/>
  <c r="IY70" i="9"/>
  <c r="IZ70" i="9"/>
  <c r="JB70" i="9"/>
  <c r="JC70" i="9"/>
  <c r="JD70" i="9"/>
  <c r="JE70" i="9"/>
  <c r="JF70" i="9"/>
  <c r="JG70" i="9"/>
  <c r="JH70" i="9"/>
  <c r="JI70" i="9"/>
  <c r="JJ70" i="9"/>
  <c r="JK70" i="9"/>
  <c r="JL70" i="9"/>
  <c r="JM70" i="9"/>
  <c r="JO70" i="9"/>
  <c r="JP70" i="9"/>
  <c r="JQ70" i="9"/>
  <c r="JR70" i="9"/>
  <c r="JS70" i="9"/>
  <c r="JT70" i="9"/>
  <c r="JU70" i="9"/>
  <c r="JV70" i="9"/>
  <c r="JW70" i="9"/>
  <c r="JX70" i="9"/>
  <c r="JY70" i="9"/>
  <c r="JZ70" i="9"/>
  <c r="KB70" i="9"/>
  <c r="KC70" i="9"/>
  <c r="KD70" i="9"/>
  <c r="KE70" i="9"/>
  <c r="KF70" i="9"/>
  <c r="KG70" i="9"/>
  <c r="KH70" i="9"/>
  <c r="KI70" i="9"/>
  <c r="KJ70" i="9"/>
  <c r="KK70" i="9"/>
  <c r="KL70" i="9"/>
  <c r="KM70" i="9"/>
  <c r="KN70" i="9"/>
  <c r="KO70" i="9"/>
  <c r="KP70" i="9"/>
  <c r="KQ70" i="9"/>
  <c r="LA70" i="9" s="1"/>
  <c r="KR70" i="9"/>
  <c r="KS70" i="9"/>
  <c r="KT70" i="9"/>
  <c r="KU70" i="9"/>
  <c r="KV70" i="9"/>
  <c r="KW70" i="9"/>
  <c r="KX70" i="9"/>
  <c r="KY70" i="9"/>
  <c r="KZ70" i="9"/>
  <c r="LB70" i="9"/>
  <c r="LC70" i="9"/>
  <c r="LD70" i="9"/>
  <c r="LE70" i="9"/>
  <c r="LF70" i="9"/>
  <c r="LG70" i="9"/>
  <c r="LH70" i="9"/>
  <c r="LI70" i="9"/>
  <c r="LJ70" i="9"/>
  <c r="LK70" i="9"/>
  <c r="LL70" i="9"/>
  <c r="LM70" i="9"/>
  <c r="AN71" i="9"/>
  <c r="AO71" i="9"/>
  <c r="AP71" i="9"/>
  <c r="AQ71" i="9"/>
  <c r="AR71" i="9"/>
  <c r="AS71" i="9"/>
  <c r="AT71" i="9"/>
  <c r="AU71" i="9"/>
  <c r="AV71" i="9"/>
  <c r="AW71" i="9"/>
  <c r="AX71" i="9"/>
  <c r="AY71" i="9"/>
  <c r="AZ71" i="9"/>
  <c r="BA71" i="9"/>
  <c r="BB71" i="9"/>
  <c r="BC71" i="9"/>
  <c r="BD71" i="9"/>
  <c r="BE71" i="9"/>
  <c r="BF71" i="9"/>
  <c r="BG71" i="9"/>
  <c r="BH71" i="9"/>
  <c r="BI71" i="9"/>
  <c r="BJ71" i="9"/>
  <c r="BK71" i="9"/>
  <c r="BL71" i="9"/>
  <c r="BM71" i="9"/>
  <c r="BO71" i="9"/>
  <c r="BP71" i="9"/>
  <c r="BQ71" i="9"/>
  <c r="BR71" i="9"/>
  <c r="BS71" i="9"/>
  <c r="BT71" i="9"/>
  <c r="BU71" i="9"/>
  <c r="BV71" i="9"/>
  <c r="BW71" i="9"/>
  <c r="BX71" i="9"/>
  <c r="BY71" i="9"/>
  <c r="BZ71" i="9"/>
  <c r="CB71" i="9"/>
  <c r="CC71" i="9"/>
  <c r="CD71" i="9"/>
  <c r="CE71" i="9"/>
  <c r="CF71" i="9"/>
  <c r="CG71" i="9"/>
  <c r="CH71" i="9"/>
  <c r="CI71" i="9"/>
  <c r="CJ71" i="9"/>
  <c r="CK71" i="9"/>
  <c r="CL71" i="9"/>
  <c r="CM71" i="9"/>
  <c r="CO71" i="9"/>
  <c r="CP71" i="9"/>
  <c r="CQ71" i="9"/>
  <c r="CR71" i="9"/>
  <c r="CS71" i="9"/>
  <c r="CT71" i="9"/>
  <c r="CU71" i="9"/>
  <c r="CV71" i="9"/>
  <c r="CW71" i="9"/>
  <c r="CX71" i="9"/>
  <c r="CY71" i="9"/>
  <c r="CZ71" i="9"/>
  <c r="DA71" i="9"/>
  <c r="DB71" i="9"/>
  <c r="DC71" i="9"/>
  <c r="DD71" i="9"/>
  <c r="DE71" i="9"/>
  <c r="DF71" i="9"/>
  <c r="DG71" i="9"/>
  <c r="DH71" i="9"/>
  <c r="DI71" i="9"/>
  <c r="DJ71" i="9"/>
  <c r="DK71" i="9"/>
  <c r="DL71" i="9"/>
  <c r="DM71" i="9"/>
  <c r="DO71" i="9"/>
  <c r="DP71" i="9"/>
  <c r="DQ71" i="9"/>
  <c r="DR71" i="9"/>
  <c r="DS71" i="9"/>
  <c r="DT71" i="9"/>
  <c r="DU71" i="9"/>
  <c r="DV71" i="9"/>
  <c r="DW71" i="9"/>
  <c r="DX71" i="9"/>
  <c r="DY71" i="9"/>
  <c r="DZ71" i="9"/>
  <c r="EB71" i="9"/>
  <c r="EC71" i="9"/>
  <c r="ED71" i="9"/>
  <c r="EE71" i="9"/>
  <c r="EF71" i="9"/>
  <c r="EG71" i="9"/>
  <c r="EH71" i="9"/>
  <c r="EI71" i="9"/>
  <c r="EJ71" i="9"/>
  <c r="EK71" i="9"/>
  <c r="EL71" i="9"/>
  <c r="EM71" i="9"/>
  <c r="EO71" i="9"/>
  <c r="EP71" i="9"/>
  <c r="EQ71" i="9"/>
  <c r="ER71" i="9"/>
  <c r="ES71" i="9"/>
  <c r="ET71" i="9"/>
  <c r="EU71" i="9"/>
  <c r="EV71" i="9"/>
  <c r="EW71" i="9"/>
  <c r="EX71" i="9"/>
  <c r="EY71" i="9"/>
  <c r="EZ71" i="9"/>
  <c r="FA71" i="9"/>
  <c r="FB71" i="9"/>
  <c r="FC71" i="9"/>
  <c r="FD71" i="9"/>
  <c r="FN71" i="9" s="1"/>
  <c r="FE71" i="9"/>
  <c r="FF71" i="9"/>
  <c r="FG71" i="9"/>
  <c r="FH71" i="9"/>
  <c r="FI71" i="9"/>
  <c r="FJ71" i="9"/>
  <c r="FK71" i="9"/>
  <c r="FL71" i="9"/>
  <c r="FM71" i="9"/>
  <c r="FO71" i="9"/>
  <c r="FP71" i="9"/>
  <c r="FQ71" i="9"/>
  <c r="FR71" i="9"/>
  <c r="FS71" i="9"/>
  <c r="FT71" i="9"/>
  <c r="FU71" i="9"/>
  <c r="FV71" i="9"/>
  <c r="FW71" i="9"/>
  <c r="FX71" i="9"/>
  <c r="FY71" i="9"/>
  <c r="FZ71" i="9"/>
  <c r="GB71" i="9"/>
  <c r="GC71" i="9"/>
  <c r="GD71" i="9"/>
  <c r="GE71" i="9"/>
  <c r="GF71" i="9"/>
  <c r="GG71" i="9"/>
  <c r="GH71" i="9"/>
  <c r="GI71" i="9"/>
  <c r="GJ71" i="9"/>
  <c r="GK71" i="9"/>
  <c r="GL71" i="9"/>
  <c r="GM71" i="9"/>
  <c r="AN75" i="9"/>
  <c r="BA75" i="9"/>
  <c r="BN75" i="9"/>
  <c r="CA75" i="9"/>
  <c r="CN75" i="9"/>
  <c r="DA75" i="9"/>
  <c r="DN75" i="9"/>
  <c r="EA75" i="9"/>
  <c r="EN75" i="9"/>
  <c r="FA75" i="9"/>
  <c r="FN75" i="9"/>
  <c r="GA75" i="9"/>
  <c r="GN75" i="9"/>
  <c r="HA75" i="9"/>
  <c r="HN75" i="9"/>
  <c r="IA75" i="9"/>
  <c r="IN75" i="9"/>
  <c r="JA75" i="9"/>
  <c r="JN75" i="9"/>
  <c r="KA75" i="9"/>
  <c r="KN75" i="9"/>
  <c r="LA75" i="9"/>
  <c r="LN75" i="9"/>
  <c r="AN76" i="9"/>
  <c r="BA76" i="9"/>
  <c r="BN76" i="9"/>
  <c r="CA76" i="9"/>
  <c r="CN76" i="9"/>
  <c r="DA76" i="9"/>
  <c r="DN76" i="9"/>
  <c r="EA76" i="9"/>
  <c r="EN76" i="9"/>
  <c r="FA76" i="9"/>
  <c r="FN76" i="9"/>
  <c r="GA76" i="9"/>
  <c r="GN76" i="9"/>
  <c r="HA76" i="9"/>
  <c r="HN76" i="9"/>
  <c r="IA76" i="9"/>
  <c r="IN76" i="9"/>
  <c r="JA76" i="9"/>
  <c r="JN76" i="9"/>
  <c r="KA76" i="9"/>
  <c r="KN76" i="9"/>
  <c r="LA76" i="9"/>
  <c r="LN76" i="9"/>
  <c r="AN77" i="9"/>
  <c r="AO77" i="9"/>
  <c r="AP77" i="9"/>
  <c r="AQ77" i="9"/>
  <c r="AR77" i="9"/>
  <c r="AS77" i="9"/>
  <c r="AT77" i="9"/>
  <c r="AU77" i="9"/>
  <c r="AV77" i="9"/>
  <c r="AW77" i="9"/>
  <c r="AX77" i="9"/>
  <c r="AY77" i="9"/>
  <c r="AZ77" i="9"/>
  <c r="BB77" i="9"/>
  <c r="BC77" i="9"/>
  <c r="BD77" i="9"/>
  <c r="BE77" i="9"/>
  <c r="BF77" i="9"/>
  <c r="BG77" i="9"/>
  <c r="BH77" i="9"/>
  <c r="BI77" i="9"/>
  <c r="BJ77" i="9"/>
  <c r="BK77" i="9"/>
  <c r="BL77" i="9"/>
  <c r="BM77" i="9"/>
  <c r="BO77" i="9"/>
  <c r="BP77" i="9"/>
  <c r="BQ77" i="9"/>
  <c r="BR77" i="9"/>
  <c r="BS77" i="9"/>
  <c r="BT77" i="9"/>
  <c r="BU77" i="9"/>
  <c r="BV77" i="9"/>
  <c r="BW77" i="9"/>
  <c r="BX77" i="9"/>
  <c r="BY77" i="9"/>
  <c r="BZ77" i="9"/>
  <c r="CA77" i="9"/>
  <c r="CB77" i="9"/>
  <c r="CC77" i="9"/>
  <c r="CD77" i="9"/>
  <c r="CE77" i="9"/>
  <c r="CF77" i="9"/>
  <c r="CG77" i="9"/>
  <c r="CH77" i="9"/>
  <c r="CI77" i="9"/>
  <c r="CJ77" i="9"/>
  <c r="CK77" i="9"/>
  <c r="CL77" i="9"/>
  <c r="CM77" i="9"/>
  <c r="CO77" i="9"/>
  <c r="CP77" i="9"/>
  <c r="CQ77" i="9"/>
  <c r="CR77" i="9"/>
  <c r="CS77" i="9"/>
  <c r="CT77" i="9"/>
  <c r="CU77" i="9"/>
  <c r="CV77" i="9"/>
  <c r="CW77" i="9"/>
  <c r="CX77" i="9"/>
  <c r="CY77" i="9"/>
  <c r="CZ77" i="9"/>
  <c r="DB77" i="9"/>
  <c r="DC77" i="9"/>
  <c r="DD77" i="9"/>
  <c r="DE77" i="9"/>
  <c r="DF77" i="9"/>
  <c r="DG77" i="9"/>
  <c r="DH77" i="9"/>
  <c r="DI77" i="9"/>
  <c r="DJ77" i="9"/>
  <c r="DK77" i="9"/>
  <c r="DL77" i="9"/>
  <c r="DM77" i="9"/>
  <c r="DO77" i="9"/>
  <c r="DP77" i="9"/>
  <c r="DQ77" i="9"/>
  <c r="DR77" i="9"/>
  <c r="DS77" i="9"/>
  <c r="DT77" i="9"/>
  <c r="DU77" i="9"/>
  <c r="DV77" i="9"/>
  <c r="DW77" i="9"/>
  <c r="DX77" i="9"/>
  <c r="DY77" i="9"/>
  <c r="DZ77" i="9"/>
  <c r="EA77" i="9"/>
  <c r="EB77" i="9"/>
  <c r="EC77" i="9"/>
  <c r="ED77" i="9"/>
  <c r="EE77" i="9"/>
  <c r="EF77" i="9"/>
  <c r="EG77" i="9"/>
  <c r="EH77" i="9"/>
  <c r="EI77" i="9"/>
  <c r="EJ77" i="9"/>
  <c r="EK77" i="9"/>
  <c r="EL77" i="9"/>
  <c r="EM77" i="9"/>
  <c r="EO77" i="9"/>
  <c r="EP77" i="9"/>
  <c r="EQ77" i="9"/>
  <c r="ER77" i="9"/>
  <c r="ES77" i="9"/>
  <c r="ET77" i="9"/>
  <c r="EU77" i="9"/>
  <c r="EV77" i="9"/>
  <c r="EW77" i="9"/>
  <c r="EX77" i="9"/>
  <c r="EY77" i="9"/>
  <c r="EZ77" i="9"/>
  <c r="FB77" i="9"/>
  <c r="FC77" i="9"/>
  <c r="FD77" i="9"/>
  <c r="FE77" i="9"/>
  <c r="FF77" i="9"/>
  <c r="FG77" i="9"/>
  <c r="FH77" i="9"/>
  <c r="FI77" i="9"/>
  <c r="FJ77" i="9"/>
  <c r="FK77" i="9"/>
  <c r="FL77" i="9"/>
  <c r="FM77" i="9"/>
  <c r="FO77" i="9"/>
  <c r="FP77" i="9"/>
  <c r="FQ77" i="9"/>
  <c r="FR77" i="9"/>
  <c r="FS77" i="9"/>
  <c r="FT77" i="9"/>
  <c r="FU77" i="9"/>
  <c r="FV77" i="9"/>
  <c r="FW77" i="9"/>
  <c r="FX77" i="9"/>
  <c r="FY77" i="9"/>
  <c r="FZ77" i="9"/>
  <c r="GA77" i="9"/>
  <c r="GB77" i="9"/>
  <c r="GC77" i="9"/>
  <c r="GD77" i="9"/>
  <c r="GE77" i="9"/>
  <c r="GF77" i="9"/>
  <c r="GG77" i="9"/>
  <c r="GH77" i="9"/>
  <c r="GI77" i="9"/>
  <c r="GJ77" i="9"/>
  <c r="GK77" i="9"/>
  <c r="GL77" i="9"/>
  <c r="GM77" i="9"/>
  <c r="GO77" i="9"/>
  <c r="GP77" i="9"/>
  <c r="GQ77" i="9"/>
  <c r="GR77" i="9"/>
  <c r="GS77" i="9"/>
  <c r="GT77" i="9"/>
  <c r="GU77" i="9"/>
  <c r="GV77" i="9"/>
  <c r="GW77" i="9"/>
  <c r="GX77" i="9"/>
  <c r="GY77" i="9"/>
  <c r="GZ77" i="9"/>
  <c r="HB77" i="9"/>
  <c r="HC77" i="9"/>
  <c r="HD77" i="9"/>
  <c r="HE77" i="9"/>
  <c r="HF77" i="9"/>
  <c r="HG77" i="9"/>
  <c r="HH77" i="9"/>
  <c r="HI77" i="9"/>
  <c r="HJ77" i="9"/>
  <c r="HK77" i="9"/>
  <c r="HL77" i="9"/>
  <c r="HM77" i="9"/>
  <c r="HO77" i="9"/>
  <c r="HP77" i="9"/>
  <c r="HQ77" i="9"/>
  <c r="HR77" i="9"/>
  <c r="HS77" i="9"/>
  <c r="HT77" i="9"/>
  <c r="HU77" i="9"/>
  <c r="HV77" i="9"/>
  <c r="HW77" i="9"/>
  <c r="HX77" i="9"/>
  <c r="HY77" i="9"/>
  <c r="HZ77" i="9"/>
  <c r="IA77" i="9"/>
  <c r="IB77" i="9"/>
  <c r="IC77" i="9"/>
  <c r="ID77" i="9"/>
  <c r="IE77" i="9"/>
  <c r="IF77" i="9"/>
  <c r="IG77" i="9"/>
  <c r="IH77" i="9"/>
  <c r="II77" i="9"/>
  <c r="IJ77" i="9"/>
  <c r="IK77" i="9"/>
  <c r="IL77" i="9"/>
  <c r="IM77" i="9"/>
  <c r="IO77" i="9"/>
  <c r="IP77" i="9"/>
  <c r="IQ77" i="9"/>
  <c r="IR77" i="9"/>
  <c r="IS77" i="9"/>
  <c r="IT77" i="9"/>
  <c r="IU77" i="9"/>
  <c r="IV77" i="9"/>
  <c r="IW77" i="9"/>
  <c r="IX77" i="9"/>
  <c r="IY77" i="9"/>
  <c r="IZ77" i="9"/>
  <c r="JB77" i="9"/>
  <c r="JC77" i="9"/>
  <c r="JD77" i="9"/>
  <c r="JE77" i="9"/>
  <c r="JF77" i="9"/>
  <c r="JG77" i="9"/>
  <c r="JH77" i="9"/>
  <c r="JI77" i="9"/>
  <c r="JJ77" i="9"/>
  <c r="JK77" i="9"/>
  <c r="JL77" i="9"/>
  <c r="JM77" i="9"/>
  <c r="JO77" i="9"/>
  <c r="JP77" i="9"/>
  <c r="JQ77" i="9"/>
  <c r="JR77" i="9"/>
  <c r="JS77" i="9"/>
  <c r="JT77" i="9"/>
  <c r="JU77" i="9"/>
  <c r="JV77" i="9"/>
  <c r="JW77" i="9"/>
  <c r="JX77" i="9"/>
  <c r="JY77" i="9"/>
  <c r="JZ77" i="9"/>
  <c r="KA77" i="9"/>
  <c r="KB77" i="9"/>
  <c r="KC77" i="9"/>
  <c r="KD77" i="9"/>
  <c r="KE77" i="9"/>
  <c r="KF77" i="9"/>
  <c r="KG77" i="9"/>
  <c r="KH77" i="9"/>
  <c r="KI77" i="9"/>
  <c r="KJ77" i="9"/>
  <c r="KK77" i="9"/>
  <c r="KL77" i="9"/>
  <c r="KM77" i="9"/>
  <c r="KO77" i="9"/>
  <c r="KP77" i="9"/>
  <c r="KQ77" i="9"/>
  <c r="KR77" i="9"/>
  <c r="KS77" i="9"/>
  <c r="KT77" i="9"/>
  <c r="KU77" i="9"/>
  <c r="KV77" i="9"/>
  <c r="KW77" i="9"/>
  <c r="KX77" i="9"/>
  <c r="KY77" i="9"/>
  <c r="KZ77" i="9"/>
  <c r="LB77" i="9"/>
  <c r="LC77" i="9"/>
  <c r="LD77" i="9"/>
  <c r="LE77" i="9"/>
  <c r="LF77" i="9"/>
  <c r="LG77" i="9"/>
  <c r="LH77" i="9"/>
  <c r="LI77" i="9"/>
  <c r="LJ77" i="9"/>
  <c r="LK77" i="9"/>
  <c r="LL77" i="9"/>
  <c r="LM77" i="9"/>
  <c r="AN78" i="9"/>
  <c r="BA78" i="9"/>
  <c r="BN78" i="9"/>
  <c r="CA78" i="9"/>
  <c r="CN78" i="9"/>
  <c r="DA78" i="9"/>
  <c r="DN78" i="9"/>
  <c r="EA78" i="9"/>
  <c r="EN78" i="9"/>
  <c r="FA78" i="9"/>
  <c r="FN78" i="9"/>
  <c r="GA78" i="9"/>
  <c r="GN78" i="9"/>
  <c r="HA78" i="9"/>
  <c r="HN78" i="9"/>
  <c r="IA78" i="9"/>
  <c r="IN78" i="9"/>
  <c r="JA78" i="9"/>
  <c r="JN78" i="9"/>
  <c r="KA78" i="9"/>
  <c r="KN78" i="9"/>
  <c r="LA78" i="9"/>
  <c r="LN78" i="9"/>
  <c r="AN79" i="9"/>
  <c r="BA79" i="9"/>
  <c r="BN79" i="9"/>
  <c r="CA79" i="9"/>
  <c r="CN79" i="9"/>
  <c r="DA79" i="9"/>
  <c r="DN79" i="9"/>
  <c r="EA79" i="9"/>
  <c r="EN79" i="9"/>
  <c r="FA79" i="9"/>
  <c r="FN79" i="9"/>
  <c r="GA79" i="9"/>
  <c r="GN79" i="9"/>
  <c r="HA79" i="9"/>
  <c r="HN79" i="9"/>
  <c r="IA79" i="9"/>
  <c r="IN79" i="9"/>
  <c r="JA79" i="9"/>
  <c r="JN79" i="9"/>
  <c r="KA79" i="9"/>
  <c r="KN79" i="9"/>
  <c r="LA79" i="9"/>
  <c r="LN79" i="9"/>
  <c r="AN80" i="9"/>
  <c r="BA80" i="9"/>
  <c r="BN80" i="9"/>
  <c r="CA80" i="9"/>
  <c r="CN80" i="9"/>
  <c r="DA80" i="9"/>
  <c r="DN80" i="9"/>
  <c r="EA80" i="9"/>
  <c r="EN80" i="9"/>
  <c r="FA80" i="9"/>
  <c r="FN80" i="9"/>
  <c r="GA80" i="9"/>
  <c r="GN80" i="9"/>
  <c r="HA80" i="9"/>
  <c r="HN80" i="9"/>
  <c r="IA80" i="9"/>
  <c r="IN80" i="9"/>
  <c r="JA80" i="9"/>
  <c r="JN80" i="9"/>
  <c r="KA80" i="9"/>
  <c r="KN80" i="9"/>
  <c r="LA80" i="9"/>
  <c r="LN80" i="9"/>
  <c r="AN81" i="9"/>
  <c r="BA81" i="9"/>
  <c r="BN81" i="9"/>
  <c r="CA81" i="9"/>
  <c r="CN81" i="9"/>
  <c r="DA81" i="9"/>
  <c r="DN81" i="9"/>
  <c r="EA81" i="9"/>
  <c r="EN81" i="9"/>
  <c r="FA81" i="9"/>
  <c r="FN81" i="9"/>
  <c r="GA81" i="9"/>
  <c r="GN81" i="9"/>
  <c r="HA81" i="9"/>
  <c r="HN81" i="9"/>
  <c r="IA81" i="9"/>
  <c r="IN81" i="9"/>
  <c r="JA81" i="9"/>
  <c r="JN81" i="9"/>
  <c r="KA81" i="9"/>
  <c r="KN81" i="9"/>
  <c r="LA81" i="9"/>
  <c r="LN81" i="9"/>
  <c r="AN83" i="9"/>
  <c r="BA83" i="9"/>
  <c r="BN83" i="9"/>
  <c r="CA83" i="9"/>
  <c r="CN83" i="9"/>
  <c r="DA83" i="9"/>
  <c r="DN83" i="9"/>
  <c r="EA83" i="9"/>
  <c r="EN83" i="9"/>
  <c r="FA83" i="9"/>
  <c r="FN83" i="9"/>
  <c r="GA83" i="9"/>
  <c r="GN83" i="9"/>
  <c r="HA83" i="9"/>
  <c r="HN83" i="9"/>
  <c r="IA83" i="9"/>
  <c r="IN83" i="9"/>
  <c r="JA83" i="9"/>
  <c r="JN83" i="9"/>
  <c r="KA83" i="9"/>
  <c r="KN83" i="9"/>
  <c r="LA83" i="9"/>
  <c r="LN83" i="9"/>
  <c r="AN86" i="9"/>
  <c r="AO86" i="9"/>
  <c r="AP86" i="9"/>
  <c r="AQ86" i="9"/>
  <c r="AR86" i="9"/>
  <c r="AS86" i="9"/>
  <c r="AT86" i="9"/>
  <c r="AU86" i="9"/>
  <c r="AV86" i="9"/>
  <c r="AW86" i="9"/>
  <c r="AX86" i="9"/>
  <c r="AY86" i="9"/>
  <c r="AZ86" i="9"/>
  <c r="BB86" i="9"/>
  <c r="BC86" i="9"/>
  <c r="BD86" i="9"/>
  <c r="BE86" i="9"/>
  <c r="BF86" i="9"/>
  <c r="BG86" i="9"/>
  <c r="HA86" i="9"/>
  <c r="HN86" i="9"/>
  <c r="IA86" i="9"/>
  <c r="IN86" i="9"/>
  <c r="JA86" i="9"/>
  <c r="JN86" i="9"/>
  <c r="KA86" i="9"/>
  <c r="KN86" i="9"/>
  <c r="LA86" i="9"/>
  <c r="LN86" i="9"/>
  <c r="AO87" i="9"/>
  <c r="AP87" i="9"/>
  <c r="AQ87" i="9"/>
  <c r="AR87" i="9"/>
  <c r="AS87" i="9"/>
  <c r="AU87" i="9"/>
  <c r="AV87" i="9"/>
  <c r="AW87" i="9"/>
  <c r="AX87" i="9"/>
  <c r="AY87" i="9"/>
  <c r="AZ87" i="9"/>
  <c r="BB87" i="9"/>
  <c r="BC87" i="9"/>
  <c r="BD87" i="9"/>
  <c r="BE87" i="9"/>
  <c r="BF87" i="9"/>
  <c r="BH87" i="9"/>
  <c r="BI87" i="9"/>
  <c r="BJ87" i="9"/>
  <c r="BK87" i="9"/>
  <c r="BL87" i="9"/>
  <c r="BM87" i="9"/>
  <c r="BO87" i="9"/>
  <c r="BP87" i="9"/>
  <c r="BQ87" i="9"/>
  <c r="BR87" i="9"/>
  <c r="BS87" i="9"/>
  <c r="BU87" i="9"/>
  <c r="BV87" i="9"/>
  <c r="BW87" i="9"/>
  <c r="BX87" i="9"/>
  <c r="BY87" i="9"/>
  <c r="BZ87" i="9"/>
  <c r="CB87" i="9"/>
  <c r="CC87" i="9"/>
  <c r="CD87" i="9"/>
  <c r="CE87" i="9"/>
  <c r="CF87" i="9"/>
  <c r="CH87" i="9"/>
  <c r="CI87" i="9"/>
  <c r="CJ87" i="9"/>
  <c r="CK87" i="9"/>
  <c r="CL87" i="9"/>
  <c r="CM87" i="9"/>
  <c r="CO87" i="9"/>
  <c r="CP87" i="9"/>
  <c r="CQ87" i="9"/>
  <c r="CR87" i="9"/>
  <c r="CS87" i="9"/>
  <c r="CU87" i="9"/>
  <c r="CV87" i="9"/>
  <c r="CW87" i="9"/>
  <c r="CX87" i="9"/>
  <c r="CY87" i="9"/>
  <c r="CZ87" i="9"/>
  <c r="DB87" i="9"/>
  <c r="DC87" i="9"/>
  <c r="DD87" i="9"/>
  <c r="DE87" i="9"/>
  <c r="DF87" i="9"/>
  <c r="DH87" i="9"/>
  <c r="DI87" i="9"/>
  <c r="DJ87" i="9"/>
  <c r="DK87" i="9"/>
  <c r="DL87" i="9"/>
  <c r="DM87" i="9"/>
  <c r="DO87" i="9"/>
  <c r="DP87" i="9"/>
  <c r="DQ87" i="9"/>
  <c r="DR87" i="9"/>
  <c r="DS87" i="9"/>
  <c r="DU87" i="9"/>
  <c r="DV87" i="9"/>
  <c r="DW87" i="9"/>
  <c r="DX87" i="9"/>
  <c r="DY87" i="9"/>
  <c r="DZ87" i="9"/>
  <c r="EB87" i="9"/>
  <c r="EC87" i="9"/>
  <c r="ED87" i="9"/>
  <c r="EE87" i="9"/>
  <c r="EF87" i="9"/>
  <c r="EH87" i="9"/>
  <c r="EI87" i="9"/>
  <c r="EJ87" i="9"/>
  <c r="EK87" i="9"/>
  <c r="EL87" i="9"/>
  <c r="EM87" i="9"/>
  <c r="EO87" i="9"/>
  <c r="EP87" i="9"/>
  <c r="EQ87" i="9"/>
  <c r="ER87" i="9"/>
  <c r="ES87" i="9"/>
  <c r="EU87" i="9"/>
  <c r="EV87" i="9"/>
  <c r="EW87" i="9"/>
  <c r="EX87" i="9"/>
  <c r="EY87" i="9"/>
  <c r="EZ87" i="9"/>
  <c r="FB87" i="9"/>
  <c r="FC87" i="9"/>
  <c r="FD87" i="9"/>
  <c r="FE87" i="9"/>
  <c r="FF87" i="9"/>
  <c r="FH87" i="9"/>
  <c r="FI87" i="9"/>
  <c r="FJ87" i="9"/>
  <c r="FK87" i="9"/>
  <c r="FL87" i="9"/>
  <c r="FM87" i="9"/>
  <c r="FO87" i="9"/>
  <c r="FP87" i="9"/>
  <c r="FQ87" i="9"/>
  <c r="FR87" i="9"/>
  <c r="FS87" i="9"/>
  <c r="FU87" i="9"/>
  <c r="FV87" i="9"/>
  <c r="FW87" i="9"/>
  <c r="FX87" i="9"/>
  <c r="FY87" i="9"/>
  <c r="FZ87" i="9"/>
  <c r="GB87" i="9"/>
  <c r="GC87" i="9"/>
  <c r="GD87" i="9"/>
  <c r="GE87" i="9"/>
  <c r="GF87" i="9"/>
  <c r="GH87" i="9"/>
  <c r="GI87" i="9"/>
  <c r="GJ87" i="9"/>
  <c r="GK87" i="9"/>
  <c r="GL87" i="9"/>
  <c r="GO87" i="9"/>
  <c r="GP87" i="9"/>
  <c r="GQ87" i="9"/>
  <c r="GR87" i="9"/>
  <c r="GS87" i="9"/>
  <c r="GU87" i="9"/>
  <c r="GV87" i="9"/>
  <c r="GW87" i="9"/>
  <c r="GX87" i="9"/>
  <c r="GY87" i="9"/>
  <c r="GZ87" i="9"/>
  <c r="HA87" i="9"/>
  <c r="HB87" i="9"/>
  <c r="HC87" i="9"/>
  <c r="HD87" i="9"/>
  <c r="HE87" i="9"/>
  <c r="HF87" i="9"/>
  <c r="HH87" i="9"/>
  <c r="HI87" i="9"/>
  <c r="HJ87" i="9"/>
  <c r="HK87" i="9"/>
  <c r="HL87" i="9"/>
  <c r="HM87" i="9"/>
  <c r="HN87" i="9"/>
  <c r="HO87" i="9"/>
  <c r="HP87" i="9"/>
  <c r="HQ87" i="9"/>
  <c r="HR87" i="9"/>
  <c r="HS87" i="9"/>
  <c r="HU87" i="9"/>
  <c r="HV87" i="9"/>
  <c r="HW87" i="9"/>
  <c r="HX87" i="9"/>
  <c r="HY87" i="9"/>
  <c r="HZ87" i="9"/>
  <c r="IA87" i="9"/>
  <c r="IB87" i="9"/>
  <c r="IC87" i="9"/>
  <c r="ID87" i="9"/>
  <c r="IE87" i="9"/>
  <c r="IF87" i="9"/>
  <c r="IG87" i="9"/>
  <c r="IH87" i="9"/>
  <c r="II87" i="9"/>
  <c r="IJ87" i="9"/>
  <c r="IK87" i="9"/>
  <c r="IL87" i="9"/>
  <c r="IM87" i="9"/>
  <c r="IN87" i="9"/>
  <c r="IO87" i="9"/>
  <c r="IP87" i="9"/>
  <c r="IQ87" i="9"/>
  <c r="IR87" i="9"/>
  <c r="IS87" i="9"/>
  <c r="IT87" i="9"/>
  <c r="IU87" i="9"/>
  <c r="IV87" i="9"/>
  <c r="IW87" i="9"/>
  <c r="IX87" i="9"/>
  <c r="IY87" i="9"/>
  <c r="IZ87" i="9"/>
  <c r="JA87" i="9"/>
  <c r="JB87" i="9"/>
  <c r="JC87" i="9"/>
  <c r="JD87" i="9"/>
  <c r="JE87" i="9"/>
  <c r="JF87" i="9"/>
  <c r="JG87" i="9"/>
  <c r="JH87" i="9"/>
  <c r="JI87" i="9"/>
  <c r="JJ87" i="9"/>
  <c r="JK87" i="9"/>
  <c r="JL87" i="9"/>
  <c r="JM87" i="9"/>
  <c r="JN87" i="9"/>
  <c r="JO87" i="9"/>
  <c r="JP87" i="9"/>
  <c r="JQ87" i="9"/>
  <c r="JR87" i="9"/>
  <c r="JS87" i="9"/>
  <c r="JT87" i="9"/>
  <c r="JU87" i="9"/>
  <c r="JV87" i="9"/>
  <c r="JW87" i="9"/>
  <c r="JX87" i="9"/>
  <c r="JY87" i="9"/>
  <c r="JZ87" i="9"/>
  <c r="KA87" i="9"/>
  <c r="KB87" i="9"/>
  <c r="KC87" i="9"/>
  <c r="KD87" i="9"/>
  <c r="KE87" i="9"/>
  <c r="KF87" i="9"/>
  <c r="KG87" i="9"/>
  <c r="KH87" i="9"/>
  <c r="KI87" i="9"/>
  <c r="KJ87" i="9"/>
  <c r="KK87" i="9"/>
  <c r="KL87" i="9"/>
  <c r="KM87" i="9"/>
  <c r="KN87" i="9"/>
  <c r="KO87" i="9"/>
  <c r="KP87" i="9"/>
  <c r="KQ87" i="9"/>
  <c r="KR87" i="9"/>
  <c r="KS87" i="9"/>
  <c r="KT87" i="9"/>
  <c r="KU87" i="9"/>
  <c r="KV87" i="9"/>
  <c r="KW87" i="9"/>
  <c r="KX87" i="9"/>
  <c r="KY87" i="9"/>
  <c r="KZ87" i="9"/>
  <c r="LA87" i="9"/>
  <c r="LB87" i="9"/>
  <c r="LC87" i="9"/>
  <c r="LD87" i="9"/>
  <c r="LE87" i="9"/>
  <c r="LF87" i="9"/>
  <c r="LG87" i="9"/>
  <c r="LH87" i="9"/>
  <c r="LI87" i="9"/>
  <c r="LJ87" i="9"/>
  <c r="LK87" i="9"/>
  <c r="LL87" i="9"/>
  <c r="LM87" i="9"/>
  <c r="LN87" i="9"/>
  <c r="HA88" i="9"/>
  <c r="HN88" i="9"/>
  <c r="IA88" i="9"/>
  <c r="IN88" i="9"/>
  <c r="JA88" i="9"/>
  <c r="JN88" i="9"/>
  <c r="KA88" i="9"/>
  <c r="KN88" i="9"/>
  <c r="LA88" i="9"/>
  <c r="LN88" i="9"/>
  <c r="GO93" i="9"/>
  <c r="GO40" i="9" s="1"/>
  <c r="GO36" i="9" s="1"/>
  <c r="GP93" i="9"/>
  <c r="GP40" i="9" s="1"/>
  <c r="GP36" i="9" s="1"/>
  <c r="GQ93" i="9"/>
  <c r="GQ40" i="9" s="1"/>
  <c r="GQ36" i="9" s="1"/>
  <c r="GR93" i="9"/>
  <c r="GR40" i="9" s="1"/>
  <c r="GR36" i="9" s="1"/>
  <c r="GS93" i="9"/>
  <c r="GS40" i="9" s="1"/>
  <c r="GS36" i="9" s="1"/>
  <c r="GT93" i="9"/>
  <c r="GT40" i="9" s="1"/>
  <c r="GU93" i="9"/>
  <c r="GU40" i="9" s="1"/>
  <c r="GU36" i="9" s="1"/>
  <c r="GV93" i="9"/>
  <c r="GV40" i="9" s="1"/>
  <c r="GV36" i="9" s="1"/>
  <c r="GW93" i="9"/>
  <c r="GW40" i="9" s="1"/>
  <c r="GW36" i="9" s="1"/>
  <c r="GX93" i="9"/>
  <c r="GX40" i="9" s="1"/>
  <c r="GX36" i="9" s="1"/>
  <c r="GY93" i="9"/>
  <c r="GY40" i="9" s="1"/>
  <c r="GY36" i="9" s="1"/>
  <c r="GZ93" i="9"/>
  <c r="GZ40" i="9" s="1"/>
  <c r="HB93" i="9"/>
  <c r="HB40" i="9" s="1"/>
  <c r="HB36" i="9" s="1"/>
  <c r="HC93" i="9"/>
  <c r="HC40" i="9" s="1"/>
  <c r="HC36" i="9" s="1"/>
  <c r="HD93" i="9"/>
  <c r="HD40" i="9" s="1"/>
  <c r="HD36" i="9" s="1"/>
  <c r="HE93" i="9"/>
  <c r="HE40" i="9" s="1"/>
  <c r="HE36" i="9" s="1"/>
  <c r="HF93" i="9"/>
  <c r="HF40" i="9" s="1"/>
  <c r="HF36" i="9" s="1"/>
  <c r="HG93" i="9"/>
  <c r="HG40" i="9" s="1"/>
  <c r="HH93" i="9"/>
  <c r="HH40" i="9" s="1"/>
  <c r="HH36" i="9" s="1"/>
  <c r="HI93" i="9"/>
  <c r="HI40" i="9" s="1"/>
  <c r="HI36" i="9" s="1"/>
  <c r="HJ93" i="9"/>
  <c r="HJ40" i="9" s="1"/>
  <c r="HJ36" i="9" s="1"/>
  <c r="HK93" i="9"/>
  <c r="HK40" i="9" s="1"/>
  <c r="HK36" i="9" s="1"/>
  <c r="HL93" i="9"/>
  <c r="HL40" i="9" s="1"/>
  <c r="HL36" i="9" s="1"/>
  <c r="HM93" i="9"/>
  <c r="HM40" i="9" s="1"/>
  <c r="HO93" i="9"/>
  <c r="HO40" i="9" s="1"/>
  <c r="HO36" i="9" s="1"/>
  <c r="HP93" i="9"/>
  <c r="HP40" i="9" s="1"/>
  <c r="HP36" i="9" s="1"/>
  <c r="HQ93" i="9"/>
  <c r="HQ40" i="9" s="1"/>
  <c r="HQ36" i="9" s="1"/>
  <c r="HR93" i="9"/>
  <c r="HR40" i="9" s="1"/>
  <c r="HR36" i="9" s="1"/>
  <c r="HS93" i="9"/>
  <c r="HS40" i="9" s="1"/>
  <c r="HS36" i="9" s="1"/>
  <c r="HT93" i="9"/>
  <c r="HT40" i="9" s="1"/>
  <c r="HU93" i="9"/>
  <c r="HU40" i="9" s="1"/>
  <c r="HU36" i="9" s="1"/>
  <c r="HV93" i="9"/>
  <c r="HV40" i="9" s="1"/>
  <c r="HV36" i="9" s="1"/>
  <c r="HW93" i="9"/>
  <c r="HW40" i="9" s="1"/>
  <c r="HW36" i="9" s="1"/>
  <c r="HX93" i="9"/>
  <c r="HX40" i="9" s="1"/>
  <c r="HX36" i="9" s="1"/>
  <c r="HY93" i="9"/>
  <c r="HY40" i="9" s="1"/>
  <c r="HY36" i="9" s="1"/>
  <c r="HZ93" i="9"/>
  <c r="HZ40" i="9" s="1"/>
  <c r="IB93" i="9"/>
  <c r="IB40" i="9" s="1"/>
  <c r="IB36" i="9" s="1"/>
  <c r="IC93" i="9"/>
  <c r="IC40" i="9" s="1"/>
  <c r="IC36" i="9" s="1"/>
  <c r="ID93" i="9"/>
  <c r="ID40" i="9" s="1"/>
  <c r="ID36" i="9" s="1"/>
  <c r="IE93" i="9"/>
  <c r="IE40" i="9" s="1"/>
  <c r="IE36" i="9" s="1"/>
  <c r="IF93" i="9"/>
  <c r="IF40" i="9" s="1"/>
  <c r="IF36" i="9" s="1"/>
  <c r="IG93" i="9"/>
  <c r="IG40" i="9" s="1"/>
  <c r="IG36" i="9" s="1"/>
  <c r="IH93" i="9"/>
  <c r="IH40" i="9" s="1"/>
  <c r="IH36" i="9" s="1"/>
  <c r="II93" i="9"/>
  <c r="II40" i="9" s="1"/>
  <c r="II36" i="9" s="1"/>
  <c r="IJ93" i="9"/>
  <c r="IJ40" i="9" s="1"/>
  <c r="IJ36" i="9" s="1"/>
  <c r="IK93" i="9"/>
  <c r="IK40" i="9" s="1"/>
  <c r="IK36" i="9" s="1"/>
  <c r="IL93" i="9"/>
  <c r="IL40" i="9" s="1"/>
  <c r="IL36" i="9" s="1"/>
  <c r="IM93" i="9"/>
  <c r="IM40" i="9" s="1"/>
  <c r="IO93" i="9"/>
  <c r="IO40" i="9" s="1"/>
  <c r="IO36" i="9" s="1"/>
  <c r="IP93" i="9"/>
  <c r="IP40" i="9" s="1"/>
  <c r="IP36" i="9" s="1"/>
  <c r="IQ93" i="9"/>
  <c r="IQ40" i="9" s="1"/>
  <c r="IQ36" i="9" s="1"/>
  <c r="IR93" i="9"/>
  <c r="IR40" i="9" s="1"/>
  <c r="IR36" i="9" s="1"/>
  <c r="IS93" i="9"/>
  <c r="IS40" i="9" s="1"/>
  <c r="IS36" i="9" s="1"/>
  <c r="IT93" i="9"/>
  <c r="IT40" i="9" s="1"/>
  <c r="IT36" i="9" s="1"/>
  <c r="IU93" i="9"/>
  <c r="IU40" i="9" s="1"/>
  <c r="IU36" i="9" s="1"/>
  <c r="IV93" i="9"/>
  <c r="IV40" i="9" s="1"/>
  <c r="IV36" i="9" s="1"/>
  <c r="IW93" i="9"/>
  <c r="IW40" i="9" s="1"/>
  <c r="IW36" i="9" s="1"/>
  <c r="IX93" i="9"/>
  <c r="IX40" i="9" s="1"/>
  <c r="IX36" i="9" s="1"/>
  <c r="IY93" i="9"/>
  <c r="IY40" i="9" s="1"/>
  <c r="IY36" i="9" s="1"/>
  <c r="IZ93" i="9"/>
  <c r="IZ40" i="9" s="1"/>
  <c r="JB93" i="9"/>
  <c r="JB40" i="9" s="1"/>
  <c r="JB36" i="9" s="1"/>
  <c r="JC93" i="9"/>
  <c r="JC40" i="9" s="1"/>
  <c r="JC36" i="9" s="1"/>
  <c r="JD93" i="9"/>
  <c r="JD40" i="9" s="1"/>
  <c r="JD36" i="9" s="1"/>
  <c r="JE93" i="9"/>
  <c r="JE40" i="9" s="1"/>
  <c r="JE36" i="9" s="1"/>
  <c r="JF93" i="9"/>
  <c r="JF40" i="9" s="1"/>
  <c r="JF36" i="9" s="1"/>
  <c r="JG93" i="9"/>
  <c r="JG40" i="9" s="1"/>
  <c r="JG36" i="9" s="1"/>
  <c r="JH93" i="9"/>
  <c r="JH40" i="9" s="1"/>
  <c r="JH36" i="9" s="1"/>
  <c r="JI93" i="9"/>
  <c r="JI40" i="9" s="1"/>
  <c r="JI36" i="9" s="1"/>
  <c r="JJ93" i="9"/>
  <c r="JJ40" i="9" s="1"/>
  <c r="JJ36" i="9" s="1"/>
  <c r="JK93" i="9"/>
  <c r="JK40" i="9" s="1"/>
  <c r="JK36" i="9" s="1"/>
  <c r="JL93" i="9"/>
  <c r="JL40" i="9" s="1"/>
  <c r="JL36" i="9" s="1"/>
  <c r="JM93" i="9"/>
  <c r="JM40" i="9" s="1"/>
  <c r="JO93" i="9"/>
  <c r="JO40" i="9" s="1"/>
  <c r="JO36" i="9" s="1"/>
  <c r="JP93" i="9"/>
  <c r="JP40" i="9" s="1"/>
  <c r="JP36" i="9" s="1"/>
  <c r="JQ93" i="9"/>
  <c r="JQ40" i="9" s="1"/>
  <c r="JQ36" i="9" s="1"/>
  <c r="JR93" i="9"/>
  <c r="JR40" i="9" s="1"/>
  <c r="JR36" i="9" s="1"/>
  <c r="JS93" i="9"/>
  <c r="JS40" i="9" s="1"/>
  <c r="JS36" i="9" s="1"/>
  <c r="JT93" i="9"/>
  <c r="JT40" i="9" s="1"/>
  <c r="JT36" i="9" s="1"/>
  <c r="JU93" i="9"/>
  <c r="JU40" i="9" s="1"/>
  <c r="JU36" i="9" s="1"/>
  <c r="JV93" i="9"/>
  <c r="JV40" i="9" s="1"/>
  <c r="JV36" i="9" s="1"/>
  <c r="JW93" i="9"/>
  <c r="JW40" i="9" s="1"/>
  <c r="JW36" i="9" s="1"/>
  <c r="JX93" i="9"/>
  <c r="JX40" i="9" s="1"/>
  <c r="JX36" i="9" s="1"/>
  <c r="JY93" i="9"/>
  <c r="JY40" i="9" s="1"/>
  <c r="JY36" i="9" s="1"/>
  <c r="JZ93" i="9"/>
  <c r="JZ40" i="9" s="1"/>
  <c r="KB93" i="9"/>
  <c r="KB40" i="9" s="1"/>
  <c r="KB36" i="9" s="1"/>
  <c r="KC93" i="9"/>
  <c r="KC40" i="9" s="1"/>
  <c r="KC36" i="9" s="1"/>
  <c r="KD93" i="9"/>
  <c r="KD40" i="9" s="1"/>
  <c r="KD36" i="9" s="1"/>
  <c r="KE93" i="9"/>
  <c r="KE40" i="9" s="1"/>
  <c r="KE36" i="9" s="1"/>
  <c r="KF93" i="9"/>
  <c r="KF40" i="9" s="1"/>
  <c r="KF36" i="9" s="1"/>
  <c r="KG93" i="9"/>
  <c r="KG40" i="9" s="1"/>
  <c r="KG36" i="9" s="1"/>
  <c r="KH93" i="9"/>
  <c r="KH40" i="9" s="1"/>
  <c r="KH36" i="9" s="1"/>
  <c r="KI93" i="9"/>
  <c r="KI40" i="9" s="1"/>
  <c r="KI36" i="9" s="1"/>
  <c r="KJ93" i="9"/>
  <c r="KJ40" i="9" s="1"/>
  <c r="KJ36" i="9" s="1"/>
  <c r="KK93" i="9"/>
  <c r="KK40" i="9" s="1"/>
  <c r="KK36" i="9" s="1"/>
  <c r="KL93" i="9"/>
  <c r="KL40" i="9" s="1"/>
  <c r="KL36" i="9" s="1"/>
  <c r="KM93" i="9"/>
  <c r="KM40" i="9" s="1"/>
  <c r="KO93" i="9"/>
  <c r="KO40" i="9" s="1"/>
  <c r="KO36" i="9" s="1"/>
  <c r="KP93" i="9"/>
  <c r="KP40" i="9" s="1"/>
  <c r="KP36" i="9" s="1"/>
  <c r="KQ93" i="9"/>
  <c r="KQ40" i="9" s="1"/>
  <c r="KQ36" i="9" s="1"/>
  <c r="KR93" i="9"/>
  <c r="KR40" i="9" s="1"/>
  <c r="KR36" i="9" s="1"/>
  <c r="KS93" i="9"/>
  <c r="KS40" i="9" s="1"/>
  <c r="KS36" i="9" s="1"/>
  <c r="KT93" i="9"/>
  <c r="KT40" i="9" s="1"/>
  <c r="KT36" i="9" s="1"/>
  <c r="KU93" i="9"/>
  <c r="KU40" i="9" s="1"/>
  <c r="KU36" i="9" s="1"/>
  <c r="KV93" i="9"/>
  <c r="KV40" i="9" s="1"/>
  <c r="KV36" i="9" s="1"/>
  <c r="KW93" i="9"/>
  <c r="KW40" i="9" s="1"/>
  <c r="KW36" i="9" s="1"/>
  <c r="KX93" i="9"/>
  <c r="KX40" i="9" s="1"/>
  <c r="KX36" i="9" s="1"/>
  <c r="KY93" i="9"/>
  <c r="KY40" i="9" s="1"/>
  <c r="KY36" i="9" s="1"/>
  <c r="KZ93" i="9"/>
  <c r="KZ40" i="9" s="1"/>
  <c r="LB93" i="9"/>
  <c r="LB40" i="9" s="1"/>
  <c r="LB36" i="9" s="1"/>
  <c r="LC93" i="9"/>
  <c r="LC40" i="9" s="1"/>
  <c r="LC36" i="9" s="1"/>
  <c r="LD93" i="9"/>
  <c r="LD40" i="9" s="1"/>
  <c r="LD36" i="9" s="1"/>
  <c r="LE93" i="9"/>
  <c r="LE40" i="9" s="1"/>
  <c r="LE36" i="9" s="1"/>
  <c r="LF93" i="9"/>
  <c r="LF40" i="9" s="1"/>
  <c r="LF36" i="9" s="1"/>
  <c r="LG93" i="9"/>
  <c r="LG40" i="9" s="1"/>
  <c r="LG36" i="9" s="1"/>
  <c r="LH93" i="9"/>
  <c r="LH40" i="9" s="1"/>
  <c r="LH36" i="9" s="1"/>
  <c r="LI93" i="9"/>
  <c r="LI40" i="9" s="1"/>
  <c r="LI36" i="9" s="1"/>
  <c r="LJ93" i="9"/>
  <c r="LJ40" i="9" s="1"/>
  <c r="LJ36" i="9" s="1"/>
  <c r="LK93" i="9"/>
  <c r="LK40" i="9" s="1"/>
  <c r="LK36" i="9" s="1"/>
  <c r="LL93" i="9"/>
  <c r="LL40" i="9" s="1"/>
  <c r="LL36" i="9" s="1"/>
  <c r="LM93" i="9"/>
  <c r="LM40" i="9" s="1"/>
  <c r="BA104" i="9"/>
  <c r="BN104" i="9"/>
  <c r="CA104" i="9"/>
  <c r="CN104" i="9"/>
  <c r="DA104" i="9"/>
  <c r="DN104" i="9"/>
  <c r="EA104" i="9"/>
  <c r="EN104" i="9"/>
  <c r="FA104" i="9"/>
  <c r="FN104" i="9"/>
  <c r="GA104" i="9"/>
  <c r="BA105" i="9"/>
  <c r="BN105" i="9"/>
  <c r="CA105" i="9"/>
  <c r="CN105" i="9"/>
  <c r="DA105" i="9"/>
  <c r="DN105" i="9"/>
  <c r="EA105" i="9"/>
  <c r="EN105" i="9"/>
  <c r="FA105" i="9"/>
  <c r="FN105" i="9"/>
  <c r="GA105" i="9"/>
  <c r="HT36" i="9" l="1"/>
  <c r="HG36" i="9"/>
  <c r="GT36" i="9"/>
  <c r="GT53" i="20"/>
  <c r="KN93" i="9"/>
  <c r="IN93" i="9"/>
  <c r="JN77" i="9"/>
  <c r="GZ36" i="9"/>
  <c r="HA40" i="9"/>
  <c r="HA36" i="9" s="1"/>
  <c r="BN77" i="9"/>
  <c r="GA70" i="9"/>
  <c r="KM36" i="9"/>
  <c r="KN40" i="9"/>
  <c r="KN36" i="9" s="1"/>
  <c r="KA93" i="9"/>
  <c r="IN40" i="9"/>
  <c r="IN36" i="9" s="1"/>
  <c r="IM36" i="9"/>
  <c r="IA93" i="9"/>
  <c r="HN77" i="9"/>
  <c r="FA77" i="9"/>
  <c r="GN71" i="9"/>
  <c r="GA71" i="9"/>
  <c r="DN71" i="9"/>
  <c r="LN70" i="9"/>
  <c r="HA70" i="9"/>
  <c r="EA70" i="9"/>
  <c r="DN70" i="9"/>
  <c r="BA70" i="9"/>
  <c r="JO56" i="9"/>
  <c r="JP59" i="9"/>
  <c r="FQ59" i="9"/>
  <c r="FP55" i="9"/>
  <c r="AP56" i="9"/>
  <c r="AQ59" i="9"/>
  <c r="AP55" i="9"/>
  <c r="IZ36" i="9"/>
  <c r="JA40" i="9"/>
  <c r="JA36" i="9" s="1"/>
  <c r="JA70" i="9"/>
  <c r="LN93" i="9"/>
  <c r="JZ36" i="9"/>
  <c r="KA40" i="9"/>
  <c r="KA36" i="9" s="1"/>
  <c r="JN93" i="9"/>
  <c r="HZ36" i="9"/>
  <c r="IA40" i="9"/>
  <c r="IA36" i="9" s="1"/>
  <c r="HN93" i="9"/>
  <c r="FN77" i="9"/>
  <c r="CN77" i="9"/>
  <c r="EN71" i="9"/>
  <c r="EA71" i="9"/>
  <c r="BN71" i="9"/>
  <c r="KA70" i="9"/>
  <c r="JN70" i="9"/>
  <c r="FA70" i="9"/>
  <c r="CA70" i="9"/>
  <c r="BN70" i="9"/>
  <c r="KZ36" i="9"/>
  <c r="LA40" i="9"/>
  <c r="LA36" i="9" s="1"/>
  <c r="HA77" i="9"/>
  <c r="LM36" i="9"/>
  <c r="LN40" i="9"/>
  <c r="LN36" i="9" s="1"/>
  <c r="LA93" i="9"/>
  <c r="JM36" i="9"/>
  <c r="JN40" i="9"/>
  <c r="JN36" i="9" s="1"/>
  <c r="JA93" i="9"/>
  <c r="HM36" i="9"/>
  <c r="HN40" i="9"/>
  <c r="HN36" i="9" s="1"/>
  <c r="HA93" i="9"/>
  <c r="BA86" i="9"/>
  <c r="LN77" i="9"/>
  <c r="JA77" i="9"/>
  <c r="DN77" i="9"/>
  <c r="CN71" i="9"/>
  <c r="CA71" i="9"/>
  <c r="IA70" i="9"/>
  <c r="HN70" i="9"/>
  <c r="JB56" i="9"/>
  <c r="JC59" i="9"/>
  <c r="HZ56" i="9"/>
  <c r="IA56" i="9" s="1"/>
  <c r="IA59" i="9"/>
  <c r="IB59" i="9" s="1"/>
  <c r="FP56" i="9"/>
  <c r="LB56" i="9"/>
  <c r="LC59" i="9"/>
  <c r="JZ56" i="9"/>
  <c r="KA56" i="9" s="1"/>
  <c r="KA59" i="9"/>
  <c r="KB59" i="9" s="1"/>
  <c r="IP56" i="9"/>
  <c r="IQ59" i="9"/>
  <c r="GC59" i="9"/>
  <c r="GB56" i="9"/>
  <c r="GB55" i="9"/>
  <c r="EQ56" i="9"/>
  <c r="EQ55" i="9"/>
  <c r="ER59" i="9"/>
  <c r="DO55" i="9"/>
  <c r="DP59" i="9"/>
  <c r="DO56" i="9"/>
  <c r="LA77" i="9"/>
  <c r="DA77" i="9"/>
  <c r="BA77" i="9"/>
  <c r="KP56" i="9"/>
  <c r="KQ59" i="9"/>
  <c r="HQ59" i="9"/>
  <c r="HP56" i="9"/>
  <c r="KN77" i="9"/>
  <c r="IN77" i="9"/>
  <c r="GN77" i="9"/>
  <c r="EN77" i="9"/>
  <c r="GQ56" i="9"/>
  <c r="GR59" i="9"/>
  <c r="HA59" i="9"/>
  <c r="HB59" i="9" s="1"/>
  <c r="GZ56" i="9"/>
  <c r="HA56" i="9" s="1"/>
  <c r="FA59" i="9"/>
  <c r="FB59" i="9" s="1"/>
  <c r="EZ55" i="9"/>
  <c r="EP56" i="9"/>
  <c r="EP55" i="9"/>
  <c r="DA59" i="9"/>
  <c r="DB59" i="9" s="1"/>
  <c r="CZ55" i="9"/>
  <c r="BO56" i="9"/>
  <c r="BP59" i="9"/>
  <c r="BO55" i="9"/>
  <c r="EO56" i="9"/>
  <c r="FZ55" i="9"/>
  <c r="GA55" i="9" s="1"/>
  <c r="DZ55" i="9"/>
  <c r="EA55" i="9" s="1"/>
  <c r="EA59" i="9"/>
  <c r="EB59" i="9" s="1"/>
  <c r="BA59" i="9"/>
  <c r="BB59" i="9" s="1"/>
  <c r="AZ55" i="9"/>
  <c r="GM55" i="9"/>
  <c r="EM55" i="9"/>
  <c r="EN55" i="9" s="1"/>
  <c r="CA59" i="9"/>
  <c r="CB59" i="9" s="1"/>
  <c r="BZ55" i="9"/>
  <c r="CA55" i="9" s="1"/>
  <c r="FO55" i="9"/>
  <c r="CN59" i="9"/>
  <c r="CO59" i="9" s="1"/>
  <c r="HF45" i="9"/>
  <c r="AO56" i="9"/>
  <c r="AQ45" i="9"/>
  <c r="LM48" i="18"/>
  <c r="LL48" i="18"/>
  <c r="LK48" i="18"/>
  <c r="LJ48" i="18"/>
  <c r="LI48" i="18"/>
  <c r="LH48" i="18"/>
  <c r="LG48" i="18"/>
  <c r="LF48" i="18"/>
  <c r="LE48" i="18"/>
  <c r="LD48" i="18"/>
  <c r="LC48" i="18"/>
  <c r="LB48" i="18"/>
  <c r="LA48" i="18"/>
  <c r="LM47" i="18"/>
  <c r="LL47" i="18"/>
  <c r="LK47" i="18"/>
  <c r="LJ47" i="18"/>
  <c r="LI47" i="18"/>
  <c r="LH47" i="18"/>
  <c r="LG47" i="18"/>
  <c r="LF47" i="18"/>
  <c r="LE47" i="18"/>
  <c r="LD47" i="18"/>
  <c r="LC47" i="18"/>
  <c r="LB47" i="18"/>
  <c r="LA47" i="18"/>
  <c r="LM46" i="18"/>
  <c r="LL46" i="18"/>
  <c r="LK46" i="18"/>
  <c r="LJ46" i="18"/>
  <c r="LI46" i="18"/>
  <c r="LH46" i="18"/>
  <c r="LG46" i="18"/>
  <c r="LF46" i="18"/>
  <c r="LE46" i="18"/>
  <c r="LD46" i="18"/>
  <c r="LC46" i="18"/>
  <c r="LB46" i="18"/>
  <c r="LA46" i="18"/>
  <c r="KZ48" i="18"/>
  <c r="KY48" i="18"/>
  <c r="KX48" i="18"/>
  <c r="KW48" i="18"/>
  <c r="KV48" i="18"/>
  <c r="KU48" i="18"/>
  <c r="KT48" i="18"/>
  <c r="KS48" i="18"/>
  <c r="KR48" i="18"/>
  <c r="KQ48" i="18"/>
  <c r="KP48" i="18"/>
  <c r="KO48" i="18"/>
  <c r="KN48" i="18"/>
  <c r="KZ47" i="18"/>
  <c r="KY47" i="18"/>
  <c r="KX47" i="18"/>
  <c r="KW47" i="18"/>
  <c r="KV47" i="18"/>
  <c r="KU47" i="18"/>
  <c r="KT47" i="18"/>
  <c r="KS47" i="18"/>
  <c r="KR47" i="18"/>
  <c r="KQ47" i="18"/>
  <c r="KP47" i="18"/>
  <c r="KO47" i="18"/>
  <c r="KN47" i="18"/>
  <c r="KZ46" i="18"/>
  <c r="KY46" i="18"/>
  <c r="KX46" i="18"/>
  <c r="KW46" i="18"/>
  <c r="KV46" i="18"/>
  <c r="KU46" i="18"/>
  <c r="KT46" i="18"/>
  <c r="KS46" i="18"/>
  <c r="KR46" i="18"/>
  <c r="KQ46" i="18"/>
  <c r="KP46" i="18"/>
  <c r="KO46" i="18"/>
  <c r="KN46" i="18"/>
  <c r="KM48" i="18"/>
  <c r="KL48" i="18"/>
  <c r="KK48" i="18"/>
  <c r="KJ48" i="18"/>
  <c r="KI48" i="18"/>
  <c r="KH48" i="18"/>
  <c r="KG48" i="18"/>
  <c r="KF48" i="18"/>
  <c r="KE48" i="18"/>
  <c r="KD48" i="18"/>
  <c r="KC48" i="18"/>
  <c r="KB48" i="18"/>
  <c r="KA48" i="18"/>
  <c r="KM47" i="18"/>
  <c r="KL47" i="18"/>
  <c r="KK47" i="18"/>
  <c r="KJ47" i="18"/>
  <c r="KI47" i="18"/>
  <c r="KH47" i="18"/>
  <c r="KG47" i="18"/>
  <c r="KF47" i="18"/>
  <c r="KE47" i="18"/>
  <c r="KD47" i="18"/>
  <c r="KC47" i="18"/>
  <c r="KB47" i="18"/>
  <c r="KA47" i="18"/>
  <c r="KM46" i="18"/>
  <c r="KL46" i="18"/>
  <c r="KK46" i="18"/>
  <c r="KJ46" i="18"/>
  <c r="KI46" i="18"/>
  <c r="KH46" i="18"/>
  <c r="KG46" i="18"/>
  <c r="KF46" i="18"/>
  <c r="KE46" i="18"/>
  <c r="KD46" i="18"/>
  <c r="KC46" i="18"/>
  <c r="KB46" i="18"/>
  <c r="KA46" i="18"/>
  <c r="JZ48" i="18"/>
  <c r="JY48" i="18"/>
  <c r="JX48" i="18"/>
  <c r="JW48" i="18"/>
  <c r="JV48" i="18"/>
  <c r="JU48" i="18"/>
  <c r="JT48" i="18"/>
  <c r="JS48" i="18"/>
  <c r="JR48" i="18"/>
  <c r="JQ48" i="18"/>
  <c r="JP48" i="18"/>
  <c r="JO48" i="18"/>
  <c r="JN48" i="18"/>
  <c r="JZ47" i="18"/>
  <c r="JY47" i="18"/>
  <c r="JX47" i="18"/>
  <c r="JW47" i="18"/>
  <c r="JV47" i="18"/>
  <c r="JU47" i="18"/>
  <c r="JT47" i="18"/>
  <c r="JS47" i="18"/>
  <c r="JR47" i="18"/>
  <c r="JQ47" i="18"/>
  <c r="JP47" i="18"/>
  <c r="JO47" i="18"/>
  <c r="JN47" i="18"/>
  <c r="JZ46" i="18"/>
  <c r="JY46" i="18"/>
  <c r="JX46" i="18"/>
  <c r="JW46" i="18"/>
  <c r="JV46" i="18"/>
  <c r="JU46" i="18"/>
  <c r="JT46" i="18"/>
  <c r="JS46" i="18"/>
  <c r="JR46" i="18"/>
  <c r="JQ46" i="18"/>
  <c r="JP46" i="18"/>
  <c r="JO46" i="18"/>
  <c r="JN46" i="18"/>
  <c r="JM48" i="18"/>
  <c r="JL48" i="18"/>
  <c r="JK48" i="18"/>
  <c r="JJ48" i="18"/>
  <c r="JI48" i="18"/>
  <c r="JH48" i="18"/>
  <c r="JG48" i="18"/>
  <c r="JF48" i="18"/>
  <c r="JE48" i="18"/>
  <c r="JD48" i="18"/>
  <c r="JC48" i="18"/>
  <c r="JB48" i="18"/>
  <c r="JA48" i="18"/>
  <c r="JM47" i="18"/>
  <c r="JL47" i="18"/>
  <c r="JK47" i="18"/>
  <c r="JJ47" i="18"/>
  <c r="JI47" i="18"/>
  <c r="JH47" i="18"/>
  <c r="JG47" i="18"/>
  <c r="JF47" i="18"/>
  <c r="JE47" i="18"/>
  <c r="JD47" i="18"/>
  <c r="JC47" i="18"/>
  <c r="JB47" i="18"/>
  <c r="JA47" i="18"/>
  <c r="JM46" i="18"/>
  <c r="JL46" i="18"/>
  <c r="JK46" i="18"/>
  <c r="JJ46" i="18"/>
  <c r="JI46" i="18"/>
  <c r="JH46" i="18"/>
  <c r="JG46" i="18"/>
  <c r="JF46" i="18"/>
  <c r="JE46" i="18"/>
  <c r="JD46" i="18"/>
  <c r="JC46" i="18"/>
  <c r="JB46" i="18"/>
  <c r="JA46" i="18"/>
  <c r="IZ48" i="18"/>
  <c r="IY48" i="18"/>
  <c r="IX48" i="18"/>
  <c r="IW48" i="18"/>
  <c r="IV48" i="18"/>
  <c r="IU48" i="18"/>
  <c r="IT48" i="18"/>
  <c r="IS48" i="18"/>
  <c r="IR48" i="18"/>
  <c r="IQ48" i="18"/>
  <c r="IP48" i="18"/>
  <c r="IO48" i="18"/>
  <c r="IN48" i="18"/>
  <c r="IZ47" i="18"/>
  <c r="IY47" i="18"/>
  <c r="IX47" i="18"/>
  <c r="IW47" i="18"/>
  <c r="IV47" i="18"/>
  <c r="IU47" i="18"/>
  <c r="IT47" i="18"/>
  <c r="IS47" i="18"/>
  <c r="IR47" i="18"/>
  <c r="IQ47" i="18"/>
  <c r="IP47" i="18"/>
  <c r="IO47" i="18"/>
  <c r="IN47" i="18"/>
  <c r="IZ46" i="18"/>
  <c r="IY46" i="18"/>
  <c r="IX46" i="18"/>
  <c r="IW46" i="18"/>
  <c r="IV46" i="18"/>
  <c r="IU46" i="18"/>
  <c r="IT46" i="18"/>
  <c r="IS46" i="18"/>
  <c r="IR46" i="18"/>
  <c r="IQ46" i="18"/>
  <c r="IP46" i="18"/>
  <c r="IO46" i="18"/>
  <c r="IN46" i="18"/>
  <c r="IM48" i="18"/>
  <c r="IL48" i="18"/>
  <c r="IK48" i="18"/>
  <c r="IJ48" i="18"/>
  <c r="II48" i="18"/>
  <c r="IH48" i="18"/>
  <c r="IG48" i="18"/>
  <c r="IF48" i="18"/>
  <c r="IE48" i="18"/>
  <c r="ID48" i="18"/>
  <c r="IC48" i="18"/>
  <c r="IB48" i="18"/>
  <c r="IA48" i="18"/>
  <c r="IM47" i="18"/>
  <c r="IL47" i="18"/>
  <c r="IK47" i="18"/>
  <c r="IJ47" i="18"/>
  <c r="II47" i="18"/>
  <c r="IH47" i="18"/>
  <c r="IG47" i="18"/>
  <c r="IF47" i="18"/>
  <c r="IE47" i="18"/>
  <c r="ID47" i="18"/>
  <c r="IC47" i="18"/>
  <c r="IB47" i="18"/>
  <c r="IA47" i="18"/>
  <c r="IM46" i="18"/>
  <c r="IL46" i="18"/>
  <c r="IK46" i="18"/>
  <c r="IJ46" i="18"/>
  <c r="II46" i="18"/>
  <c r="IH46" i="18"/>
  <c r="IG46" i="18"/>
  <c r="IF46" i="18"/>
  <c r="IE46" i="18"/>
  <c r="ID46" i="18"/>
  <c r="IC46" i="18"/>
  <c r="IB46" i="18"/>
  <c r="IA46" i="18"/>
  <c r="HZ48" i="18"/>
  <c r="HY48" i="18"/>
  <c r="HX48" i="18"/>
  <c r="HW48" i="18"/>
  <c r="HV48" i="18"/>
  <c r="HU48" i="18"/>
  <c r="HT48" i="18"/>
  <c r="HS48" i="18"/>
  <c r="HR48" i="18"/>
  <c r="HQ48" i="18"/>
  <c r="HP48" i="18"/>
  <c r="HO48" i="18"/>
  <c r="HN48" i="18"/>
  <c r="HZ47" i="18"/>
  <c r="HY47" i="18"/>
  <c r="HX47" i="18"/>
  <c r="HW47" i="18"/>
  <c r="HV47" i="18"/>
  <c r="HU47" i="18"/>
  <c r="HT47" i="18"/>
  <c r="HS47" i="18"/>
  <c r="HR47" i="18"/>
  <c r="HQ47" i="18"/>
  <c r="HP47" i="18"/>
  <c r="HO47" i="18"/>
  <c r="HN47" i="18"/>
  <c r="HZ46" i="18"/>
  <c r="HY46" i="18"/>
  <c r="HX46" i="18"/>
  <c r="HW46" i="18"/>
  <c r="HV46" i="18"/>
  <c r="HU46" i="18"/>
  <c r="HT46" i="18"/>
  <c r="HS46" i="18"/>
  <c r="HR46" i="18"/>
  <c r="HQ46" i="18"/>
  <c r="HP46" i="18"/>
  <c r="HO46" i="18"/>
  <c r="HN46" i="18"/>
  <c r="HM48" i="18"/>
  <c r="HL48" i="18"/>
  <c r="HK48" i="18"/>
  <c r="HJ48" i="18"/>
  <c r="HI48" i="18"/>
  <c r="HH48" i="18"/>
  <c r="HG48" i="18"/>
  <c r="HF48" i="18"/>
  <c r="HE48" i="18"/>
  <c r="HD48" i="18"/>
  <c r="HC48" i="18"/>
  <c r="HB48" i="18"/>
  <c r="HA48" i="18"/>
  <c r="HM47" i="18"/>
  <c r="HL47" i="18"/>
  <c r="HK47" i="18"/>
  <c r="HJ47" i="18"/>
  <c r="HI47" i="18"/>
  <c r="HH47" i="18"/>
  <c r="HG47" i="18"/>
  <c r="HF47" i="18"/>
  <c r="HE47" i="18"/>
  <c r="HD47" i="18"/>
  <c r="HC47" i="18"/>
  <c r="HB47" i="18"/>
  <c r="HA47" i="18"/>
  <c r="HM46" i="18"/>
  <c r="HL46" i="18"/>
  <c r="HK46" i="18"/>
  <c r="HJ46" i="18"/>
  <c r="HI46" i="18"/>
  <c r="HH46" i="18"/>
  <c r="HG46" i="18"/>
  <c r="HF46" i="18"/>
  <c r="HE46" i="18"/>
  <c r="HD46" i="18"/>
  <c r="HC46" i="18"/>
  <c r="HB46" i="18"/>
  <c r="HA46" i="18"/>
  <c r="GZ48" i="18"/>
  <c r="GY48" i="18"/>
  <c r="GX48" i="18"/>
  <c r="GW48" i="18"/>
  <c r="GV48" i="18"/>
  <c r="GU48" i="18"/>
  <c r="GT48" i="18"/>
  <c r="GS48" i="18"/>
  <c r="GR48" i="18"/>
  <c r="GQ48" i="18"/>
  <c r="GP48" i="18"/>
  <c r="GO48" i="18"/>
  <c r="GN48" i="18"/>
  <c r="GZ47" i="18"/>
  <c r="GY47" i="18"/>
  <c r="GX47" i="18"/>
  <c r="GW47" i="18"/>
  <c r="GV47" i="18"/>
  <c r="GU47" i="18"/>
  <c r="GT47" i="18"/>
  <c r="GS47" i="18"/>
  <c r="GR47" i="18"/>
  <c r="GQ47" i="18"/>
  <c r="GP47" i="18"/>
  <c r="GO47" i="18"/>
  <c r="GN47" i="18"/>
  <c r="GZ46" i="18"/>
  <c r="GY46" i="18"/>
  <c r="GX46" i="18"/>
  <c r="GW46" i="18"/>
  <c r="GV46" i="18"/>
  <c r="GU46" i="18"/>
  <c r="GT46" i="18"/>
  <c r="GS46" i="18"/>
  <c r="GR46" i="18"/>
  <c r="GQ46" i="18"/>
  <c r="GP46" i="18"/>
  <c r="GO46" i="18"/>
  <c r="GN46" i="18"/>
  <c r="GM48" i="18"/>
  <c r="GL48" i="18"/>
  <c r="GK48" i="18"/>
  <c r="GJ48" i="18"/>
  <c r="GI48" i="18"/>
  <c r="GH48" i="18"/>
  <c r="GG48" i="18"/>
  <c r="GF48" i="18"/>
  <c r="GE48" i="18"/>
  <c r="GD48" i="18"/>
  <c r="GC48" i="18"/>
  <c r="GB48" i="18"/>
  <c r="GA48" i="18"/>
  <c r="GM47" i="18"/>
  <c r="GL47" i="18"/>
  <c r="GK47" i="18"/>
  <c r="GJ47" i="18"/>
  <c r="GI47" i="18"/>
  <c r="GH47" i="18"/>
  <c r="GG47" i="18"/>
  <c r="GF47" i="18"/>
  <c r="GE47" i="18"/>
  <c r="GD47" i="18"/>
  <c r="GC47" i="18"/>
  <c r="GB47" i="18"/>
  <c r="GA47" i="18"/>
  <c r="GM46" i="18"/>
  <c r="GL46" i="18"/>
  <c r="GK46" i="18"/>
  <c r="GJ46" i="18"/>
  <c r="GI46" i="18"/>
  <c r="GH46" i="18"/>
  <c r="GG46" i="18"/>
  <c r="GF46" i="18"/>
  <c r="GE46" i="18"/>
  <c r="GD46" i="18"/>
  <c r="GC46" i="18"/>
  <c r="GB46" i="18"/>
  <c r="GA46" i="18"/>
  <c r="FZ48" i="18"/>
  <c r="FY48" i="18"/>
  <c r="FX48" i="18"/>
  <c r="FW48" i="18"/>
  <c r="FV48" i="18"/>
  <c r="FU48" i="18"/>
  <c r="FT48" i="18"/>
  <c r="FS48" i="18"/>
  <c r="FR48" i="18"/>
  <c r="FQ48" i="18"/>
  <c r="FP48" i="18"/>
  <c r="FO48" i="18"/>
  <c r="FN48" i="18"/>
  <c r="FZ47" i="18"/>
  <c r="FY47" i="18"/>
  <c r="FX47" i="18"/>
  <c r="FW47" i="18"/>
  <c r="FV47" i="18"/>
  <c r="FU47" i="18"/>
  <c r="FT47" i="18"/>
  <c r="FS47" i="18"/>
  <c r="FR47" i="18"/>
  <c r="FQ47" i="18"/>
  <c r="FP47" i="18"/>
  <c r="FO47" i="18"/>
  <c r="FN47" i="18"/>
  <c r="FZ46" i="18"/>
  <c r="FY46" i="18"/>
  <c r="FX46" i="18"/>
  <c r="FW46" i="18"/>
  <c r="FV46" i="18"/>
  <c r="FU46" i="18"/>
  <c r="FT46" i="18"/>
  <c r="FS46" i="18"/>
  <c r="FR46" i="18"/>
  <c r="FQ46" i="18"/>
  <c r="FP46" i="18"/>
  <c r="FO46" i="18"/>
  <c r="FN46" i="18"/>
  <c r="FM48" i="18"/>
  <c r="FL48" i="18"/>
  <c r="FK48" i="18"/>
  <c r="FJ48" i="18"/>
  <c r="FI48" i="18"/>
  <c r="FH48" i="18"/>
  <c r="FG48" i="18"/>
  <c r="FF48" i="18"/>
  <c r="FE48" i="18"/>
  <c r="FD48" i="18"/>
  <c r="FC48" i="18"/>
  <c r="FB48" i="18"/>
  <c r="FA48" i="18"/>
  <c r="FM47" i="18"/>
  <c r="FL47" i="18"/>
  <c r="FK47" i="18"/>
  <c r="FJ47" i="18"/>
  <c r="FI47" i="18"/>
  <c r="FH47" i="18"/>
  <c r="FG47" i="18"/>
  <c r="FF47" i="18"/>
  <c r="FE47" i="18"/>
  <c r="FD47" i="18"/>
  <c r="FC47" i="18"/>
  <c r="FB47" i="18"/>
  <c r="FA47" i="18"/>
  <c r="FM46" i="18"/>
  <c r="FL46" i="18"/>
  <c r="FK46" i="18"/>
  <c r="FJ46" i="18"/>
  <c r="FI46" i="18"/>
  <c r="FH46" i="18"/>
  <c r="FG46" i="18"/>
  <c r="FF46" i="18"/>
  <c r="FE46" i="18"/>
  <c r="FD46" i="18"/>
  <c r="FC46" i="18"/>
  <c r="FB46" i="18"/>
  <c r="FA46" i="18"/>
  <c r="EZ48" i="18"/>
  <c r="EY48" i="18"/>
  <c r="EX48" i="18"/>
  <c r="EW48" i="18"/>
  <c r="EV48" i="18"/>
  <c r="EU48" i="18"/>
  <c r="ET48" i="18"/>
  <c r="ES48" i="18"/>
  <c r="ER48" i="18"/>
  <c r="EQ48" i="18"/>
  <c r="EP48" i="18"/>
  <c r="EO48" i="18"/>
  <c r="EN48" i="18"/>
  <c r="EZ47" i="18"/>
  <c r="EY47" i="18"/>
  <c r="EX47" i="18"/>
  <c r="EW47" i="18"/>
  <c r="EV47" i="18"/>
  <c r="EU47" i="18"/>
  <c r="ET47" i="18"/>
  <c r="ES47" i="18"/>
  <c r="ER47" i="18"/>
  <c r="EQ47" i="18"/>
  <c r="EP47" i="18"/>
  <c r="EO47" i="18"/>
  <c r="EN47" i="18"/>
  <c r="EZ46" i="18"/>
  <c r="EY46" i="18"/>
  <c r="EX46" i="18"/>
  <c r="EW46" i="18"/>
  <c r="EV46" i="18"/>
  <c r="EU46" i="18"/>
  <c r="ET46" i="18"/>
  <c r="ES46" i="18"/>
  <c r="ER46" i="18"/>
  <c r="EQ46" i="18"/>
  <c r="EP46" i="18"/>
  <c r="EO46" i="18"/>
  <c r="EN46" i="18"/>
  <c r="EM48" i="18"/>
  <c r="EL48" i="18"/>
  <c r="EK48" i="18"/>
  <c r="EJ48" i="18"/>
  <c r="EI48" i="18"/>
  <c r="EH48" i="18"/>
  <c r="EG48" i="18"/>
  <c r="EF48" i="18"/>
  <c r="EE48" i="18"/>
  <c r="ED48" i="18"/>
  <c r="EC48" i="18"/>
  <c r="EB48" i="18"/>
  <c r="EA48" i="18"/>
  <c r="EM47" i="18"/>
  <c r="EL47" i="18"/>
  <c r="EK47" i="18"/>
  <c r="EJ47" i="18"/>
  <c r="EI47" i="18"/>
  <c r="EH47" i="18"/>
  <c r="EG47" i="18"/>
  <c r="EF47" i="18"/>
  <c r="EE47" i="18"/>
  <c r="ED47" i="18"/>
  <c r="EC47" i="18"/>
  <c r="EB47" i="18"/>
  <c r="EA47" i="18"/>
  <c r="EM46" i="18"/>
  <c r="EL46" i="18"/>
  <c r="EK46" i="18"/>
  <c r="EJ46" i="18"/>
  <c r="EI46" i="18"/>
  <c r="EH46" i="18"/>
  <c r="EG46" i="18"/>
  <c r="EF46" i="18"/>
  <c r="EE46" i="18"/>
  <c r="ED46" i="18"/>
  <c r="EC46" i="18"/>
  <c r="EB46" i="18"/>
  <c r="EA46" i="18"/>
  <c r="DZ48" i="18"/>
  <c r="DY48" i="18"/>
  <c r="DX48" i="18"/>
  <c r="DW48" i="18"/>
  <c r="DV48" i="18"/>
  <c r="DU48" i="18"/>
  <c r="DT48" i="18"/>
  <c r="DS48" i="18"/>
  <c r="DR48" i="18"/>
  <c r="DQ48" i="18"/>
  <c r="DP48" i="18"/>
  <c r="DO48" i="18"/>
  <c r="DN48" i="18"/>
  <c r="DZ47" i="18"/>
  <c r="DY47" i="18"/>
  <c r="DX47" i="18"/>
  <c r="DW47" i="18"/>
  <c r="DV47" i="18"/>
  <c r="DU47" i="18"/>
  <c r="DT47" i="18"/>
  <c r="DS47" i="18"/>
  <c r="DR47" i="18"/>
  <c r="DQ47" i="18"/>
  <c r="DP47" i="18"/>
  <c r="DO47" i="18"/>
  <c r="DN47" i="18"/>
  <c r="DZ46" i="18"/>
  <c r="DY46" i="18"/>
  <c r="DX46" i="18"/>
  <c r="DW46" i="18"/>
  <c r="DV46" i="18"/>
  <c r="DU46" i="18"/>
  <c r="DT46" i="18"/>
  <c r="DS46" i="18"/>
  <c r="DR46" i="18"/>
  <c r="DQ46" i="18"/>
  <c r="DP46" i="18"/>
  <c r="DO46" i="18"/>
  <c r="DN46" i="18"/>
  <c r="DM48" i="18"/>
  <c r="DL48" i="18"/>
  <c r="DK48" i="18"/>
  <c r="DJ48" i="18"/>
  <c r="DI48" i="18"/>
  <c r="DH48" i="18"/>
  <c r="DG48" i="18"/>
  <c r="DF48" i="18"/>
  <c r="DE48" i="18"/>
  <c r="DD48" i="18"/>
  <c r="DC48" i="18"/>
  <c r="DB48" i="18"/>
  <c r="DA48" i="18"/>
  <c r="DM47" i="18"/>
  <c r="DL47" i="18"/>
  <c r="DK47" i="18"/>
  <c r="DJ47" i="18"/>
  <c r="DI47" i="18"/>
  <c r="DH47" i="18"/>
  <c r="DG47" i="18"/>
  <c r="DF47" i="18"/>
  <c r="DE47" i="18"/>
  <c r="DD47" i="18"/>
  <c r="DC47" i="18"/>
  <c r="DB47" i="18"/>
  <c r="DA47" i="18"/>
  <c r="DM46" i="18"/>
  <c r="DL46" i="18"/>
  <c r="DK46" i="18"/>
  <c r="DJ46" i="18"/>
  <c r="DI46" i="18"/>
  <c r="DH46" i="18"/>
  <c r="DG46" i="18"/>
  <c r="DF46" i="18"/>
  <c r="DE46" i="18"/>
  <c r="DD46" i="18"/>
  <c r="DC46" i="18"/>
  <c r="DB46" i="18"/>
  <c r="DA46" i="18"/>
  <c r="CZ48" i="18"/>
  <c r="CY48" i="18"/>
  <c r="CX48" i="18"/>
  <c r="CW48" i="18"/>
  <c r="CV48" i="18"/>
  <c r="CU48" i="18"/>
  <c r="CT48" i="18"/>
  <c r="CS48" i="18"/>
  <c r="CR48" i="18"/>
  <c r="CQ48" i="18"/>
  <c r="CP48" i="18"/>
  <c r="CO48" i="18"/>
  <c r="CN48" i="18"/>
  <c r="CZ47" i="18"/>
  <c r="CY47" i="18"/>
  <c r="CX47" i="18"/>
  <c r="CW47" i="18"/>
  <c r="CV47" i="18"/>
  <c r="CU47" i="18"/>
  <c r="CT47" i="18"/>
  <c r="CS47" i="18"/>
  <c r="CR47" i="18"/>
  <c r="CQ47" i="18"/>
  <c r="CP47" i="18"/>
  <c r="CO47" i="18"/>
  <c r="CN47" i="18"/>
  <c r="CZ46" i="18"/>
  <c r="CY46" i="18"/>
  <c r="CX46" i="18"/>
  <c r="CW46" i="18"/>
  <c r="CV46" i="18"/>
  <c r="CU46" i="18"/>
  <c r="CT46" i="18"/>
  <c r="CS46" i="18"/>
  <c r="CR46" i="18"/>
  <c r="CQ46" i="18"/>
  <c r="CP46" i="18"/>
  <c r="CO46" i="18"/>
  <c r="CN46" i="18"/>
  <c r="CM48" i="18"/>
  <c r="CL48" i="18"/>
  <c r="CK48" i="18"/>
  <c r="CJ48" i="18"/>
  <c r="CI48" i="18"/>
  <c r="CH48" i="18"/>
  <c r="CG48" i="18"/>
  <c r="CF48" i="18"/>
  <c r="CE48" i="18"/>
  <c r="CD48" i="18"/>
  <c r="CC48" i="18"/>
  <c r="CB48" i="18"/>
  <c r="CA48" i="18"/>
  <c r="CM47" i="18"/>
  <c r="CL47" i="18"/>
  <c r="CK47" i="18"/>
  <c r="CJ47" i="18"/>
  <c r="CI47" i="18"/>
  <c r="CH47" i="18"/>
  <c r="CG47" i="18"/>
  <c r="CF47" i="18"/>
  <c r="CE47" i="18"/>
  <c r="CD47" i="18"/>
  <c r="CC47" i="18"/>
  <c r="CB47" i="18"/>
  <c r="CA47" i="18"/>
  <c r="CM46" i="18"/>
  <c r="CL46" i="18"/>
  <c r="CK46" i="18"/>
  <c r="CJ46" i="18"/>
  <c r="CI46" i="18"/>
  <c r="CH46" i="18"/>
  <c r="CG46" i="18"/>
  <c r="CF46" i="18"/>
  <c r="CE46" i="18"/>
  <c r="CD46" i="18"/>
  <c r="CC46" i="18"/>
  <c r="CB46" i="18"/>
  <c r="CA46" i="18"/>
  <c r="BZ48" i="18"/>
  <c r="BY48" i="18"/>
  <c r="BX48" i="18"/>
  <c r="BW48" i="18"/>
  <c r="BV48" i="18"/>
  <c r="BU48" i="18"/>
  <c r="BT48" i="18"/>
  <c r="BS48" i="18"/>
  <c r="BR48" i="18"/>
  <c r="BQ48" i="18"/>
  <c r="BP48" i="18"/>
  <c r="BO48" i="18"/>
  <c r="BN48" i="18"/>
  <c r="BZ47" i="18"/>
  <c r="BY47" i="18"/>
  <c r="BX47" i="18"/>
  <c r="BW47" i="18"/>
  <c r="BV47" i="18"/>
  <c r="BU47" i="18"/>
  <c r="BT47" i="18"/>
  <c r="BS47" i="18"/>
  <c r="BR47" i="18"/>
  <c r="BQ47" i="18"/>
  <c r="BP47" i="18"/>
  <c r="BO47" i="18"/>
  <c r="BN47" i="18"/>
  <c r="BZ46" i="18"/>
  <c r="BY46" i="18"/>
  <c r="BX46" i="18"/>
  <c r="BW46" i="18"/>
  <c r="BV46" i="18"/>
  <c r="BU46" i="18"/>
  <c r="BT46" i="18"/>
  <c r="BS46" i="18"/>
  <c r="BR46" i="18"/>
  <c r="BQ46" i="18"/>
  <c r="BP46" i="18"/>
  <c r="BO46" i="18"/>
  <c r="BN46" i="18"/>
  <c r="BM48" i="18"/>
  <c r="BL48" i="18"/>
  <c r="BK48" i="18"/>
  <c r="BJ48" i="18"/>
  <c r="BI48" i="18"/>
  <c r="BH48" i="18"/>
  <c r="BG48" i="18"/>
  <c r="BF48" i="18"/>
  <c r="BE48" i="18"/>
  <c r="BD48" i="18"/>
  <c r="BC48" i="18"/>
  <c r="BB48" i="18"/>
  <c r="BA48" i="18"/>
  <c r="BM47" i="18"/>
  <c r="BL47" i="18"/>
  <c r="BK47" i="18"/>
  <c r="BJ47" i="18"/>
  <c r="BI47" i="18"/>
  <c r="BH47" i="18"/>
  <c r="BG47" i="18"/>
  <c r="BF47" i="18"/>
  <c r="BE47" i="18"/>
  <c r="BD47" i="18"/>
  <c r="BC47" i="18"/>
  <c r="BB47" i="18"/>
  <c r="BA47" i="18"/>
  <c r="BM46" i="18"/>
  <c r="BL46" i="18"/>
  <c r="BK46" i="18"/>
  <c r="BJ46" i="18"/>
  <c r="BI46" i="18"/>
  <c r="BH46" i="18"/>
  <c r="BG46" i="18"/>
  <c r="BF46" i="18"/>
  <c r="BE46" i="18"/>
  <c r="BD46" i="18"/>
  <c r="BC46" i="18"/>
  <c r="BB46" i="18"/>
  <c r="BA46" i="18"/>
  <c r="B46" i="18"/>
  <c r="C46" i="18"/>
  <c r="D46" i="18"/>
  <c r="E46" i="18"/>
  <c r="F46" i="18"/>
  <c r="G46" i="18"/>
  <c r="H46" i="18"/>
  <c r="I46" i="18"/>
  <c r="J46" i="18"/>
  <c r="K46" i="18"/>
  <c r="L46" i="18"/>
  <c r="B47" i="18"/>
  <c r="C47" i="18"/>
  <c r="D47" i="18"/>
  <c r="E47" i="18"/>
  <c r="F47" i="18"/>
  <c r="G47" i="18"/>
  <c r="H47" i="18"/>
  <c r="I47" i="18"/>
  <c r="J47" i="18"/>
  <c r="K47" i="18"/>
  <c r="L47" i="18"/>
  <c r="B48" i="18"/>
  <c r="C48" i="18"/>
  <c r="D48" i="18"/>
  <c r="E48" i="18"/>
  <c r="F48" i="18"/>
  <c r="G48" i="18"/>
  <c r="H48" i="18"/>
  <c r="I48" i="18"/>
  <c r="J48" i="18"/>
  <c r="K48" i="18"/>
  <c r="L48" i="18"/>
  <c r="M48" i="18"/>
  <c r="M47" i="18"/>
  <c r="M46" i="18"/>
  <c r="O46" i="18"/>
  <c r="P46" i="18"/>
  <c r="Q46" i="18"/>
  <c r="R46" i="18"/>
  <c r="S46" i="18"/>
  <c r="T46" i="18"/>
  <c r="U46" i="18"/>
  <c r="V46" i="18"/>
  <c r="W46" i="18"/>
  <c r="X46" i="18"/>
  <c r="Y46" i="18"/>
  <c r="O47" i="18"/>
  <c r="P47" i="18"/>
  <c r="Q47" i="18"/>
  <c r="R47" i="18"/>
  <c r="S47" i="18"/>
  <c r="T47" i="18"/>
  <c r="U47" i="18"/>
  <c r="V47" i="18"/>
  <c r="W47" i="18"/>
  <c r="X47" i="18"/>
  <c r="Y47" i="18"/>
  <c r="O48" i="18"/>
  <c r="P48" i="18"/>
  <c r="Q48" i="18"/>
  <c r="R48" i="18"/>
  <c r="S48" i="18"/>
  <c r="T48" i="18"/>
  <c r="U48" i="18"/>
  <c r="V48" i="18"/>
  <c r="W48" i="18"/>
  <c r="X48" i="18"/>
  <c r="Y48" i="18"/>
  <c r="Z48" i="18"/>
  <c r="Z47" i="18"/>
  <c r="Z46" i="18"/>
  <c r="AB46" i="18"/>
  <c r="AC46" i="18"/>
  <c r="AD46" i="18"/>
  <c r="AE46" i="18"/>
  <c r="AF46" i="18"/>
  <c r="AG46" i="18"/>
  <c r="AH46" i="18"/>
  <c r="AI46" i="18"/>
  <c r="AJ46" i="18"/>
  <c r="AK46" i="18"/>
  <c r="AL46" i="18"/>
  <c r="AB47" i="18"/>
  <c r="AC47" i="18"/>
  <c r="AD47" i="18"/>
  <c r="AE47" i="18"/>
  <c r="AF47" i="18"/>
  <c r="AG47" i="18"/>
  <c r="AH47" i="18"/>
  <c r="AI47" i="18"/>
  <c r="AJ47" i="18"/>
  <c r="AK47" i="18"/>
  <c r="AL47" i="18"/>
  <c r="AB48" i="18"/>
  <c r="AC48" i="18"/>
  <c r="AD48" i="18"/>
  <c r="AE48" i="18"/>
  <c r="AF48" i="18"/>
  <c r="AG48" i="18"/>
  <c r="AH48" i="18"/>
  <c r="AI48" i="18"/>
  <c r="AJ48" i="18"/>
  <c r="AK48" i="18"/>
  <c r="AL48" i="18"/>
  <c r="AM48" i="18"/>
  <c r="AM47" i="18"/>
  <c r="AM46" i="18"/>
  <c r="AP48" i="18"/>
  <c r="AQ48" i="18"/>
  <c r="AR48" i="18"/>
  <c r="AS48" i="18"/>
  <c r="AT48" i="18"/>
  <c r="AU48" i="18"/>
  <c r="AV48" i="18"/>
  <c r="AW48" i="18"/>
  <c r="AX48" i="18"/>
  <c r="AY48" i="18"/>
  <c r="AZ48" i="18"/>
  <c r="AO48" i="18"/>
  <c r="AO46" i="18"/>
  <c r="BB56" i="9" l="1"/>
  <c r="BC59" i="9"/>
  <c r="BB55" i="9"/>
  <c r="HG45" i="9"/>
  <c r="AR45" i="9"/>
  <c r="CO55" i="9"/>
  <c r="CO56" i="9"/>
  <c r="CP59" i="9"/>
  <c r="CC59" i="9"/>
  <c r="CB56" i="9"/>
  <c r="CB55" i="9"/>
  <c r="GO55" i="9"/>
  <c r="GN55" i="9"/>
  <c r="BA55" i="9"/>
  <c r="DA55" i="9"/>
  <c r="GC55" i="9"/>
  <c r="GC56" i="9"/>
  <c r="GD59" i="9"/>
  <c r="JC56" i="9"/>
  <c r="JD59" i="9"/>
  <c r="FQ55" i="9"/>
  <c r="FQ56" i="9"/>
  <c r="FR59" i="9"/>
  <c r="FA55" i="9"/>
  <c r="HB56" i="9"/>
  <c r="HC59" i="9"/>
  <c r="HR59" i="9"/>
  <c r="HQ56" i="9"/>
  <c r="DQ59" i="9"/>
  <c r="DP56" i="9"/>
  <c r="DP55" i="9"/>
  <c r="IQ56" i="9"/>
  <c r="IR59" i="9"/>
  <c r="LC56" i="9"/>
  <c r="LD59" i="9"/>
  <c r="AR59" i="9"/>
  <c r="AQ56" i="9"/>
  <c r="AQ55" i="9"/>
  <c r="JP56" i="9"/>
  <c r="JQ59" i="9"/>
  <c r="EC59" i="9"/>
  <c r="EB56" i="9"/>
  <c r="EB55" i="9"/>
  <c r="BQ59" i="9"/>
  <c r="BP56" i="9"/>
  <c r="BP55" i="9"/>
  <c r="DB56" i="9"/>
  <c r="DB55" i="9"/>
  <c r="DC59" i="9"/>
  <c r="FB56" i="9"/>
  <c r="FB55" i="9"/>
  <c r="FC59" i="9"/>
  <c r="KQ56" i="9"/>
  <c r="KR59" i="9"/>
  <c r="IB56" i="9"/>
  <c r="IC59" i="9"/>
  <c r="GS59" i="9"/>
  <c r="GR56" i="9"/>
  <c r="ES59" i="9"/>
  <c r="ER56" i="9"/>
  <c r="ER55" i="9"/>
  <c r="KB56" i="9"/>
  <c r="KC59" i="9"/>
  <c r="AY14" i="9"/>
  <c r="Z25" i="23"/>
  <c r="Y25" i="23"/>
  <c r="X25" i="23"/>
  <c r="W25" i="23"/>
  <c r="V25" i="23"/>
  <c r="U25" i="23"/>
  <c r="T25" i="23"/>
  <c r="S25" i="23"/>
  <c r="R25" i="23"/>
  <c r="Q25" i="23"/>
  <c r="P25" i="23"/>
  <c r="O25" i="23"/>
  <c r="N25" i="23"/>
  <c r="M25" i="23"/>
  <c r="L25" i="23"/>
  <c r="K25" i="23"/>
  <c r="J25" i="23"/>
  <c r="I25" i="23"/>
  <c r="H25" i="23"/>
  <c r="G25" i="23"/>
  <c r="F25" i="23"/>
  <c r="E25" i="23"/>
  <c r="KC56" i="9" l="1"/>
  <c r="KD59" i="9"/>
  <c r="ES55" i="9"/>
  <c r="ES56" i="9"/>
  <c r="ET59" i="9"/>
  <c r="GS56" i="9"/>
  <c r="GT59" i="9"/>
  <c r="FC56" i="9"/>
  <c r="FC55" i="9"/>
  <c r="FD59" i="9"/>
  <c r="BQ55" i="9"/>
  <c r="BR59" i="9"/>
  <c r="BQ56" i="9"/>
  <c r="IS59" i="9"/>
  <c r="IR56" i="9"/>
  <c r="DQ55" i="9"/>
  <c r="DQ56" i="9"/>
  <c r="DR59" i="9"/>
  <c r="GD56" i="9"/>
  <c r="GD55" i="9"/>
  <c r="GE59" i="9"/>
  <c r="CC55" i="9"/>
  <c r="CD59" i="9"/>
  <c r="CC56" i="9"/>
  <c r="BC55" i="9"/>
  <c r="BD59" i="9"/>
  <c r="BC56" i="9"/>
  <c r="AS59" i="9"/>
  <c r="AR55" i="9"/>
  <c r="AR56" i="9"/>
  <c r="FR56" i="9"/>
  <c r="FR55" i="9"/>
  <c r="FS59" i="9"/>
  <c r="GP55" i="9"/>
  <c r="CP56" i="9"/>
  <c r="CQ59" i="9"/>
  <c r="CP55" i="9"/>
  <c r="KR56" i="9"/>
  <c r="KS59" i="9"/>
  <c r="LE59" i="9"/>
  <c r="LD56" i="9"/>
  <c r="HR56" i="9"/>
  <c r="HS59" i="9"/>
  <c r="JD56" i="9"/>
  <c r="JE59" i="9"/>
  <c r="AS45" i="9"/>
  <c r="JQ56" i="9"/>
  <c r="JR59" i="9"/>
  <c r="IC56" i="9"/>
  <c r="ID59" i="9"/>
  <c r="DC56" i="9"/>
  <c r="DC55" i="9"/>
  <c r="DD59" i="9"/>
  <c r="EC55" i="9"/>
  <c r="EC56" i="9"/>
  <c r="ED59" i="9"/>
  <c r="HC56" i="9"/>
  <c r="HD59" i="9"/>
  <c r="HH45" i="9"/>
  <c r="LM28" i="18"/>
  <c r="LL28" i="18"/>
  <c r="LK28" i="18"/>
  <c r="LJ28" i="18"/>
  <c r="LI28" i="18"/>
  <c r="LH28" i="18"/>
  <c r="LG28" i="18"/>
  <c r="LF28" i="18"/>
  <c r="LE28" i="18"/>
  <c r="LD28" i="18"/>
  <c r="LC28" i="18"/>
  <c r="LB28" i="18"/>
  <c r="LA28" i="18"/>
  <c r="KZ28" i="18"/>
  <c r="KY28" i="18"/>
  <c r="KX28" i="18"/>
  <c r="KW28" i="18"/>
  <c r="KV28" i="18"/>
  <c r="KU28" i="18"/>
  <c r="KT28" i="18"/>
  <c r="KS28" i="18"/>
  <c r="KR28" i="18"/>
  <c r="KQ28" i="18"/>
  <c r="KP28" i="18"/>
  <c r="KO28" i="18"/>
  <c r="KN28" i="18"/>
  <c r="KM28" i="18"/>
  <c r="KL28" i="18"/>
  <c r="KK28" i="18"/>
  <c r="KJ28" i="18"/>
  <c r="KI28" i="18"/>
  <c r="KH28" i="18"/>
  <c r="KG28" i="18"/>
  <c r="KF28" i="18"/>
  <c r="KE28" i="18"/>
  <c r="KD28" i="18"/>
  <c r="KC28" i="18"/>
  <c r="KB28" i="18"/>
  <c r="KA28" i="18"/>
  <c r="JZ28" i="18"/>
  <c r="JY28" i="18"/>
  <c r="JX28" i="18"/>
  <c r="JW28" i="18"/>
  <c r="JV28" i="18"/>
  <c r="JU28" i="18"/>
  <c r="JT28" i="18"/>
  <c r="JS28" i="18"/>
  <c r="JR28" i="18"/>
  <c r="JQ28" i="18"/>
  <c r="JP28" i="18"/>
  <c r="JO28" i="18"/>
  <c r="JN28" i="18"/>
  <c r="JM28" i="18"/>
  <c r="JL28" i="18"/>
  <c r="JK28" i="18"/>
  <c r="JJ28" i="18"/>
  <c r="JI28" i="18"/>
  <c r="JH28" i="18"/>
  <c r="JG28" i="18"/>
  <c r="JF28" i="18"/>
  <c r="JE28" i="18"/>
  <c r="JD28" i="18"/>
  <c r="JC28" i="18"/>
  <c r="JB28" i="18"/>
  <c r="JA28" i="18"/>
  <c r="IZ28" i="18"/>
  <c r="IY28" i="18"/>
  <c r="IX28" i="18"/>
  <c r="IW28" i="18"/>
  <c r="IV28" i="18"/>
  <c r="IU28" i="18"/>
  <c r="IT28" i="18"/>
  <c r="IS28" i="18"/>
  <c r="IR28" i="18"/>
  <c r="IQ28" i="18"/>
  <c r="IP28" i="18"/>
  <c r="IO28" i="18"/>
  <c r="IN28" i="18"/>
  <c r="IM28" i="18"/>
  <c r="IL28" i="18"/>
  <c r="IK28" i="18"/>
  <c r="IJ28" i="18"/>
  <c r="II28" i="18"/>
  <c r="IH28" i="18"/>
  <c r="IG28" i="18"/>
  <c r="IF28" i="18"/>
  <c r="IE28" i="18"/>
  <c r="ID28" i="18"/>
  <c r="IC28" i="18"/>
  <c r="IB28" i="18"/>
  <c r="IA28" i="18"/>
  <c r="HZ28" i="18"/>
  <c r="HY28" i="18"/>
  <c r="HX28" i="18"/>
  <c r="HW28" i="18"/>
  <c r="HV28" i="18"/>
  <c r="HU28" i="18"/>
  <c r="HT28" i="18"/>
  <c r="HS28" i="18"/>
  <c r="HR28" i="18"/>
  <c r="HQ28" i="18"/>
  <c r="HP28" i="18"/>
  <c r="HO28" i="18"/>
  <c r="HN28" i="18"/>
  <c r="HM28" i="18"/>
  <c r="HL28" i="18"/>
  <c r="HK28" i="18"/>
  <c r="HJ28" i="18"/>
  <c r="HI28" i="18"/>
  <c r="HH28" i="18"/>
  <c r="HG28" i="18"/>
  <c r="HF28" i="18"/>
  <c r="HE28" i="18"/>
  <c r="HD28" i="18"/>
  <c r="HC28" i="18"/>
  <c r="HB28" i="18"/>
  <c r="HA28" i="18"/>
  <c r="GZ28" i="18"/>
  <c r="GY28" i="18"/>
  <c r="GX28" i="18"/>
  <c r="GW28" i="18"/>
  <c r="GV28" i="18"/>
  <c r="GU28" i="18"/>
  <c r="GT28" i="18"/>
  <c r="GS28" i="18"/>
  <c r="GR28" i="18"/>
  <c r="GQ28" i="18"/>
  <c r="GP28" i="18"/>
  <c r="GO28" i="18"/>
  <c r="GN28" i="18"/>
  <c r="GM28" i="18"/>
  <c r="GL28" i="18"/>
  <c r="GK28" i="18"/>
  <c r="GJ28" i="18"/>
  <c r="GI28" i="18"/>
  <c r="GH28" i="18"/>
  <c r="GG28" i="18"/>
  <c r="GF28" i="18"/>
  <c r="GE28" i="18"/>
  <c r="GD28" i="18"/>
  <c r="GC28" i="18"/>
  <c r="GB28" i="18"/>
  <c r="GA28" i="18"/>
  <c r="FZ28" i="18"/>
  <c r="FY28" i="18"/>
  <c r="FX28" i="18"/>
  <c r="FW28" i="18"/>
  <c r="FV28" i="18"/>
  <c r="FU28" i="18"/>
  <c r="FT28" i="18"/>
  <c r="FS28" i="18"/>
  <c r="FR28" i="18"/>
  <c r="FQ28" i="18"/>
  <c r="FP28" i="18"/>
  <c r="FO28" i="18"/>
  <c r="FN28" i="18"/>
  <c r="FM28" i="18"/>
  <c r="FL28" i="18"/>
  <c r="FK28" i="18"/>
  <c r="FJ28" i="18"/>
  <c r="FI28" i="18"/>
  <c r="FH28" i="18"/>
  <c r="FG28" i="18"/>
  <c r="FF28" i="18"/>
  <c r="FE28" i="18"/>
  <c r="FD28" i="18"/>
  <c r="FC28" i="18"/>
  <c r="FB28" i="18"/>
  <c r="FA28" i="18"/>
  <c r="EZ28" i="18"/>
  <c r="EY28" i="18"/>
  <c r="EX28" i="18"/>
  <c r="EW28" i="18"/>
  <c r="EV28" i="18"/>
  <c r="EU28" i="18"/>
  <c r="ET28" i="18"/>
  <c r="ES28" i="18"/>
  <c r="ER28" i="18"/>
  <c r="EQ28" i="18"/>
  <c r="EP28" i="18"/>
  <c r="EO28" i="18"/>
  <c r="EN28" i="18"/>
  <c r="EM28" i="18"/>
  <c r="EL28" i="18"/>
  <c r="EK28" i="18"/>
  <c r="EJ28" i="18"/>
  <c r="EI28" i="18"/>
  <c r="EH28" i="18"/>
  <c r="EG28" i="18"/>
  <c r="EF28" i="18"/>
  <c r="EE28" i="18"/>
  <c r="ED28" i="18"/>
  <c r="EC28" i="18"/>
  <c r="EB28" i="18"/>
  <c r="EA28" i="18"/>
  <c r="DZ28" i="18"/>
  <c r="DY28" i="18"/>
  <c r="DX28" i="18"/>
  <c r="DW28" i="18"/>
  <c r="DV28" i="18"/>
  <c r="DU28" i="18"/>
  <c r="DT28" i="18"/>
  <c r="DS28" i="18"/>
  <c r="DR28" i="18"/>
  <c r="DQ28" i="18"/>
  <c r="DP28" i="18"/>
  <c r="DO28" i="18"/>
  <c r="DN28" i="18"/>
  <c r="DM28" i="18"/>
  <c r="DL28" i="18"/>
  <c r="DK28" i="18"/>
  <c r="DJ28" i="18"/>
  <c r="DI28" i="18"/>
  <c r="DH28" i="18"/>
  <c r="DG28" i="18"/>
  <c r="DF28" i="18"/>
  <c r="DE28" i="18"/>
  <c r="DD28" i="18"/>
  <c r="DC28" i="18"/>
  <c r="DB28" i="18"/>
  <c r="DA28" i="18"/>
  <c r="CZ28" i="18"/>
  <c r="CY28" i="18"/>
  <c r="CX28" i="18"/>
  <c r="CW28" i="18"/>
  <c r="CV28" i="18"/>
  <c r="CU28" i="18"/>
  <c r="CT28" i="18"/>
  <c r="CS28" i="18"/>
  <c r="CR28" i="18"/>
  <c r="CQ28" i="18"/>
  <c r="CP28" i="18"/>
  <c r="CO28" i="18"/>
  <c r="CN28" i="18"/>
  <c r="CM28" i="18"/>
  <c r="CL28" i="18"/>
  <c r="CK28" i="18"/>
  <c r="CJ28" i="18"/>
  <c r="CI28" i="18"/>
  <c r="CH28" i="18"/>
  <c r="CG28" i="18"/>
  <c r="CF28" i="18"/>
  <c r="CE28" i="18"/>
  <c r="CD28" i="18"/>
  <c r="CC28" i="18"/>
  <c r="CB28" i="18"/>
  <c r="CA28" i="18"/>
  <c r="BZ28" i="18"/>
  <c r="BY28" i="18"/>
  <c r="BX28" i="18"/>
  <c r="BW28" i="18"/>
  <c r="BV28" i="18"/>
  <c r="BU28" i="18"/>
  <c r="BT28" i="18"/>
  <c r="BS28" i="18"/>
  <c r="BR28" i="18"/>
  <c r="BQ28" i="18"/>
  <c r="BP28" i="18"/>
  <c r="BO28" i="18"/>
  <c r="BN28" i="18"/>
  <c r="BM28" i="18"/>
  <c r="BL28" i="18"/>
  <c r="BK28" i="18"/>
  <c r="BJ28" i="18"/>
  <c r="BI28" i="18"/>
  <c r="BH28" i="18"/>
  <c r="BG28" i="18"/>
  <c r="BF28" i="18"/>
  <c r="BE28" i="18"/>
  <c r="BD28" i="18"/>
  <c r="BC28" i="18"/>
  <c r="BB28" i="18"/>
  <c r="BA28" i="18"/>
  <c r="B28" i="18"/>
  <c r="C28" i="18"/>
  <c r="D28" i="18"/>
  <c r="E28" i="18"/>
  <c r="F28" i="18"/>
  <c r="G28" i="18"/>
  <c r="H28" i="18"/>
  <c r="I28" i="18"/>
  <c r="J28" i="18"/>
  <c r="K28" i="18"/>
  <c r="L28" i="18"/>
  <c r="M28" i="18"/>
  <c r="O28" i="18"/>
  <c r="P28" i="18"/>
  <c r="Q28" i="18"/>
  <c r="R28" i="18"/>
  <c r="S28" i="18"/>
  <c r="T28" i="18"/>
  <c r="U28" i="18"/>
  <c r="V28" i="18"/>
  <c r="W28" i="18"/>
  <c r="X28" i="18"/>
  <c r="Y28" i="18"/>
  <c r="Z28" i="18"/>
  <c r="AB28" i="18"/>
  <c r="AC28" i="18"/>
  <c r="AD28" i="18"/>
  <c r="AE28" i="18"/>
  <c r="AF28" i="18"/>
  <c r="AG28" i="18"/>
  <c r="AH28" i="18"/>
  <c r="AI28" i="18"/>
  <c r="AJ28" i="18"/>
  <c r="AK28" i="18"/>
  <c r="AL28" i="18"/>
  <c r="AM28" i="18"/>
  <c r="AP28" i="18"/>
  <c r="AQ28" i="18"/>
  <c r="AR28" i="18"/>
  <c r="AS28" i="18"/>
  <c r="AT28" i="18"/>
  <c r="AU28" i="18"/>
  <c r="AV28" i="18"/>
  <c r="AW28" i="18"/>
  <c r="AX28" i="18"/>
  <c r="AY28" i="18"/>
  <c r="AZ28" i="18"/>
  <c r="AO28" i="18"/>
  <c r="AO26" i="18"/>
  <c r="LC27" i="18"/>
  <c r="LD27" i="18"/>
  <c r="LE27" i="18"/>
  <c r="LF27" i="18"/>
  <c r="LG27" i="18"/>
  <c r="LH27" i="18"/>
  <c r="LI27" i="18"/>
  <c r="LJ27" i="18"/>
  <c r="LK27" i="18"/>
  <c r="LL27" i="18"/>
  <c r="LM27" i="18"/>
  <c r="LB27" i="18"/>
  <c r="KP27" i="18"/>
  <c r="KQ27" i="18"/>
  <c r="KR27" i="18"/>
  <c r="KS27" i="18"/>
  <c r="KT27" i="18"/>
  <c r="KU27" i="18"/>
  <c r="KV27" i="18"/>
  <c r="KW27" i="18"/>
  <c r="KX27" i="18"/>
  <c r="KY27" i="18"/>
  <c r="KZ27" i="18"/>
  <c r="KO27" i="18"/>
  <c r="KC27" i="18"/>
  <c r="KD27" i="18"/>
  <c r="KE27" i="18"/>
  <c r="KF27" i="18"/>
  <c r="KG27" i="18"/>
  <c r="KH27" i="18"/>
  <c r="KI27" i="18"/>
  <c r="KJ27" i="18"/>
  <c r="KK27" i="18"/>
  <c r="KL27" i="18"/>
  <c r="KM27" i="18"/>
  <c r="KB27" i="18"/>
  <c r="JP27" i="18"/>
  <c r="JQ27" i="18"/>
  <c r="JR27" i="18"/>
  <c r="JS27" i="18"/>
  <c r="JT27" i="18"/>
  <c r="JU27" i="18"/>
  <c r="JV27" i="18"/>
  <c r="JW27" i="18"/>
  <c r="JX27" i="18"/>
  <c r="JY27" i="18"/>
  <c r="JZ27" i="18"/>
  <c r="JO27" i="18"/>
  <c r="JC27" i="18"/>
  <c r="JD27" i="18"/>
  <c r="JE27" i="18"/>
  <c r="JF27" i="18"/>
  <c r="JG27" i="18"/>
  <c r="JH27" i="18"/>
  <c r="JI27" i="18"/>
  <c r="JJ27" i="18"/>
  <c r="JK27" i="18"/>
  <c r="JL27" i="18"/>
  <c r="JM27" i="18"/>
  <c r="JB27" i="18"/>
  <c r="IP27" i="18"/>
  <c r="IQ27" i="18"/>
  <c r="IR27" i="18"/>
  <c r="IS27" i="18"/>
  <c r="IT27" i="18"/>
  <c r="IU27" i="18"/>
  <c r="IV27" i="18"/>
  <c r="IW27" i="18"/>
  <c r="IX27" i="18"/>
  <c r="IY27" i="18"/>
  <c r="IZ27" i="18"/>
  <c r="IO27" i="18"/>
  <c r="IC27" i="18"/>
  <c r="ID27" i="18"/>
  <c r="IE27" i="18"/>
  <c r="IF27" i="18"/>
  <c r="IG27" i="18"/>
  <c r="IH27" i="18"/>
  <c r="II27" i="18"/>
  <c r="IJ27" i="18"/>
  <c r="IK27" i="18"/>
  <c r="IL27" i="18"/>
  <c r="IM27" i="18"/>
  <c r="IB27" i="18"/>
  <c r="HP27" i="18"/>
  <c r="HQ27" i="18"/>
  <c r="HR27" i="18"/>
  <c r="HS27" i="18"/>
  <c r="HT27" i="18"/>
  <c r="HU27" i="18"/>
  <c r="HV27" i="18"/>
  <c r="HW27" i="18"/>
  <c r="HX27" i="18"/>
  <c r="HY27" i="18"/>
  <c r="HZ27" i="18"/>
  <c r="HO27" i="18"/>
  <c r="HC27" i="18"/>
  <c r="HD27" i="18"/>
  <c r="HE27" i="18"/>
  <c r="HF27" i="18"/>
  <c r="HG27" i="18"/>
  <c r="HH27" i="18"/>
  <c r="HI27" i="18"/>
  <c r="HJ27" i="18"/>
  <c r="HK27" i="18"/>
  <c r="HL27" i="18"/>
  <c r="HM27" i="18"/>
  <c r="HB27" i="18"/>
  <c r="GP27" i="18"/>
  <c r="GQ27" i="18"/>
  <c r="GR27" i="18"/>
  <c r="GS27" i="18"/>
  <c r="GT27" i="18"/>
  <c r="GU27" i="18"/>
  <c r="GV27" i="18"/>
  <c r="GW27" i="18"/>
  <c r="GX27" i="18"/>
  <c r="GY27" i="18"/>
  <c r="GZ27" i="18"/>
  <c r="GO27" i="18"/>
  <c r="M27" i="18"/>
  <c r="L27" i="18"/>
  <c r="K27" i="18"/>
  <c r="J27" i="18"/>
  <c r="I27" i="18"/>
  <c r="H27" i="18"/>
  <c r="G27" i="18"/>
  <c r="F27" i="18"/>
  <c r="E27" i="18"/>
  <c r="D27" i="18"/>
  <c r="C27" i="18"/>
  <c r="B27" i="18"/>
  <c r="Z27" i="18"/>
  <c r="Y27" i="18"/>
  <c r="X27" i="18"/>
  <c r="W27" i="18"/>
  <c r="V27" i="18"/>
  <c r="U27" i="18"/>
  <c r="T27" i="18"/>
  <c r="S27" i="18"/>
  <c r="R27" i="18"/>
  <c r="Q27" i="18"/>
  <c r="P27" i="18"/>
  <c r="O27" i="18"/>
  <c r="LM26" i="18"/>
  <c r="LL26" i="18"/>
  <c r="LK26" i="18"/>
  <c r="LJ26" i="18"/>
  <c r="LI26" i="18"/>
  <c r="LH26" i="18"/>
  <c r="LG26" i="18"/>
  <c r="LF26" i="18"/>
  <c r="LE26" i="18"/>
  <c r="LD26" i="18"/>
  <c r="LC26" i="18"/>
  <c r="LB26" i="18"/>
  <c r="LA26" i="18"/>
  <c r="KZ26" i="18"/>
  <c r="KY26" i="18"/>
  <c r="KX26" i="18"/>
  <c r="KW26" i="18"/>
  <c r="KV26" i="18"/>
  <c r="KU26" i="18"/>
  <c r="KT26" i="18"/>
  <c r="KS26" i="18"/>
  <c r="KR26" i="18"/>
  <c r="KQ26" i="18"/>
  <c r="KP26" i="18"/>
  <c r="KO26" i="18"/>
  <c r="KN26" i="18"/>
  <c r="KM26" i="18"/>
  <c r="KL26" i="18"/>
  <c r="KK26" i="18"/>
  <c r="KJ26" i="18"/>
  <c r="KI26" i="18"/>
  <c r="KH26" i="18"/>
  <c r="KG26" i="18"/>
  <c r="KF26" i="18"/>
  <c r="KE26" i="18"/>
  <c r="KD26" i="18"/>
  <c r="KC26" i="18"/>
  <c r="KB26" i="18"/>
  <c r="KA26" i="18"/>
  <c r="JZ26" i="18"/>
  <c r="JY26" i="18"/>
  <c r="JX26" i="18"/>
  <c r="JW26" i="18"/>
  <c r="JV26" i="18"/>
  <c r="JU26" i="18"/>
  <c r="JT26" i="18"/>
  <c r="JS26" i="18"/>
  <c r="JR26" i="18"/>
  <c r="JQ26" i="18"/>
  <c r="JP26" i="18"/>
  <c r="JO26" i="18"/>
  <c r="JN26" i="18"/>
  <c r="JM26" i="18"/>
  <c r="JL26" i="18"/>
  <c r="JK26" i="18"/>
  <c r="JJ26" i="18"/>
  <c r="JI26" i="18"/>
  <c r="JH26" i="18"/>
  <c r="JG26" i="18"/>
  <c r="JF26" i="18"/>
  <c r="JE26" i="18"/>
  <c r="JD26" i="18"/>
  <c r="JC26" i="18"/>
  <c r="JB26" i="18"/>
  <c r="JA26" i="18"/>
  <c r="IZ26" i="18"/>
  <c r="IY26" i="18"/>
  <c r="IX26" i="18"/>
  <c r="IW26" i="18"/>
  <c r="IV26" i="18"/>
  <c r="IU26" i="18"/>
  <c r="IT26" i="18"/>
  <c r="IS26" i="18"/>
  <c r="IR26" i="18"/>
  <c r="IQ26" i="18"/>
  <c r="IP26" i="18"/>
  <c r="IO26" i="18"/>
  <c r="IN26" i="18"/>
  <c r="IM26" i="18"/>
  <c r="IL26" i="18"/>
  <c r="IK26" i="18"/>
  <c r="IJ26" i="18"/>
  <c r="II26" i="18"/>
  <c r="IH26" i="18"/>
  <c r="IG26" i="18"/>
  <c r="IF26" i="18"/>
  <c r="IE26" i="18"/>
  <c r="ID26" i="18"/>
  <c r="IC26" i="18"/>
  <c r="IB26" i="18"/>
  <c r="IA26" i="18"/>
  <c r="HZ26" i="18"/>
  <c r="HY26" i="18"/>
  <c r="HX26" i="18"/>
  <c r="HW26" i="18"/>
  <c r="HV26" i="18"/>
  <c r="HU26" i="18"/>
  <c r="HT26" i="18"/>
  <c r="HS26" i="18"/>
  <c r="HR26" i="18"/>
  <c r="HQ26" i="18"/>
  <c r="HP26" i="18"/>
  <c r="HO26" i="18"/>
  <c r="HN26" i="18"/>
  <c r="HM26" i="18"/>
  <c r="HL26" i="18"/>
  <c r="HK26" i="18"/>
  <c r="HJ26" i="18"/>
  <c r="HI26" i="18"/>
  <c r="HH26" i="18"/>
  <c r="HG26" i="18"/>
  <c r="HF26" i="18"/>
  <c r="HE26" i="18"/>
  <c r="HD26" i="18"/>
  <c r="HC26" i="18"/>
  <c r="HB26" i="18"/>
  <c r="HA26" i="18"/>
  <c r="GZ26" i="18"/>
  <c r="GY26" i="18"/>
  <c r="GX26" i="18"/>
  <c r="GW26" i="18"/>
  <c r="GV26" i="18"/>
  <c r="GU26" i="18"/>
  <c r="GT26" i="18"/>
  <c r="GS26" i="18"/>
  <c r="GR26" i="18"/>
  <c r="GQ26" i="18"/>
  <c r="GP26" i="18"/>
  <c r="GO26" i="18"/>
  <c r="GN26" i="18"/>
  <c r="GM26" i="18"/>
  <c r="GL26" i="18"/>
  <c r="GK26" i="18"/>
  <c r="GJ26" i="18"/>
  <c r="GI26" i="18"/>
  <c r="GH26" i="18"/>
  <c r="GG26" i="18"/>
  <c r="GF26" i="18"/>
  <c r="GE26" i="18"/>
  <c r="GD26" i="18"/>
  <c r="GC26" i="18"/>
  <c r="GB26" i="18"/>
  <c r="GA26" i="18"/>
  <c r="FZ26" i="18"/>
  <c r="FY26" i="18"/>
  <c r="FX26" i="18"/>
  <c r="FW26" i="18"/>
  <c r="FV26" i="18"/>
  <c r="FU26" i="18"/>
  <c r="FT26" i="18"/>
  <c r="FS26" i="18"/>
  <c r="FR26" i="18"/>
  <c r="FQ26" i="18"/>
  <c r="FP26" i="18"/>
  <c r="FO26" i="18"/>
  <c r="FN26" i="18"/>
  <c r="FM26" i="18"/>
  <c r="FL26" i="18"/>
  <c r="FK26" i="18"/>
  <c r="FJ26" i="18"/>
  <c r="FI26" i="18"/>
  <c r="FH26" i="18"/>
  <c r="FG26" i="18"/>
  <c r="FF26" i="18"/>
  <c r="FE26" i="18"/>
  <c r="FD26" i="18"/>
  <c r="FC26" i="18"/>
  <c r="FB26" i="18"/>
  <c r="FA26" i="18"/>
  <c r="EZ26" i="18"/>
  <c r="EY26" i="18"/>
  <c r="EX26" i="18"/>
  <c r="EW26" i="18"/>
  <c r="EV26" i="18"/>
  <c r="EU26" i="18"/>
  <c r="ET26" i="18"/>
  <c r="ES26" i="18"/>
  <c r="ER26" i="18"/>
  <c r="EQ26" i="18"/>
  <c r="EP26" i="18"/>
  <c r="EO26" i="18"/>
  <c r="EN26" i="18"/>
  <c r="EM26" i="18"/>
  <c r="EL26" i="18"/>
  <c r="EK26" i="18"/>
  <c r="EJ26" i="18"/>
  <c r="EI26" i="18"/>
  <c r="EH26" i="18"/>
  <c r="EG26" i="18"/>
  <c r="EF26" i="18"/>
  <c r="EE26" i="18"/>
  <c r="ED26" i="18"/>
  <c r="EC26" i="18"/>
  <c r="EB26" i="18"/>
  <c r="EA26" i="18"/>
  <c r="DZ26" i="18"/>
  <c r="DY26" i="18"/>
  <c r="DX26" i="18"/>
  <c r="DW26" i="18"/>
  <c r="DV26" i="18"/>
  <c r="DU26" i="18"/>
  <c r="DT26" i="18"/>
  <c r="DS26" i="18"/>
  <c r="DR26" i="18"/>
  <c r="DQ26" i="18"/>
  <c r="DP26" i="18"/>
  <c r="DO26" i="18"/>
  <c r="DN26" i="18"/>
  <c r="DM26" i="18"/>
  <c r="DL26" i="18"/>
  <c r="DK26" i="18"/>
  <c r="DJ26" i="18"/>
  <c r="DI26" i="18"/>
  <c r="DH26" i="18"/>
  <c r="DG26" i="18"/>
  <c r="DF26" i="18"/>
  <c r="DE26" i="18"/>
  <c r="DD26" i="18"/>
  <c r="DC26" i="18"/>
  <c r="DB26" i="18"/>
  <c r="DA26" i="18"/>
  <c r="CZ26" i="18"/>
  <c r="CY26" i="18"/>
  <c r="CX26" i="18"/>
  <c r="CW26" i="18"/>
  <c r="CV26" i="18"/>
  <c r="CU26" i="18"/>
  <c r="CT26" i="18"/>
  <c r="CS26" i="18"/>
  <c r="CR26" i="18"/>
  <c r="CQ26" i="18"/>
  <c r="CP26" i="18"/>
  <c r="CO26" i="18"/>
  <c r="CN26" i="18"/>
  <c r="CM26" i="18"/>
  <c r="CL26" i="18"/>
  <c r="CK26" i="18"/>
  <c r="CJ26" i="18"/>
  <c r="CI26" i="18"/>
  <c r="CH26" i="18"/>
  <c r="CG26" i="18"/>
  <c r="CF26" i="18"/>
  <c r="CE26" i="18"/>
  <c r="CD26" i="18"/>
  <c r="CC26" i="18"/>
  <c r="CB26" i="18"/>
  <c r="CA26" i="18"/>
  <c r="BZ26" i="18"/>
  <c r="BY26" i="18"/>
  <c r="BX26" i="18"/>
  <c r="BW26" i="18"/>
  <c r="BV26" i="18"/>
  <c r="BU26" i="18"/>
  <c r="BT26" i="18"/>
  <c r="BS26" i="18"/>
  <c r="BR26" i="18"/>
  <c r="BQ26" i="18"/>
  <c r="BP26" i="18"/>
  <c r="BO26" i="18"/>
  <c r="BN26" i="18"/>
  <c r="BM26" i="18"/>
  <c r="BL26" i="18"/>
  <c r="BK26" i="18"/>
  <c r="BJ26" i="18"/>
  <c r="BI26" i="18"/>
  <c r="BH26" i="18"/>
  <c r="BG26" i="18"/>
  <c r="BF26" i="18"/>
  <c r="BE26" i="18"/>
  <c r="BD26" i="18"/>
  <c r="BC26" i="18"/>
  <c r="BB26" i="18"/>
  <c r="BA26" i="18"/>
  <c r="B26" i="18"/>
  <c r="C26" i="18"/>
  <c r="D26" i="18"/>
  <c r="E26" i="18"/>
  <c r="N26" i="18" s="1"/>
  <c r="F26" i="18"/>
  <c r="G26" i="18"/>
  <c r="H26" i="18"/>
  <c r="I26" i="18"/>
  <c r="J26" i="18"/>
  <c r="K26" i="18"/>
  <c r="L26" i="18"/>
  <c r="M26" i="18"/>
  <c r="Z26" i="18"/>
  <c r="Y26" i="18"/>
  <c r="X26" i="18"/>
  <c r="W26" i="18"/>
  <c r="V26" i="18"/>
  <c r="U26" i="18"/>
  <c r="T26" i="18"/>
  <c r="S26" i="18"/>
  <c r="R26" i="18"/>
  <c r="Q26" i="18"/>
  <c r="P26" i="18"/>
  <c r="O26" i="18"/>
  <c r="AA26" i="18" s="1"/>
  <c r="AM26" i="18"/>
  <c r="AL26" i="18"/>
  <c r="AK26" i="18"/>
  <c r="AJ26" i="18"/>
  <c r="AI26" i="18"/>
  <c r="AH26" i="18"/>
  <c r="AG26" i="18"/>
  <c r="AF26" i="18"/>
  <c r="AE26" i="18"/>
  <c r="AD26" i="18"/>
  <c r="AC26" i="18"/>
  <c r="AB26" i="18"/>
  <c r="AA27" i="18"/>
  <c r="AB27" i="18"/>
  <c r="AC27" i="18"/>
  <c r="AD27" i="18"/>
  <c r="AE27" i="18"/>
  <c r="AF27" i="18"/>
  <c r="AG27" i="18"/>
  <c r="AH27" i="18"/>
  <c r="AI27" i="18"/>
  <c r="AJ27" i="18"/>
  <c r="AK27" i="18"/>
  <c r="AL27" i="18"/>
  <c r="AM27" i="18"/>
  <c r="AP26" i="18"/>
  <c r="AQ26" i="18"/>
  <c r="AR26" i="18"/>
  <c r="AS26" i="18"/>
  <c r="AT26" i="18"/>
  <c r="AU26" i="18"/>
  <c r="AV26" i="18"/>
  <c r="AW26" i="18"/>
  <c r="AX26" i="18"/>
  <c r="AY26" i="18"/>
  <c r="AZ26" i="18"/>
  <c r="LM18" i="18"/>
  <c r="LL18" i="18"/>
  <c r="LK18" i="18"/>
  <c r="LJ18" i="18"/>
  <c r="LI18" i="18"/>
  <c r="LH18" i="18"/>
  <c r="LG18" i="18"/>
  <c r="LF18" i="18"/>
  <c r="LE18" i="18"/>
  <c r="LD18" i="18"/>
  <c r="LC18" i="18"/>
  <c r="LB18" i="18"/>
  <c r="KZ18" i="18"/>
  <c r="KY18" i="18"/>
  <c r="KX18" i="18"/>
  <c r="KW18" i="18"/>
  <c r="KV18" i="18"/>
  <c r="KU18" i="18"/>
  <c r="KT18" i="18"/>
  <c r="KS18" i="18"/>
  <c r="KR18" i="18"/>
  <c r="KQ18" i="18"/>
  <c r="KP18" i="18"/>
  <c r="KO18" i="18"/>
  <c r="KM18" i="18"/>
  <c r="KL18" i="18"/>
  <c r="KK18" i="18"/>
  <c r="KJ18" i="18"/>
  <c r="KI18" i="18"/>
  <c r="KH18" i="18"/>
  <c r="KG18" i="18"/>
  <c r="KF18" i="18"/>
  <c r="KE18" i="18"/>
  <c r="KD18" i="18"/>
  <c r="KC18" i="18"/>
  <c r="KB18" i="18"/>
  <c r="JZ18" i="18"/>
  <c r="JY18" i="18"/>
  <c r="JX18" i="18"/>
  <c r="JW18" i="18"/>
  <c r="JV18" i="18"/>
  <c r="JU18" i="18"/>
  <c r="JT18" i="18"/>
  <c r="JS18" i="18"/>
  <c r="JR18" i="18"/>
  <c r="JQ18" i="18"/>
  <c r="JP18" i="18"/>
  <c r="JO18" i="18"/>
  <c r="JM18" i="18"/>
  <c r="JL18" i="18"/>
  <c r="JK18" i="18"/>
  <c r="JJ18" i="18"/>
  <c r="JI18" i="18"/>
  <c r="JH18" i="18"/>
  <c r="JG18" i="18"/>
  <c r="JF18" i="18"/>
  <c r="JE18" i="18"/>
  <c r="JD18" i="18"/>
  <c r="JC18" i="18"/>
  <c r="JB18" i="18"/>
  <c r="IZ18" i="18"/>
  <c r="IY18" i="18"/>
  <c r="IX18" i="18"/>
  <c r="IW18" i="18"/>
  <c r="IV18" i="18"/>
  <c r="IU18" i="18"/>
  <c r="IT18" i="18"/>
  <c r="IS18" i="18"/>
  <c r="IR18" i="18"/>
  <c r="IQ18" i="18"/>
  <c r="IP18" i="18"/>
  <c r="IO18" i="18"/>
  <c r="IM18" i="18"/>
  <c r="IL18" i="18"/>
  <c r="IK18" i="18"/>
  <c r="IJ18" i="18"/>
  <c r="II18" i="18"/>
  <c r="IH18" i="18"/>
  <c r="IG18" i="18"/>
  <c r="IF18" i="18"/>
  <c r="IE18" i="18"/>
  <c r="ID18" i="18"/>
  <c r="IC18" i="18"/>
  <c r="IB18" i="18"/>
  <c r="HZ18" i="18"/>
  <c r="HY18" i="18"/>
  <c r="HX18" i="18"/>
  <c r="HW18" i="18"/>
  <c r="HV18" i="18"/>
  <c r="HU18" i="18"/>
  <c r="HT18" i="18"/>
  <c r="HS18" i="18"/>
  <c r="HR18" i="18"/>
  <c r="HQ18" i="18"/>
  <c r="HP18" i="18"/>
  <c r="HO18" i="18"/>
  <c r="HM18" i="18"/>
  <c r="HL18" i="18"/>
  <c r="HK18" i="18"/>
  <c r="HJ18" i="18"/>
  <c r="HI18" i="18"/>
  <c r="HH18" i="18"/>
  <c r="HG18" i="18"/>
  <c r="HF18" i="18"/>
  <c r="HE18" i="18"/>
  <c r="HD18" i="18"/>
  <c r="HC18" i="18"/>
  <c r="HB18" i="18"/>
  <c r="GZ18" i="18"/>
  <c r="GY18" i="18"/>
  <c r="GX18" i="18"/>
  <c r="GW18" i="18"/>
  <c r="GV18" i="18"/>
  <c r="GU18" i="18"/>
  <c r="GT18" i="18"/>
  <c r="GS18" i="18"/>
  <c r="GR18" i="18"/>
  <c r="GQ18" i="18"/>
  <c r="GP18" i="18"/>
  <c r="GO18" i="18"/>
  <c r="GM18" i="18"/>
  <c r="GL18" i="18"/>
  <c r="GK18" i="18"/>
  <c r="GJ18" i="18"/>
  <c r="GI18" i="18"/>
  <c r="GH18" i="18"/>
  <c r="GG18" i="18"/>
  <c r="GF18" i="18"/>
  <c r="GE18" i="18"/>
  <c r="GD18" i="18"/>
  <c r="GC18" i="18"/>
  <c r="GB18" i="18"/>
  <c r="FZ18" i="18"/>
  <c r="FY18" i="18"/>
  <c r="FX18" i="18"/>
  <c r="FW18" i="18"/>
  <c r="FV18" i="18"/>
  <c r="FU18" i="18"/>
  <c r="FT18" i="18"/>
  <c r="FS18" i="18"/>
  <c r="FR18" i="18"/>
  <c r="FQ18" i="18"/>
  <c r="FP18" i="18"/>
  <c r="FO18" i="18"/>
  <c r="FM18" i="18"/>
  <c r="FL18" i="18"/>
  <c r="FK18" i="18"/>
  <c r="FJ18" i="18"/>
  <c r="FI18" i="18"/>
  <c r="FH18" i="18"/>
  <c r="FG18" i="18"/>
  <c r="FF18" i="18"/>
  <c r="FE18" i="18"/>
  <c r="FD18" i="18"/>
  <c r="FC18" i="18"/>
  <c r="FB18" i="18"/>
  <c r="EZ18" i="18"/>
  <c r="EY18" i="18"/>
  <c r="EX18" i="18"/>
  <c r="EW18" i="18"/>
  <c r="EV18" i="18"/>
  <c r="EU18" i="18"/>
  <c r="ET18" i="18"/>
  <c r="ES18" i="18"/>
  <c r="ER18" i="18"/>
  <c r="EQ18" i="18"/>
  <c r="EP18" i="18"/>
  <c r="EO18" i="18"/>
  <c r="EM18" i="18"/>
  <c r="EL18" i="18"/>
  <c r="EK18" i="18"/>
  <c r="EJ18" i="18"/>
  <c r="EI18" i="18"/>
  <c r="EH18" i="18"/>
  <c r="EG18" i="18"/>
  <c r="EF18" i="18"/>
  <c r="EE18" i="18"/>
  <c r="ED18" i="18"/>
  <c r="EC18" i="18"/>
  <c r="EB18" i="18"/>
  <c r="DZ18" i="18"/>
  <c r="DY18" i="18"/>
  <c r="DX18" i="18"/>
  <c r="DW18" i="18"/>
  <c r="DV18" i="18"/>
  <c r="DU18" i="18"/>
  <c r="DT18" i="18"/>
  <c r="DS18" i="18"/>
  <c r="DR18" i="18"/>
  <c r="DQ18" i="18"/>
  <c r="DP18" i="18"/>
  <c r="DO18" i="18"/>
  <c r="DM18" i="18"/>
  <c r="DL18" i="18"/>
  <c r="DK18" i="18"/>
  <c r="DJ18" i="18"/>
  <c r="DI18" i="18"/>
  <c r="DH18" i="18"/>
  <c r="DG18" i="18"/>
  <c r="DF18" i="18"/>
  <c r="DE18" i="18"/>
  <c r="DD18" i="18"/>
  <c r="DC18" i="18"/>
  <c r="DB18" i="18"/>
  <c r="CZ18" i="18"/>
  <c r="CY18" i="18"/>
  <c r="CX18" i="18"/>
  <c r="CW18" i="18"/>
  <c r="CV18" i="18"/>
  <c r="CU18" i="18"/>
  <c r="CT18" i="18"/>
  <c r="CS18" i="18"/>
  <c r="CR18" i="18"/>
  <c r="CQ18" i="18"/>
  <c r="CP18" i="18"/>
  <c r="CO18" i="18"/>
  <c r="CM18" i="18"/>
  <c r="CL18" i="18"/>
  <c r="CK18" i="18"/>
  <c r="CJ18" i="18"/>
  <c r="CI18" i="18"/>
  <c r="CH18" i="18"/>
  <c r="CG18" i="18"/>
  <c r="CF18" i="18"/>
  <c r="CE18" i="18"/>
  <c r="CD18" i="18"/>
  <c r="CC18" i="18"/>
  <c r="CB18" i="18"/>
  <c r="BZ18" i="18"/>
  <c r="BY18" i="18"/>
  <c r="BX18" i="18"/>
  <c r="BW18" i="18"/>
  <c r="BV18" i="18"/>
  <c r="BU18" i="18"/>
  <c r="BT18" i="18"/>
  <c r="BS18" i="18"/>
  <c r="BR18" i="18"/>
  <c r="BQ18" i="18"/>
  <c r="BP18" i="18"/>
  <c r="BO18" i="18"/>
  <c r="BM18" i="18"/>
  <c r="BL18" i="18"/>
  <c r="BK18" i="18"/>
  <c r="BJ18" i="18"/>
  <c r="BI18" i="18"/>
  <c r="BH18" i="18"/>
  <c r="BG18" i="18"/>
  <c r="BF18" i="18"/>
  <c r="BE18" i="18"/>
  <c r="BD18" i="18"/>
  <c r="BC18" i="18"/>
  <c r="BB18" i="18"/>
  <c r="AZ18" i="18"/>
  <c r="AY18" i="18"/>
  <c r="AX18" i="18"/>
  <c r="AW18" i="18"/>
  <c r="AV18" i="18"/>
  <c r="AU18" i="18"/>
  <c r="AT18" i="18"/>
  <c r="AS18" i="18"/>
  <c r="AR18" i="18"/>
  <c r="AQ18" i="18"/>
  <c r="AP18" i="18"/>
  <c r="AO18" i="18"/>
  <c r="AM18" i="18"/>
  <c r="AL18" i="18"/>
  <c r="AK18" i="18"/>
  <c r="AJ18" i="18"/>
  <c r="AI18" i="18"/>
  <c r="AH18" i="18"/>
  <c r="AG18" i="18"/>
  <c r="AF18" i="18"/>
  <c r="AE18" i="18"/>
  <c r="AD18" i="18"/>
  <c r="AC18" i="18"/>
  <c r="AB18" i="18"/>
  <c r="AA18" i="18"/>
  <c r="B18" i="18"/>
  <c r="C18" i="18"/>
  <c r="D18" i="18"/>
  <c r="E18" i="18"/>
  <c r="F18" i="18"/>
  <c r="G18" i="18"/>
  <c r="H18" i="18"/>
  <c r="I18" i="18"/>
  <c r="J18" i="18"/>
  <c r="K18" i="18"/>
  <c r="L18" i="18"/>
  <c r="M18" i="18"/>
  <c r="O18" i="18"/>
  <c r="P18" i="18"/>
  <c r="Q18" i="18"/>
  <c r="R18" i="18"/>
  <c r="S18" i="18"/>
  <c r="T18" i="18"/>
  <c r="U18" i="18"/>
  <c r="V18" i="18"/>
  <c r="W18" i="18"/>
  <c r="X18" i="18"/>
  <c r="Y18" i="18"/>
  <c r="Z18" i="18"/>
  <c r="AN18" i="18" l="1"/>
  <c r="BA18" i="18"/>
  <c r="BN18" i="18"/>
  <c r="CA18" i="18"/>
  <c r="CN18" i="18"/>
  <c r="DA18" i="18"/>
  <c r="EA18" i="18"/>
  <c r="FA18" i="18"/>
  <c r="FN18" i="18"/>
  <c r="GA18" i="18"/>
  <c r="HA18" i="18"/>
  <c r="IA18" i="18"/>
  <c r="IN18" i="18"/>
  <c r="JN18" i="18"/>
  <c r="KA18" i="18"/>
  <c r="KN18" i="18"/>
  <c r="LA18" i="18"/>
  <c r="LN18" i="18"/>
  <c r="DN18" i="18"/>
  <c r="EN18" i="18"/>
  <c r="GN18" i="18"/>
  <c r="HN18" i="18"/>
  <c r="JA18" i="18"/>
  <c r="HI45" i="9"/>
  <c r="CQ56" i="9"/>
  <c r="CQ55" i="9"/>
  <c r="CR59" i="9"/>
  <c r="FS56" i="9"/>
  <c r="FS55" i="9"/>
  <c r="FT59" i="9"/>
  <c r="ID56" i="9"/>
  <c r="IE59" i="9"/>
  <c r="JR56" i="9"/>
  <c r="JS59" i="9"/>
  <c r="BE59" i="9"/>
  <c r="BD56" i="9"/>
  <c r="BD55" i="9"/>
  <c r="DE59" i="9"/>
  <c r="DD55" i="9"/>
  <c r="DD56" i="9"/>
  <c r="CD56" i="9"/>
  <c r="CD55" i="9"/>
  <c r="CE59" i="9"/>
  <c r="GE56" i="9"/>
  <c r="GE55" i="9"/>
  <c r="GF59" i="9"/>
  <c r="FE59" i="9"/>
  <c r="FD56" i="9"/>
  <c r="FD55" i="9"/>
  <c r="KD56" i="9"/>
  <c r="KE59" i="9"/>
  <c r="HE59" i="9"/>
  <c r="HD56" i="9"/>
  <c r="ED56" i="9"/>
  <c r="EE59" i="9"/>
  <c r="ED55" i="9"/>
  <c r="AT45" i="9"/>
  <c r="JE56" i="9"/>
  <c r="JF59" i="9"/>
  <c r="HS56" i="9"/>
  <c r="HT59" i="9"/>
  <c r="LE56" i="9"/>
  <c r="LF59" i="9"/>
  <c r="KS56" i="9"/>
  <c r="KT59" i="9"/>
  <c r="GQ55" i="9"/>
  <c r="AS55" i="9"/>
  <c r="AS56" i="9"/>
  <c r="AT59" i="9"/>
  <c r="DR56" i="9"/>
  <c r="DR55" i="9"/>
  <c r="DS59" i="9"/>
  <c r="IS56" i="9"/>
  <c r="IT59" i="9"/>
  <c r="BR56" i="9"/>
  <c r="BS59" i="9"/>
  <c r="BR55" i="9"/>
  <c r="GT56" i="9"/>
  <c r="GU59" i="9"/>
  <c r="ET56" i="9"/>
  <c r="ET55" i="9"/>
  <c r="EU59" i="9"/>
  <c r="H123" i="12"/>
  <c r="G123" i="12" s="1"/>
  <c r="H124" i="12"/>
  <c r="G124" i="12" s="1"/>
  <c r="H125" i="12"/>
  <c r="G125" i="12" s="1"/>
  <c r="IT56" i="9" l="1"/>
  <c r="IU59" i="9"/>
  <c r="EE55" i="9"/>
  <c r="EF59" i="9"/>
  <c r="EE56" i="9"/>
  <c r="FE55" i="9"/>
  <c r="FE56" i="9"/>
  <c r="FF59" i="9"/>
  <c r="CE56" i="9"/>
  <c r="CF59" i="9"/>
  <c r="CE55" i="9"/>
  <c r="JS56" i="9"/>
  <c r="JT59" i="9"/>
  <c r="HJ45" i="9"/>
  <c r="KT56" i="9"/>
  <c r="KU59" i="9"/>
  <c r="AU45" i="9"/>
  <c r="HE56" i="9"/>
  <c r="HF59" i="9"/>
  <c r="BE55" i="9"/>
  <c r="BE56" i="9"/>
  <c r="BF59" i="9"/>
  <c r="FU59" i="9"/>
  <c r="FT56" i="9"/>
  <c r="FT55" i="9"/>
  <c r="BS55" i="9"/>
  <c r="BS56" i="9"/>
  <c r="BT59" i="9"/>
  <c r="DS56" i="9"/>
  <c r="DT59" i="9"/>
  <c r="DS55" i="9"/>
  <c r="LF56" i="9"/>
  <c r="LG59" i="9"/>
  <c r="JF56" i="9"/>
  <c r="JG59" i="9"/>
  <c r="GG59" i="9"/>
  <c r="GF55" i="9"/>
  <c r="GF56" i="9"/>
  <c r="DE55" i="9"/>
  <c r="DE56" i="9"/>
  <c r="DF59" i="9"/>
  <c r="GR55" i="9"/>
  <c r="HU59" i="9"/>
  <c r="HT56" i="9"/>
  <c r="CS59" i="9"/>
  <c r="CR56" i="9"/>
  <c r="CR55" i="9"/>
  <c r="GU56" i="9"/>
  <c r="GV59" i="9"/>
  <c r="EU55" i="9"/>
  <c r="EU56" i="9"/>
  <c r="EV59" i="9"/>
  <c r="AT56" i="9"/>
  <c r="AT55" i="9"/>
  <c r="AU59" i="9"/>
  <c r="KE56" i="9"/>
  <c r="KF59" i="9"/>
  <c r="IE56" i="9"/>
  <c r="IF59" i="9"/>
  <c r="A92" i="22"/>
  <c r="A77" i="22"/>
  <c r="A57" i="22"/>
  <c r="H22" i="12"/>
  <c r="GS55" i="9" l="1"/>
  <c r="GG55" i="9"/>
  <c r="GG56" i="9"/>
  <c r="GH59" i="9"/>
  <c r="AV45" i="9"/>
  <c r="KF56" i="9"/>
  <c r="KG59" i="9"/>
  <c r="AV59" i="9"/>
  <c r="AU56" i="9"/>
  <c r="AU55" i="9"/>
  <c r="EW59" i="9"/>
  <c r="EV56" i="9"/>
  <c r="EV55" i="9"/>
  <c r="LG56" i="9"/>
  <c r="LH59" i="9"/>
  <c r="HF56" i="9"/>
  <c r="HG59" i="9"/>
  <c r="KU56" i="9"/>
  <c r="KV59" i="9"/>
  <c r="JT56" i="9"/>
  <c r="JU59" i="9"/>
  <c r="CG59" i="9"/>
  <c r="CF56" i="9"/>
  <c r="CF55" i="9"/>
  <c r="EG59" i="9"/>
  <c r="EF56" i="9"/>
  <c r="EF55" i="9"/>
  <c r="IU56" i="9"/>
  <c r="IV59" i="9"/>
  <c r="GW59" i="9"/>
  <c r="GV56" i="9"/>
  <c r="CS55" i="9"/>
  <c r="CS56" i="9"/>
  <c r="CT59" i="9"/>
  <c r="DU59" i="9"/>
  <c r="DT55" i="9"/>
  <c r="DT56" i="9"/>
  <c r="BF56" i="9"/>
  <c r="BG59" i="9"/>
  <c r="BF55" i="9"/>
  <c r="IF56" i="9"/>
  <c r="IG59" i="9"/>
  <c r="HU56" i="9"/>
  <c r="HV59" i="9"/>
  <c r="BU59" i="9"/>
  <c r="BT56" i="9"/>
  <c r="BT55" i="9"/>
  <c r="DF56" i="9"/>
  <c r="DG59" i="9"/>
  <c r="DF55" i="9"/>
  <c r="JG56" i="9"/>
  <c r="JH59" i="9"/>
  <c r="FU55" i="9"/>
  <c r="FU56" i="9"/>
  <c r="FV59" i="9"/>
  <c r="HK45" i="9"/>
  <c r="FF56" i="9"/>
  <c r="FF55" i="9"/>
  <c r="FG59" i="9"/>
  <c r="LC13" i="18"/>
  <c r="LD13" i="18"/>
  <c r="LE13" i="18"/>
  <c r="LF13" i="18"/>
  <c r="LG13" i="18"/>
  <c r="LH13" i="18"/>
  <c r="LI13" i="18"/>
  <c r="LJ13" i="18"/>
  <c r="LK13" i="18"/>
  <c r="LL13" i="18"/>
  <c r="LM13" i="18"/>
  <c r="LB13" i="18"/>
  <c r="KP13" i="18"/>
  <c r="KQ13" i="18"/>
  <c r="KR13" i="18"/>
  <c r="KS13" i="18"/>
  <c r="KT13" i="18"/>
  <c r="KU13" i="18"/>
  <c r="KV13" i="18"/>
  <c r="KW13" i="18"/>
  <c r="KX13" i="18"/>
  <c r="KY13" i="18"/>
  <c r="KZ13" i="18"/>
  <c r="KO13" i="18"/>
  <c r="KC13" i="18"/>
  <c r="KD13" i="18"/>
  <c r="KE13" i="18"/>
  <c r="KF13" i="18"/>
  <c r="KG13" i="18"/>
  <c r="KH13" i="18"/>
  <c r="KI13" i="18"/>
  <c r="KJ13" i="18"/>
  <c r="KK13" i="18"/>
  <c r="KL13" i="18"/>
  <c r="KM13" i="18"/>
  <c r="KB13" i="18"/>
  <c r="JP13" i="18"/>
  <c r="JQ13" i="18"/>
  <c r="JR13" i="18"/>
  <c r="JS13" i="18"/>
  <c r="JT13" i="18"/>
  <c r="JU13" i="18"/>
  <c r="JV13" i="18"/>
  <c r="JW13" i="18"/>
  <c r="JX13" i="18"/>
  <c r="JY13" i="18"/>
  <c r="JZ13" i="18"/>
  <c r="JO13" i="18"/>
  <c r="JC13" i="18"/>
  <c r="JD13" i="18"/>
  <c r="JE13" i="18"/>
  <c r="JF13" i="18"/>
  <c r="JG13" i="18"/>
  <c r="JH13" i="18"/>
  <c r="JI13" i="18"/>
  <c r="JJ13" i="18"/>
  <c r="JK13" i="18"/>
  <c r="JL13" i="18"/>
  <c r="JM13" i="18"/>
  <c r="JB13" i="18"/>
  <c r="IP13" i="18"/>
  <c r="IQ13" i="18"/>
  <c r="IR13" i="18"/>
  <c r="IS13" i="18"/>
  <c r="IT13" i="18"/>
  <c r="IU13" i="18"/>
  <c r="IV13" i="18"/>
  <c r="IW13" i="18"/>
  <c r="IX13" i="18"/>
  <c r="IY13" i="18"/>
  <c r="IZ13" i="18"/>
  <c r="IO13" i="18"/>
  <c r="IC13" i="18"/>
  <c r="ID13" i="18"/>
  <c r="IE13" i="18"/>
  <c r="IF13" i="18"/>
  <c r="IG13" i="18"/>
  <c r="IH13" i="18"/>
  <c r="II13" i="18"/>
  <c r="IJ13" i="18"/>
  <c r="IK13" i="18"/>
  <c r="IL13" i="18"/>
  <c r="IM13" i="18"/>
  <c r="IB13" i="18"/>
  <c r="HP13" i="18"/>
  <c r="HQ13" i="18"/>
  <c r="HR13" i="18"/>
  <c r="HS13" i="18"/>
  <c r="HT13" i="18"/>
  <c r="HU13" i="18"/>
  <c r="HV13" i="18"/>
  <c r="HW13" i="18"/>
  <c r="HX13" i="18"/>
  <c r="HY13" i="18"/>
  <c r="HZ13" i="18"/>
  <c r="HO13" i="18"/>
  <c r="HC13" i="18"/>
  <c r="HD13" i="18"/>
  <c r="HE13" i="18"/>
  <c r="HF13" i="18"/>
  <c r="HG13" i="18"/>
  <c r="HH13" i="18"/>
  <c r="HI13" i="18"/>
  <c r="HJ13" i="18"/>
  <c r="HK13" i="18"/>
  <c r="HL13" i="18"/>
  <c r="HM13" i="18"/>
  <c r="HB13" i="18"/>
  <c r="GP13" i="18"/>
  <c r="GQ13" i="18"/>
  <c r="GR13" i="18"/>
  <c r="GS13" i="18"/>
  <c r="GT13" i="18"/>
  <c r="GU13" i="18"/>
  <c r="GV13" i="18"/>
  <c r="GW13" i="18"/>
  <c r="GX13" i="18"/>
  <c r="GY13" i="18"/>
  <c r="GZ13" i="18"/>
  <c r="GO13" i="18"/>
  <c r="FG56" i="9" l="1"/>
  <c r="FG55" i="9"/>
  <c r="FH59" i="9"/>
  <c r="DG56" i="9"/>
  <c r="DG55" i="9"/>
  <c r="DH59" i="9"/>
  <c r="CT56" i="9"/>
  <c r="CT55" i="9"/>
  <c r="CU59" i="9"/>
  <c r="GW56" i="9"/>
  <c r="GX59" i="9"/>
  <c r="KV56" i="9"/>
  <c r="KW59" i="9"/>
  <c r="EW55" i="9"/>
  <c r="EW56" i="9"/>
  <c r="EX59" i="9"/>
  <c r="KG56" i="9"/>
  <c r="KH59" i="9"/>
  <c r="HL45" i="9"/>
  <c r="JH56" i="9"/>
  <c r="JI59" i="9"/>
  <c r="BU55" i="9"/>
  <c r="BV59" i="9"/>
  <c r="BU56" i="9"/>
  <c r="LH56" i="9"/>
  <c r="LI59" i="9"/>
  <c r="FV56" i="9"/>
  <c r="FV55" i="9"/>
  <c r="FW59" i="9"/>
  <c r="HV56" i="9"/>
  <c r="HW59" i="9"/>
  <c r="IG56" i="9"/>
  <c r="IH59" i="9"/>
  <c r="JU56" i="9"/>
  <c r="JV59" i="9"/>
  <c r="HH59" i="9"/>
  <c r="HG56" i="9"/>
  <c r="AW45" i="9"/>
  <c r="BH59" i="9"/>
  <c r="BG56" i="9"/>
  <c r="BG55" i="9"/>
  <c r="DU55" i="9"/>
  <c r="DU56" i="9"/>
  <c r="DV59" i="9"/>
  <c r="IV56" i="9"/>
  <c r="IW59" i="9"/>
  <c r="EG55" i="9"/>
  <c r="EG56" i="9"/>
  <c r="EH59" i="9"/>
  <c r="CG55" i="9"/>
  <c r="CH59" i="9"/>
  <c r="CG56" i="9"/>
  <c r="AW59" i="9"/>
  <c r="AV56" i="9"/>
  <c r="AV55" i="9"/>
  <c r="GH56" i="9"/>
  <c r="GH55" i="9"/>
  <c r="GI59" i="9"/>
  <c r="GT55" i="9"/>
  <c r="N27" i="18"/>
  <c r="AN27" i="18"/>
  <c r="LN27" i="18"/>
  <c r="LA27" i="18"/>
  <c r="KN27" i="18"/>
  <c r="KA27" i="18"/>
  <c r="JN27" i="18"/>
  <c r="JA27" i="18"/>
  <c r="IN27" i="18"/>
  <c r="IA27" i="18"/>
  <c r="HN27" i="18"/>
  <c r="HA27" i="18"/>
  <c r="GN27" i="18"/>
  <c r="GA27" i="18"/>
  <c r="FN27" i="18"/>
  <c r="FA27" i="18"/>
  <c r="EN27" i="18"/>
  <c r="EA27" i="18"/>
  <c r="DN27" i="18"/>
  <c r="DA27" i="18"/>
  <c r="CN27" i="18"/>
  <c r="CA27" i="18"/>
  <c r="BN27" i="18"/>
  <c r="BA27" i="18"/>
  <c r="GU55" i="9" l="1"/>
  <c r="AW55" i="9"/>
  <c r="AX59" i="9"/>
  <c r="AW56" i="9"/>
  <c r="EH56" i="9"/>
  <c r="EH55" i="9"/>
  <c r="EI59" i="9"/>
  <c r="BV56" i="9"/>
  <c r="BW59" i="9"/>
  <c r="BV55" i="9"/>
  <c r="CU56" i="9"/>
  <c r="CV59" i="9"/>
  <c r="CU55" i="9"/>
  <c r="EX56" i="9"/>
  <c r="EX55" i="9"/>
  <c r="EY59" i="9"/>
  <c r="LI56" i="9"/>
  <c r="LJ59" i="9"/>
  <c r="CH56" i="9"/>
  <c r="CI59" i="9"/>
  <c r="CH55" i="9"/>
  <c r="BI59" i="9"/>
  <c r="BH55" i="9"/>
  <c r="BH56" i="9"/>
  <c r="HI59" i="9"/>
  <c r="HH56" i="9"/>
  <c r="JI56" i="9"/>
  <c r="JJ59" i="9"/>
  <c r="HM45" i="9"/>
  <c r="KW56" i="9"/>
  <c r="KX59" i="9"/>
  <c r="GX56" i="9"/>
  <c r="GY59" i="9"/>
  <c r="GY56" i="9" s="1"/>
  <c r="FI59" i="9"/>
  <c r="FH56" i="9"/>
  <c r="FH55" i="9"/>
  <c r="GI56" i="9"/>
  <c r="GI55" i="9"/>
  <c r="GJ59" i="9"/>
  <c r="DV56" i="9"/>
  <c r="DV55" i="9"/>
  <c r="DW59" i="9"/>
  <c r="AX45" i="9"/>
  <c r="IH56" i="9"/>
  <c r="II59" i="9"/>
  <c r="FW56" i="9"/>
  <c r="FW55" i="9"/>
  <c r="FX59" i="9"/>
  <c r="IW56" i="9"/>
  <c r="IX59" i="9"/>
  <c r="JV56" i="9"/>
  <c r="JW59" i="9"/>
  <c r="HX59" i="9"/>
  <c r="HW56" i="9"/>
  <c r="KH56" i="9"/>
  <c r="KI59" i="9"/>
  <c r="DI59" i="9"/>
  <c r="DH56" i="9"/>
  <c r="DH55" i="9"/>
  <c r="G58" i="12"/>
  <c r="H58" i="12"/>
  <c r="G59" i="12"/>
  <c r="H59" i="12"/>
  <c r="CI55" i="9" l="1"/>
  <c r="CJ59" i="9"/>
  <c r="CI56" i="9"/>
  <c r="KJ59" i="9"/>
  <c r="KI56" i="9"/>
  <c r="FY59" i="9"/>
  <c r="FX56" i="9"/>
  <c r="FX55" i="9"/>
  <c r="IX56" i="9"/>
  <c r="IY59" i="9"/>
  <c r="IY56" i="9" s="1"/>
  <c r="II56" i="9"/>
  <c r="IJ59" i="9"/>
  <c r="DW56" i="9"/>
  <c r="DW55" i="9"/>
  <c r="DX59" i="9"/>
  <c r="FI55" i="9"/>
  <c r="FI56" i="9"/>
  <c r="FJ59" i="9"/>
  <c r="LJ56" i="9"/>
  <c r="LK59" i="9"/>
  <c r="CW59" i="9"/>
  <c r="CV56" i="9"/>
  <c r="CV55" i="9"/>
  <c r="EY56" i="9"/>
  <c r="EY55" i="9"/>
  <c r="HX56" i="9"/>
  <c r="HY59" i="9"/>
  <c r="HY56" i="9" s="1"/>
  <c r="JW56" i="9"/>
  <c r="JX59" i="9"/>
  <c r="KX56" i="9"/>
  <c r="KY59" i="9"/>
  <c r="KY56" i="9" s="1"/>
  <c r="HN45" i="9"/>
  <c r="EI56" i="9"/>
  <c r="EI55" i="9"/>
  <c r="EJ59" i="9"/>
  <c r="AX56" i="9"/>
  <c r="AX55" i="9"/>
  <c r="AY59" i="9"/>
  <c r="AY45" i="9"/>
  <c r="DI55" i="9"/>
  <c r="DI56" i="9"/>
  <c r="DJ59" i="9"/>
  <c r="GK59" i="9"/>
  <c r="GJ56" i="9"/>
  <c r="GJ55" i="9"/>
  <c r="JJ56" i="9"/>
  <c r="JK59" i="9"/>
  <c r="HI56" i="9"/>
  <c r="HJ59" i="9"/>
  <c r="BI55" i="9"/>
  <c r="BI56" i="9"/>
  <c r="BJ59" i="9"/>
  <c r="BW56" i="9"/>
  <c r="BX59" i="9"/>
  <c r="BW55" i="9"/>
  <c r="GV55" i="9"/>
  <c r="N34" i="18"/>
  <c r="A34" i="18"/>
  <c r="A35" i="18"/>
  <c r="A36" i="18"/>
  <c r="A37" i="18"/>
  <c r="A38" i="18"/>
  <c r="A33" i="18"/>
  <c r="A23" i="18"/>
  <c r="A22" i="18"/>
  <c r="BY59" i="9" l="1"/>
  <c r="BX55" i="9"/>
  <c r="BX56" i="9"/>
  <c r="BJ56" i="9"/>
  <c r="BJ55" i="9"/>
  <c r="BK59" i="9"/>
  <c r="AY56" i="9"/>
  <c r="AY55" i="9"/>
  <c r="HO45" i="9"/>
  <c r="FJ56" i="9"/>
  <c r="FK59" i="9"/>
  <c r="FJ55" i="9"/>
  <c r="FY55" i="9"/>
  <c r="FY56" i="9"/>
  <c r="CK59" i="9"/>
  <c r="CJ56" i="9"/>
  <c r="CJ55" i="9"/>
  <c r="GW55" i="9"/>
  <c r="JK56" i="9"/>
  <c r="JL59" i="9"/>
  <c r="JL56" i="9" s="1"/>
  <c r="GK55" i="9"/>
  <c r="GK56" i="9"/>
  <c r="GL59" i="9"/>
  <c r="JX56" i="9"/>
  <c r="JY59" i="9"/>
  <c r="JY56" i="9" s="1"/>
  <c r="CW55" i="9"/>
  <c r="CW56" i="9"/>
  <c r="CX59" i="9"/>
  <c r="IJ56" i="9"/>
  <c r="IK59" i="9"/>
  <c r="KJ56" i="9"/>
  <c r="KK59" i="9"/>
  <c r="HJ56" i="9"/>
  <c r="HK59" i="9"/>
  <c r="DJ56" i="9"/>
  <c r="DJ55" i="9"/>
  <c r="DK59" i="9"/>
  <c r="AZ45" i="9"/>
  <c r="EK59" i="9"/>
  <c r="EJ55" i="9"/>
  <c r="EJ56" i="9"/>
  <c r="LK56" i="9"/>
  <c r="LL59" i="9"/>
  <c r="LL56" i="9" s="1"/>
  <c r="DY59" i="9"/>
  <c r="DX56" i="9"/>
  <c r="DX55" i="9"/>
  <c r="AA64" i="20"/>
  <c r="EK55" i="9" l="1"/>
  <c r="EK56" i="9"/>
  <c r="EL59" i="9"/>
  <c r="IK56" i="9"/>
  <c r="IL59" i="9"/>
  <c r="IL56" i="9" s="1"/>
  <c r="BA45" i="9"/>
  <c r="GX55" i="9"/>
  <c r="HK56" i="9"/>
  <c r="HL59" i="9"/>
  <c r="HL56" i="9" s="1"/>
  <c r="KK56" i="9"/>
  <c r="KL59" i="9"/>
  <c r="KL56" i="9" s="1"/>
  <c r="CX56" i="9"/>
  <c r="CY59" i="9"/>
  <c r="CX55" i="9"/>
  <c r="HP45" i="9"/>
  <c r="DY55" i="9"/>
  <c r="DY56" i="9"/>
  <c r="DK56" i="9"/>
  <c r="DL59" i="9"/>
  <c r="DK55" i="9"/>
  <c r="GL56" i="9"/>
  <c r="GL55" i="9"/>
  <c r="CK55" i="9"/>
  <c r="CL59" i="9"/>
  <c r="CK56" i="9"/>
  <c r="FK55" i="9"/>
  <c r="FK56" i="9"/>
  <c r="FL59" i="9"/>
  <c r="BL59" i="9"/>
  <c r="BK56" i="9"/>
  <c r="BK55" i="9"/>
  <c r="BY55" i="9"/>
  <c r="BY56" i="9"/>
  <c r="I89" i="12"/>
  <c r="I65" i="12"/>
  <c r="CY55" i="9" l="1"/>
  <c r="CY56" i="9"/>
  <c r="BB45" i="9"/>
  <c r="GY55" i="9"/>
  <c r="BL56" i="9"/>
  <c r="BL55" i="9"/>
  <c r="DL56" i="9"/>
  <c r="DL55" i="9"/>
  <c r="FL56" i="9"/>
  <c r="FL55" i="9"/>
  <c r="CL56" i="9"/>
  <c r="CL55" i="9"/>
  <c r="HQ45" i="9"/>
  <c r="EL56" i="9"/>
  <c r="EL55" i="9"/>
  <c r="G68" i="12"/>
  <c r="H68" i="12"/>
  <c r="G69" i="12"/>
  <c r="H69" i="12"/>
  <c r="G70" i="12"/>
  <c r="H70" i="12"/>
  <c r="G113" i="12"/>
  <c r="H113" i="12"/>
  <c r="G114" i="12"/>
  <c r="H114" i="12"/>
  <c r="GZ55" i="9" l="1"/>
  <c r="BC45" i="9"/>
  <c r="HR45" i="9"/>
  <c r="H83" i="12"/>
  <c r="G83" i="12" s="1"/>
  <c r="BD45" i="9" l="1"/>
  <c r="HS45" i="9"/>
  <c r="HA55" i="9"/>
  <c r="HB55" i="9"/>
  <c r="G112" i="12"/>
  <c r="H112" i="12"/>
  <c r="BE45" i="9" l="1"/>
  <c r="HT45" i="9"/>
  <c r="HC55" i="9"/>
  <c r="B66" i="9"/>
  <c r="N66" i="9" s="1"/>
  <c r="HA10" i="14"/>
  <c r="GN10" i="14"/>
  <c r="GA10" i="14"/>
  <c r="FN10" i="14"/>
  <c r="FA10" i="14"/>
  <c r="EN10" i="14"/>
  <c r="EA10" i="14"/>
  <c r="DN10" i="14"/>
  <c r="DA10" i="14"/>
  <c r="CN10" i="14"/>
  <c r="CA10" i="14"/>
  <c r="BN10" i="14"/>
  <c r="BF45" i="9" l="1"/>
  <c r="HD55" i="9"/>
  <c r="HU45" i="9"/>
  <c r="AF10" i="14"/>
  <c r="AE10" i="14"/>
  <c r="AD10" i="14"/>
  <c r="AC10" i="14"/>
  <c r="AB10" i="14"/>
  <c r="Y10" i="14"/>
  <c r="X10" i="14"/>
  <c r="W10" i="14"/>
  <c r="V10" i="14"/>
  <c r="U10" i="14"/>
  <c r="T10" i="14"/>
  <c r="S10" i="14"/>
  <c r="R10" i="14"/>
  <c r="Q10" i="14"/>
  <c r="P10" i="14"/>
  <c r="O10" i="14"/>
  <c r="L10" i="14"/>
  <c r="K10" i="14"/>
  <c r="J10" i="14"/>
  <c r="I10" i="14"/>
  <c r="H10" i="14"/>
  <c r="G10" i="14"/>
  <c r="F10" i="14"/>
  <c r="E10" i="14"/>
  <c r="D10" i="14"/>
  <c r="C10" i="14"/>
  <c r="B10" i="14"/>
  <c r="HE55" i="9" l="1"/>
  <c r="HV45" i="9"/>
  <c r="BG45" i="9"/>
  <c r="BA10" i="14"/>
  <c r="HF55" i="9" l="1"/>
  <c r="HW45" i="9"/>
  <c r="AA69" i="20"/>
  <c r="N69" i="20"/>
  <c r="AA68" i="20"/>
  <c r="N68" i="20"/>
  <c r="B46" i="20"/>
  <c r="N46" i="20" s="1"/>
  <c r="HX45" i="9" l="1"/>
  <c r="HG55" i="9"/>
  <c r="AG58" i="20"/>
  <c r="HH55" i="9" l="1"/>
  <c r="HY45" i="9"/>
  <c r="H111" i="12"/>
  <c r="G111" i="12"/>
  <c r="H110" i="12"/>
  <c r="G110" i="12"/>
  <c r="H109" i="12"/>
  <c r="G109" i="12"/>
  <c r="H108" i="12"/>
  <c r="G108" i="12"/>
  <c r="H107" i="12"/>
  <c r="G107" i="12"/>
  <c r="H106" i="12"/>
  <c r="G106" i="12"/>
  <c r="H105" i="12"/>
  <c r="G105" i="12"/>
  <c r="H104" i="12"/>
  <c r="G104" i="12"/>
  <c r="H103" i="12"/>
  <c r="G103" i="12"/>
  <c r="H102" i="12"/>
  <c r="G102" i="12"/>
  <c r="H101" i="12"/>
  <c r="G101" i="12"/>
  <c r="H100" i="12"/>
  <c r="G100" i="12"/>
  <c r="H99" i="12"/>
  <c r="G99" i="12"/>
  <c r="H98" i="12"/>
  <c r="G98" i="12"/>
  <c r="H97" i="12"/>
  <c r="G97" i="12"/>
  <c r="H96" i="12"/>
  <c r="G96" i="12"/>
  <c r="H95" i="12"/>
  <c r="G95" i="12"/>
  <c r="H94" i="12"/>
  <c r="G94" i="12"/>
  <c r="H93" i="12"/>
  <c r="G93" i="12"/>
  <c r="H92" i="12"/>
  <c r="G92" i="12"/>
  <c r="G31" i="12"/>
  <c r="H31" i="12"/>
  <c r="G32" i="12"/>
  <c r="H32" i="12"/>
  <c r="G33" i="12"/>
  <c r="H33" i="12"/>
  <c r="G34" i="12"/>
  <c r="H34" i="12"/>
  <c r="G35" i="12"/>
  <c r="H35" i="12"/>
  <c r="G36" i="12"/>
  <c r="H36" i="12"/>
  <c r="G37" i="12"/>
  <c r="H37" i="12"/>
  <c r="G38" i="12"/>
  <c r="H38" i="12"/>
  <c r="G39" i="12"/>
  <c r="H39" i="12"/>
  <c r="G40" i="12"/>
  <c r="H40" i="12"/>
  <c r="G41" i="12"/>
  <c r="H41" i="12"/>
  <c r="G42" i="12"/>
  <c r="H42" i="12"/>
  <c r="G43" i="12"/>
  <c r="H43" i="12"/>
  <c r="G44" i="12"/>
  <c r="H44" i="12"/>
  <c r="G45" i="12"/>
  <c r="H45" i="12"/>
  <c r="G46" i="12"/>
  <c r="H46" i="12"/>
  <c r="G47" i="12"/>
  <c r="H47" i="12"/>
  <c r="G48" i="12"/>
  <c r="H48" i="12"/>
  <c r="G49" i="12"/>
  <c r="H49" i="12"/>
  <c r="G50" i="12"/>
  <c r="H50" i="12"/>
  <c r="I51" i="12"/>
  <c r="G56" i="12"/>
  <c r="H56" i="12"/>
  <c r="G57" i="12"/>
  <c r="H57" i="12"/>
  <c r="HI55" i="9" l="1"/>
  <c r="HZ45" i="9"/>
  <c r="H51" i="12"/>
  <c r="Z95" i="22"/>
  <c r="Y95" i="22"/>
  <c r="X95" i="22"/>
  <c r="W95" i="22"/>
  <c r="V95" i="22"/>
  <c r="U95" i="22"/>
  <c r="T95" i="22"/>
  <c r="S95" i="22"/>
  <c r="R95" i="22"/>
  <c r="Q95" i="22"/>
  <c r="Z94" i="22"/>
  <c r="Y94" i="22"/>
  <c r="X94" i="22"/>
  <c r="W94" i="22"/>
  <c r="V94" i="22"/>
  <c r="U94" i="22"/>
  <c r="T94" i="22"/>
  <c r="S94" i="22"/>
  <c r="R94" i="22"/>
  <c r="Q94" i="22"/>
  <c r="IA45" i="9" l="1"/>
  <c r="HJ55" i="9"/>
  <c r="AB10" i="19"/>
  <c r="AA10" i="19"/>
  <c r="Z10" i="19"/>
  <c r="Y10" i="19"/>
  <c r="X10" i="19"/>
  <c r="W10" i="19"/>
  <c r="V10" i="19"/>
  <c r="U10" i="19"/>
  <c r="T10" i="19"/>
  <c r="S10" i="19"/>
  <c r="AB9" i="19"/>
  <c r="AA9" i="19"/>
  <c r="Z9" i="19"/>
  <c r="Y9" i="19"/>
  <c r="X9" i="19"/>
  <c r="W9" i="19"/>
  <c r="V9" i="19"/>
  <c r="U9" i="19"/>
  <c r="T9" i="19"/>
  <c r="S9" i="19"/>
  <c r="AB8" i="19"/>
  <c r="AA8" i="19"/>
  <c r="Z8" i="19"/>
  <c r="Y8" i="19"/>
  <c r="X8" i="19"/>
  <c r="W8" i="19"/>
  <c r="V8" i="19"/>
  <c r="U8" i="19"/>
  <c r="T8" i="19"/>
  <c r="S8" i="19"/>
  <c r="AB7" i="19"/>
  <c r="AA7" i="19"/>
  <c r="Z7" i="19"/>
  <c r="Y7" i="19"/>
  <c r="X7" i="19"/>
  <c r="W7" i="19"/>
  <c r="V7" i="19"/>
  <c r="U7" i="19"/>
  <c r="T7" i="19"/>
  <c r="S7" i="19"/>
  <c r="AB6" i="19"/>
  <c r="AA6" i="19"/>
  <c r="Z6" i="19"/>
  <c r="Y6" i="19"/>
  <c r="X6" i="19"/>
  <c r="W6" i="19"/>
  <c r="V6" i="19"/>
  <c r="U6" i="19"/>
  <c r="T6" i="19"/>
  <c r="S6" i="19"/>
  <c r="HK55" i="9" l="1"/>
  <c r="IB45" i="9"/>
  <c r="A78" i="22"/>
  <c r="IC45" i="9" l="1"/>
  <c r="HL55" i="9"/>
  <c r="BN14" i="7"/>
  <c r="CA14" i="7"/>
  <c r="CN14" i="7"/>
  <c r="DA14" i="7"/>
  <c r="DN14" i="7"/>
  <c r="EA14" i="7"/>
  <c r="EN14" i="7"/>
  <c r="FA14" i="7"/>
  <c r="FN14" i="7"/>
  <c r="GA14" i="7"/>
  <c r="GN14" i="7"/>
  <c r="HA14" i="7"/>
  <c r="HN14" i="7"/>
  <c r="IA14" i="7"/>
  <c r="IN14" i="7"/>
  <c r="JA14" i="7"/>
  <c r="JN14" i="7"/>
  <c r="KA14" i="7"/>
  <c r="KN14" i="7"/>
  <c r="LA14" i="7"/>
  <c r="LN14" i="7"/>
  <c r="BN15" i="7"/>
  <c r="CA15" i="7"/>
  <c r="CN15" i="7"/>
  <c r="DA15" i="7"/>
  <c r="DN15" i="7"/>
  <c r="EA15" i="7"/>
  <c r="EN15" i="7"/>
  <c r="FA15" i="7"/>
  <c r="FN15" i="7"/>
  <c r="GA15" i="7"/>
  <c r="GN15" i="7"/>
  <c r="HA15" i="7"/>
  <c r="HN15" i="7"/>
  <c r="IA15" i="7"/>
  <c r="IN15" i="7"/>
  <c r="JA15" i="7"/>
  <c r="JN15" i="7"/>
  <c r="KA15" i="7"/>
  <c r="KN15" i="7"/>
  <c r="LA15" i="7"/>
  <c r="LN15" i="7"/>
  <c r="ID45" i="9" l="1"/>
  <c r="HM55" i="9"/>
  <c r="LN42" i="18"/>
  <c r="LM33" i="18"/>
  <c r="LL33" i="18"/>
  <c r="LK33" i="18"/>
  <c r="LJ33" i="18"/>
  <c r="LI33" i="18"/>
  <c r="LH33" i="18"/>
  <c r="LG33" i="18"/>
  <c r="LF33" i="18"/>
  <c r="LE33" i="18"/>
  <c r="LD33" i="18"/>
  <c r="LC33" i="18"/>
  <c r="LB33" i="18"/>
  <c r="LA42" i="18"/>
  <c r="KZ33" i="18"/>
  <c r="KY33" i="18"/>
  <c r="KX33" i="18"/>
  <c r="KW33" i="18"/>
  <c r="KV33" i="18"/>
  <c r="KU33" i="18"/>
  <c r="KT33" i="18"/>
  <c r="KS33" i="18"/>
  <c r="KR33" i="18"/>
  <c r="KQ33" i="18"/>
  <c r="KP33" i="18"/>
  <c r="KO33" i="18"/>
  <c r="KN42" i="18"/>
  <c r="KM33" i="18"/>
  <c r="KL33" i="18"/>
  <c r="KK33" i="18"/>
  <c r="KJ33" i="18"/>
  <c r="KI33" i="18"/>
  <c r="KH33" i="18"/>
  <c r="KG33" i="18"/>
  <c r="KF33" i="18"/>
  <c r="KE33" i="18"/>
  <c r="KD33" i="18"/>
  <c r="KC33" i="18"/>
  <c r="KB33" i="18"/>
  <c r="KA42" i="18"/>
  <c r="JZ33" i="18"/>
  <c r="JY33" i="18"/>
  <c r="JX33" i="18"/>
  <c r="JW33" i="18"/>
  <c r="JV33" i="18"/>
  <c r="JU33" i="18"/>
  <c r="JT33" i="18"/>
  <c r="JS33" i="18"/>
  <c r="JR33" i="18"/>
  <c r="JQ33" i="18"/>
  <c r="JP33" i="18"/>
  <c r="JO33" i="18"/>
  <c r="JN42" i="18"/>
  <c r="JM33" i="18"/>
  <c r="JL33" i="18"/>
  <c r="JK33" i="18"/>
  <c r="JJ33" i="18"/>
  <c r="JI33" i="18"/>
  <c r="JH33" i="18"/>
  <c r="JG33" i="18"/>
  <c r="JF33" i="18"/>
  <c r="JE33" i="18"/>
  <c r="JD33" i="18"/>
  <c r="JC33" i="18"/>
  <c r="JB33" i="18"/>
  <c r="JA42" i="18"/>
  <c r="IZ33" i="18"/>
  <c r="IY33" i="18"/>
  <c r="IX33" i="18"/>
  <c r="IW33" i="18"/>
  <c r="IV33" i="18"/>
  <c r="IU33" i="18"/>
  <c r="IT33" i="18"/>
  <c r="IS33" i="18"/>
  <c r="IR33" i="18"/>
  <c r="IQ33" i="18"/>
  <c r="IP33" i="18"/>
  <c r="IO33" i="18"/>
  <c r="IN42" i="18"/>
  <c r="IM33" i="18"/>
  <c r="IL33" i="18"/>
  <c r="IK33" i="18"/>
  <c r="IJ33" i="18"/>
  <c r="II33" i="18"/>
  <c r="IH33" i="18"/>
  <c r="IG33" i="18"/>
  <c r="IF33" i="18"/>
  <c r="IE33" i="18"/>
  <c r="ID33" i="18"/>
  <c r="IC33" i="18"/>
  <c r="IB33" i="18"/>
  <c r="IA42" i="18"/>
  <c r="HZ33" i="18"/>
  <c r="HY33" i="18"/>
  <c r="HX33" i="18"/>
  <c r="HW33" i="18"/>
  <c r="HV33" i="18"/>
  <c r="HU33" i="18"/>
  <c r="HT33" i="18"/>
  <c r="HS33" i="18"/>
  <c r="HR33" i="18"/>
  <c r="HQ33" i="18"/>
  <c r="HP33" i="18"/>
  <c r="HO33" i="18"/>
  <c r="HN42" i="18"/>
  <c r="HM33" i="18"/>
  <c r="HL33" i="18"/>
  <c r="HK33" i="18"/>
  <c r="HJ33" i="18"/>
  <c r="HI33" i="18"/>
  <c r="HH33" i="18"/>
  <c r="HG33" i="18"/>
  <c r="HF33" i="18"/>
  <c r="HE33" i="18"/>
  <c r="HD33" i="18"/>
  <c r="HC33" i="18"/>
  <c r="HB33" i="18"/>
  <c r="HA42" i="18"/>
  <c r="GZ33" i="18"/>
  <c r="GY33" i="18"/>
  <c r="GX33" i="18"/>
  <c r="GW33" i="18"/>
  <c r="GV33" i="18"/>
  <c r="GU33" i="18"/>
  <c r="GT33" i="18"/>
  <c r="GS33" i="18"/>
  <c r="GR33" i="18"/>
  <c r="GQ33" i="18"/>
  <c r="GP33" i="18"/>
  <c r="GO33" i="18"/>
  <c r="GN42" i="18"/>
  <c r="GA42" i="18"/>
  <c r="FN42" i="18"/>
  <c r="FA42" i="18"/>
  <c r="EN42" i="18"/>
  <c r="EA42" i="18"/>
  <c r="DN42" i="18"/>
  <c r="DA42" i="18"/>
  <c r="CN42" i="18"/>
  <c r="CA42" i="18"/>
  <c r="BN42" i="18"/>
  <c r="BA42" i="18"/>
  <c r="N22" i="18"/>
  <c r="AA22" i="18"/>
  <c r="LN22" i="18"/>
  <c r="LA22" i="18"/>
  <c r="KN22" i="18"/>
  <c r="KA22" i="18"/>
  <c r="JN22" i="18"/>
  <c r="JA22" i="18"/>
  <c r="IN22" i="18"/>
  <c r="IA22" i="18"/>
  <c r="HN22" i="18"/>
  <c r="HA22" i="18"/>
  <c r="GN22" i="18"/>
  <c r="GA22" i="18"/>
  <c r="FN22" i="18"/>
  <c r="FA22" i="18"/>
  <c r="EN22" i="18"/>
  <c r="EA22" i="18"/>
  <c r="DN22" i="18"/>
  <c r="DA22" i="18"/>
  <c r="CN22" i="18"/>
  <c r="CA22" i="18"/>
  <c r="BN22" i="18"/>
  <c r="BA22" i="18"/>
  <c r="AN22" i="18"/>
  <c r="IE45" i="9" l="1"/>
  <c r="HN55" i="9"/>
  <c r="HO55" i="9"/>
  <c r="HA13" i="18"/>
  <c r="IA13" i="18"/>
  <c r="JA13" i="18"/>
  <c r="KA13" i="18"/>
  <c r="LA13" i="18"/>
  <c r="HA33" i="18"/>
  <c r="JA33" i="18"/>
  <c r="HN33" i="18"/>
  <c r="JN33" i="18"/>
  <c r="LN33" i="18"/>
  <c r="IN13" i="18"/>
  <c r="JN13" i="18"/>
  <c r="KN13" i="18"/>
  <c r="LN13" i="18"/>
  <c r="IA33" i="18"/>
  <c r="KA33" i="18"/>
  <c r="LA33" i="18"/>
  <c r="HN13" i="18"/>
  <c r="IN33" i="18"/>
  <c r="KN33" i="18"/>
  <c r="HP55" i="9" l="1"/>
  <c r="IF45" i="9"/>
  <c r="M14" i="20"/>
  <c r="L14" i="20"/>
  <c r="K14" i="20"/>
  <c r="J14" i="20"/>
  <c r="I14" i="20"/>
  <c r="H14" i="20"/>
  <c r="G14" i="20"/>
  <c r="F14" i="20"/>
  <c r="E14" i="20"/>
  <c r="D14" i="20"/>
  <c r="C14" i="20"/>
  <c r="B14" i="20"/>
  <c r="HQ55" i="9" l="1"/>
  <c r="IG45" i="9"/>
  <c r="A60" i="22"/>
  <c r="A61" i="22"/>
  <c r="A58" i="22"/>
  <c r="HR55" i="9" l="1"/>
  <c r="IH45" i="9"/>
  <c r="G91" i="12"/>
  <c r="II45" i="9" l="1"/>
  <c r="HS55" i="9"/>
  <c r="AK10" i="17"/>
  <c r="AJ10" i="17"/>
  <c r="AI10" i="17"/>
  <c r="AH10" i="17"/>
  <c r="AG10" i="17"/>
  <c r="AF10" i="17"/>
  <c r="AE10" i="17"/>
  <c r="AD10" i="17"/>
  <c r="AC10" i="17"/>
  <c r="AB10" i="17"/>
  <c r="L10" i="17"/>
  <c r="K10" i="17"/>
  <c r="J10" i="17"/>
  <c r="I10" i="17"/>
  <c r="H10" i="17"/>
  <c r="G10" i="17"/>
  <c r="F10" i="17"/>
  <c r="E10" i="17"/>
  <c r="D10" i="17"/>
  <c r="C10" i="17"/>
  <c r="B10" i="17"/>
  <c r="Y10" i="17"/>
  <c r="X10" i="17"/>
  <c r="W10" i="17"/>
  <c r="V10" i="17"/>
  <c r="U10" i="17"/>
  <c r="T10" i="17"/>
  <c r="S10" i="17"/>
  <c r="R10" i="17"/>
  <c r="Q10" i="17"/>
  <c r="P10" i="17"/>
  <c r="O10" i="17"/>
  <c r="HT55" i="9" l="1"/>
  <c r="IJ45" i="9"/>
  <c r="LN9" i="17"/>
  <c r="LN8" i="17"/>
  <c r="LA9" i="17"/>
  <c r="LA8" i="17"/>
  <c r="KN9" i="17"/>
  <c r="KN8" i="17"/>
  <c r="KA9" i="17"/>
  <c r="KA8" i="17"/>
  <c r="JN9" i="17"/>
  <c r="JN8" i="17"/>
  <c r="JA9" i="17"/>
  <c r="JA8" i="17"/>
  <c r="IN9" i="17"/>
  <c r="IN8" i="17"/>
  <c r="IA9" i="17"/>
  <c r="IA8" i="17"/>
  <c r="HN9" i="17"/>
  <c r="HN8" i="17"/>
  <c r="HA9" i="17"/>
  <c r="HA8" i="17"/>
  <c r="GN9" i="17"/>
  <c r="GN8" i="17"/>
  <c r="GA9" i="17"/>
  <c r="GA8" i="17"/>
  <c r="FN9" i="17"/>
  <c r="FN8" i="17"/>
  <c r="FA9" i="17"/>
  <c r="FA8" i="17"/>
  <c r="EN9" i="17"/>
  <c r="EN8" i="17"/>
  <c r="EA9" i="17"/>
  <c r="EA8" i="17"/>
  <c r="DN9" i="17"/>
  <c r="DN8" i="17"/>
  <c r="DA9" i="17"/>
  <c r="DA8" i="17"/>
  <c r="CN9" i="17"/>
  <c r="CN8" i="17"/>
  <c r="CA9" i="17"/>
  <c r="CA8" i="17"/>
  <c r="BN9" i="17"/>
  <c r="BN8" i="17"/>
  <c r="BA9" i="17"/>
  <c r="BA8" i="17"/>
  <c r="IK45" i="9" l="1"/>
  <c r="HU55" i="9"/>
  <c r="A33" i="22"/>
  <c r="A34" i="22"/>
  <c r="A35" i="22"/>
  <c r="A65" i="22" s="1"/>
  <c r="IL45" i="9" l="1"/>
  <c r="HV55" i="9"/>
  <c r="A64" i="22"/>
  <c r="A101" i="22" s="1"/>
  <c r="A63" i="22"/>
  <c r="A100" i="22" s="1"/>
  <c r="A85" i="22"/>
  <c r="A86" i="22"/>
  <c r="HW55" i="9" l="1"/>
  <c r="IM45" i="9"/>
  <c r="AG115" i="12"/>
  <c r="AF115" i="12"/>
  <c r="AE115" i="12"/>
  <c r="AD115" i="12"/>
  <c r="AC115" i="12"/>
  <c r="AB115" i="12"/>
  <c r="AA115" i="12"/>
  <c r="Z115" i="12"/>
  <c r="Y115" i="12"/>
  <c r="X115" i="12"/>
  <c r="W115" i="12"/>
  <c r="V115" i="12"/>
  <c r="U115" i="12"/>
  <c r="T115" i="12"/>
  <c r="S115" i="12"/>
  <c r="R115" i="12"/>
  <c r="Q115" i="12"/>
  <c r="P115" i="12"/>
  <c r="O115" i="12"/>
  <c r="N115" i="12"/>
  <c r="M115" i="12"/>
  <c r="L115" i="12"/>
  <c r="K115" i="12"/>
  <c r="J115" i="12"/>
  <c r="I115" i="12"/>
  <c r="H91" i="12"/>
  <c r="H115" i="12" s="1"/>
  <c r="J89" i="12"/>
  <c r="HX55" i="9" l="1"/>
  <c r="IN45" i="9"/>
  <c r="K89" i="12"/>
  <c r="L89" i="12" s="1"/>
  <c r="M89" i="12" s="1"/>
  <c r="N89" i="12" s="1"/>
  <c r="O89" i="12" s="1"/>
  <c r="P89" i="12" s="1"/>
  <c r="Q89" i="12" s="1"/>
  <c r="R89" i="12" s="1"/>
  <c r="S89" i="12" s="1"/>
  <c r="T89" i="12" s="1"/>
  <c r="U89" i="12" s="1"/>
  <c r="V89" i="12" s="1"/>
  <c r="W89" i="12" s="1"/>
  <c r="X89" i="12" s="1"/>
  <c r="Y89" i="12" s="1"/>
  <c r="Z89" i="12" s="1"/>
  <c r="AA89" i="12" s="1"/>
  <c r="AB89" i="12" s="1"/>
  <c r="AC89" i="12" s="1"/>
  <c r="AD89" i="12" s="1"/>
  <c r="AE89" i="12" s="1"/>
  <c r="AF89" i="12" s="1"/>
  <c r="AG89" i="12" s="1"/>
  <c r="N47" i="18"/>
  <c r="AA47" i="18"/>
  <c r="IO45" i="9" l="1"/>
  <c r="HY55" i="9"/>
  <c r="N18" i="18"/>
  <c r="CN8" i="9"/>
  <c r="DA8" i="9"/>
  <c r="DN8" i="9"/>
  <c r="EA8" i="9"/>
  <c r="EN8" i="9"/>
  <c r="FA8" i="9"/>
  <c r="FN8" i="9"/>
  <c r="GA8" i="9"/>
  <c r="GN8" i="9"/>
  <c r="HA8" i="9"/>
  <c r="HN8" i="9"/>
  <c r="IA8" i="9"/>
  <c r="IN8" i="9"/>
  <c r="JA8" i="9"/>
  <c r="JN8" i="9"/>
  <c r="KA8" i="9"/>
  <c r="KN8" i="9"/>
  <c r="LA8" i="9"/>
  <c r="LN8" i="9"/>
  <c r="N8" i="9"/>
  <c r="AA8" i="9"/>
  <c r="AN8" i="9"/>
  <c r="BA8" i="9"/>
  <c r="BN8" i="9"/>
  <c r="CA8" i="9"/>
  <c r="HZ55" i="9" l="1"/>
  <c r="IP45" i="9"/>
  <c r="J71" i="12"/>
  <c r="K71" i="12"/>
  <c r="L71" i="12"/>
  <c r="BA18" i="7" s="1"/>
  <c r="M71" i="12"/>
  <c r="BN18" i="7" s="1"/>
  <c r="N71" i="12"/>
  <c r="CA18" i="7" s="1"/>
  <c r="O71" i="12"/>
  <c r="CN18" i="7" s="1"/>
  <c r="P71" i="12"/>
  <c r="DA18" i="7" s="1"/>
  <c r="Q71" i="12"/>
  <c r="DN18" i="7" s="1"/>
  <c r="R71" i="12"/>
  <c r="EA18" i="7" s="1"/>
  <c r="S71" i="12"/>
  <c r="EN18" i="7" s="1"/>
  <c r="T71" i="12"/>
  <c r="FA18" i="7" s="1"/>
  <c r="U71" i="12"/>
  <c r="FN18" i="7" s="1"/>
  <c r="V71" i="12"/>
  <c r="GA18" i="7" s="1"/>
  <c r="W71" i="12"/>
  <c r="GN18" i="7" s="1"/>
  <c r="GL18" i="7" s="1"/>
  <c r="X71" i="12"/>
  <c r="HA18" i="7" s="1"/>
  <c r="Y71" i="12"/>
  <c r="HN18" i="7" s="1"/>
  <c r="Z71" i="12"/>
  <c r="IA18" i="7" s="1"/>
  <c r="AA71" i="12"/>
  <c r="IN18" i="7" s="1"/>
  <c r="AB71" i="12"/>
  <c r="JA18" i="7" s="1"/>
  <c r="AC71" i="12"/>
  <c r="JN18" i="7" s="1"/>
  <c r="AD71" i="12"/>
  <c r="KA18" i="7" s="1"/>
  <c r="AE71" i="12"/>
  <c r="KN18" i="7" s="1"/>
  <c r="AF71" i="12"/>
  <c r="LA18" i="7" s="1"/>
  <c r="AG71" i="12"/>
  <c r="LN18" i="7" s="1"/>
  <c r="I71" i="12"/>
  <c r="H67" i="12"/>
  <c r="IB55" i="9" l="1"/>
  <c r="IA55" i="9"/>
  <c r="IQ45" i="9"/>
  <c r="LL18" i="7"/>
  <c r="Z6" i="23"/>
  <c r="HL18" i="7"/>
  <c r="R6" i="23"/>
  <c r="KY18" i="7"/>
  <c r="Y6" i="23"/>
  <c r="KL18" i="7"/>
  <c r="X6" i="23"/>
  <c r="JY18" i="7"/>
  <c r="W6" i="23"/>
  <c r="GY18" i="7"/>
  <c r="Q6" i="23"/>
  <c r="IY18" i="7"/>
  <c r="U6" i="23"/>
  <c r="JL18" i="7"/>
  <c r="V6" i="23"/>
  <c r="IL18" i="7"/>
  <c r="T6" i="23"/>
  <c r="HY18" i="7"/>
  <c r="S6" i="23"/>
  <c r="FL18" i="7"/>
  <c r="N6" i="23"/>
  <c r="BL18" i="7"/>
  <c r="F6" i="23"/>
  <c r="EY18" i="7"/>
  <c r="M6" i="23"/>
  <c r="CY18" i="7"/>
  <c r="I6" i="23"/>
  <c r="EL18" i="7"/>
  <c r="L6" i="23"/>
  <c r="CL18" i="7"/>
  <c r="H6" i="23"/>
  <c r="DL18" i="7"/>
  <c r="J6" i="23"/>
  <c r="FY18" i="7"/>
  <c r="O6" i="23"/>
  <c r="DY18" i="7"/>
  <c r="K6" i="23"/>
  <c r="BY18" i="7"/>
  <c r="G6" i="23"/>
  <c r="AY18" i="7"/>
  <c r="E6" i="23"/>
  <c r="N18" i="7"/>
  <c r="M18" i="7" s="1"/>
  <c r="M10" i="17" s="1"/>
  <c r="AA18" i="7"/>
  <c r="Z10" i="17" s="1"/>
  <c r="AA10" i="17" s="1"/>
  <c r="AN18" i="7"/>
  <c r="I7" i="12"/>
  <c r="I13" i="12" s="1"/>
  <c r="IR45" i="9" l="1"/>
  <c r="IC55" i="9"/>
  <c r="KA8" i="7"/>
  <c r="IN8" i="7"/>
  <c r="LN8" i="7"/>
  <c r="JA8" i="7"/>
  <c r="KN8" i="7"/>
  <c r="JN8" i="7"/>
  <c r="LA8" i="7"/>
  <c r="BA14" i="7"/>
  <c r="AL18" i="7"/>
  <c r="I10" i="12"/>
  <c r="LM76" i="20"/>
  <c r="LM77" i="20" s="1"/>
  <c r="LL76" i="20"/>
  <c r="LL77" i="20" s="1"/>
  <c r="LK76" i="20"/>
  <c r="LK77" i="20" s="1"/>
  <c r="LJ76" i="20"/>
  <c r="LJ77" i="20" s="1"/>
  <c r="LI76" i="20"/>
  <c r="LI77" i="20" s="1"/>
  <c r="LH76" i="20"/>
  <c r="LH77" i="20" s="1"/>
  <c r="LG76" i="20"/>
  <c r="LG77" i="20" s="1"/>
  <c r="LF76" i="20"/>
  <c r="LF77" i="20" s="1"/>
  <c r="LE76" i="20"/>
  <c r="LE77" i="20" s="1"/>
  <c r="LD76" i="20"/>
  <c r="LD77" i="20" s="1"/>
  <c r="LC76" i="20"/>
  <c r="LB76" i="20"/>
  <c r="LB77" i="20" s="1"/>
  <c r="KZ76" i="20"/>
  <c r="KZ77" i="20" s="1"/>
  <c r="KY76" i="20"/>
  <c r="KY77" i="20" s="1"/>
  <c r="KX76" i="20"/>
  <c r="KX77" i="20" s="1"/>
  <c r="KW76" i="20"/>
  <c r="KW77" i="20" s="1"/>
  <c r="KV76" i="20"/>
  <c r="KV77" i="20" s="1"/>
  <c r="KU76" i="20"/>
  <c r="KU77" i="20" s="1"/>
  <c r="KT76" i="20"/>
  <c r="KT77" i="20" s="1"/>
  <c r="KS76" i="20"/>
  <c r="KS77" i="20" s="1"/>
  <c r="KR76" i="20"/>
  <c r="KR77" i="20" s="1"/>
  <c r="KQ76" i="20"/>
  <c r="KQ77" i="20" s="1"/>
  <c r="KP76" i="20"/>
  <c r="KP77" i="20" s="1"/>
  <c r="KO76" i="20"/>
  <c r="KO77" i="20" s="1"/>
  <c r="KM76" i="20"/>
  <c r="KM77" i="20" s="1"/>
  <c r="KL76" i="20"/>
  <c r="KL77" i="20" s="1"/>
  <c r="KK76" i="20"/>
  <c r="KK77" i="20" s="1"/>
  <c r="KJ76" i="20"/>
  <c r="KJ77" i="20" s="1"/>
  <c r="KI76" i="20"/>
  <c r="KI77" i="20" s="1"/>
  <c r="KH76" i="20"/>
  <c r="KH77" i="20" s="1"/>
  <c r="KG76" i="20"/>
  <c r="KG77" i="20" s="1"/>
  <c r="KF76" i="20"/>
  <c r="KF77" i="20" s="1"/>
  <c r="KE76" i="20"/>
  <c r="KE77" i="20" s="1"/>
  <c r="KD76" i="20"/>
  <c r="KD77" i="20" s="1"/>
  <c r="KC76" i="20"/>
  <c r="KC77" i="20" s="1"/>
  <c r="KB76" i="20"/>
  <c r="JZ76" i="20"/>
  <c r="JZ77" i="20" s="1"/>
  <c r="JY76" i="20"/>
  <c r="JY77" i="20" s="1"/>
  <c r="JX76" i="20"/>
  <c r="JX77" i="20" s="1"/>
  <c r="JW76" i="20"/>
  <c r="JW77" i="20" s="1"/>
  <c r="JV76" i="20"/>
  <c r="JV77" i="20" s="1"/>
  <c r="JU76" i="20"/>
  <c r="JU77" i="20" s="1"/>
  <c r="JT76" i="20"/>
  <c r="JT77" i="20" s="1"/>
  <c r="JS76" i="20"/>
  <c r="JS77" i="20" s="1"/>
  <c r="JR76" i="20"/>
  <c r="JR77" i="20" s="1"/>
  <c r="JQ76" i="20"/>
  <c r="JQ77" i="20" s="1"/>
  <c r="JP76" i="20"/>
  <c r="JP77" i="20" s="1"/>
  <c r="JO76" i="20"/>
  <c r="JM76" i="20"/>
  <c r="JM77" i="20" s="1"/>
  <c r="JL76" i="20"/>
  <c r="JL77" i="20" s="1"/>
  <c r="JK76" i="20"/>
  <c r="JK77" i="20" s="1"/>
  <c r="JJ76" i="20"/>
  <c r="JJ77" i="20" s="1"/>
  <c r="JI76" i="20"/>
  <c r="JI77" i="20" s="1"/>
  <c r="JH76" i="20"/>
  <c r="JH77" i="20" s="1"/>
  <c r="JG76" i="20"/>
  <c r="JG77" i="20" s="1"/>
  <c r="JF76" i="20"/>
  <c r="JF77" i="20" s="1"/>
  <c r="JE76" i="20"/>
  <c r="JE77" i="20" s="1"/>
  <c r="JD76" i="20"/>
  <c r="JD77" i="20" s="1"/>
  <c r="JC76" i="20"/>
  <c r="JB76" i="20"/>
  <c r="IZ76" i="20"/>
  <c r="IZ77" i="20" s="1"/>
  <c r="IY76" i="20"/>
  <c r="IY77" i="20" s="1"/>
  <c r="IX76" i="20"/>
  <c r="IX77" i="20" s="1"/>
  <c r="IW76" i="20"/>
  <c r="IW77" i="20" s="1"/>
  <c r="IV76" i="20"/>
  <c r="IV77" i="20" s="1"/>
  <c r="IU76" i="20"/>
  <c r="IU77" i="20" s="1"/>
  <c r="IT76" i="20"/>
  <c r="IT77" i="20" s="1"/>
  <c r="IS76" i="20"/>
  <c r="IS77" i="20" s="1"/>
  <c r="IR76" i="20"/>
  <c r="IR77" i="20" s="1"/>
  <c r="IQ76" i="20"/>
  <c r="IQ77" i="20" s="1"/>
  <c r="IP76" i="20"/>
  <c r="IP77" i="20" s="1"/>
  <c r="IO76" i="20"/>
  <c r="IO77" i="20" s="1"/>
  <c r="IM76" i="20"/>
  <c r="IM77" i="20" s="1"/>
  <c r="IL76" i="20"/>
  <c r="IL77" i="20" s="1"/>
  <c r="IK76" i="20"/>
  <c r="IK77" i="20" s="1"/>
  <c r="IJ76" i="20"/>
  <c r="IJ77" i="20" s="1"/>
  <c r="II76" i="20"/>
  <c r="II77" i="20" s="1"/>
  <c r="IH76" i="20"/>
  <c r="IH77" i="20" s="1"/>
  <c r="IG76" i="20"/>
  <c r="IG77" i="20" s="1"/>
  <c r="IF76" i="20"/>
  <c r="IF77" i="20" s="1"/>
  <c r="IE76" i="20"/>
  <c r="IE77" i="20" s="1"/>
  <c r="ID76" i="20"/>
  <c r="ID77" i="20" s="1"/>
  <c r="IC76" i="20"/>
  <c r="IC77" i="20" s="1"/>
  <c r="IB76" i="20"/>
  <c r="IB77" i="20" s="1"/>
  <c r="HZ76" i="20"/>
  <c r="HZ77" i="20" s="1"/>
  <c r="HY76" i="20"/>
  <c r="HY77" i="20" s="1"/>
  <c r="HX76" i="20"/>
  <c r="HX77" i="20" s="1"/>
  <c r="HW76" i="20"/>
  <c r="HW77" i="20" s="1"/>
  <c r="HV76" i="20"/>
  <c r="HV77" i="20" s="1"/>
  <c r="HU76" i="20"/>
  <c r="HU77" i="20" s="1"/>
  <c r="HT76" i="20"/>
  <c r="HT77" i="20" s="1"/>
  <c r="HS76" i="20"/>
  <c r="HS77" i="20" s="1"/>
  <c r="HR76" i="20"/>
  <c r="HR77" i="20" s="1"/>
  <c r="HQ76" i="20"/>
  <c r="HQ77" i="20" s="1"/>
  <c r="HP76" i="20"/>
  <c r="HO76" i="20"/>
  <c r="HO77" i="20" s="1"/>
  <c r="HM76" i="20"/>
  <c r="HM77" i="20" s="1"/>
  <c r="HL76" i="20"/>
  <c r="HL77" i="20" s="1"/>
  <c r="HK76" i="20"/>
  <c r="HK77" i="20" s="1"/>
  <c r="HJ76" i="20"/>
  <c r="HJ77" i="20" s="1"/>
  <c r="HI76" i="20"/>
  <c r="HI77" i="20" s="1"/>
  <c r="HH76" i="20"/>
  <c r="HH77" i="20" s="1"/>
  <c r="HG76" i="20"/>
  <c r="HG77" i="20" s="1"/>
  <c r="HF76" i="20"/>
  <c r="HF77" i="20" s="1"/>
  <c r="HE76" i="20"/>
  <c r="HE77" i="20" s="1"/>
  <c r="HD76" i="20"/>
  <c r="HD77" i="20" s="1"/>
  <c r="HC76" i="20"/>
  <c r="HC77" i="20" s="1"/>
  <c r="HB76" i="20"/>
  <c r="GZ76" i="20"/>
  <c r="GZ77" i="20" s="1"/>
  <c r="GY76" i="20"/>
  <c r="GY77" i="20" s="1"/>
  <c r="GX76" i="20"/>
  <c r="GX77" i="20" s="1"/>
  <c r="GW76" i="20"/>
  <c r="GW77" i="20" s="1"/>
  <c r="GV76" i="20"/>
  <c r="GV77" i="20" s="1"/>
  <c r="GU76" i="20"/>
  <c r="GU77" i="20" s="1"/>
  <c r="GT76" i="20"/>
  <c r="GT77" i="20" s="1"/>
  <c r="GS76" i="20"/>
  <c r="GS77" i="20" s="1"/>
  <c r="GR76" i="20"/>
  <c r="GR77" i="20" s="1"/>
  <c r="GQ76" i="20"/>
  <c r="GQ77" i="20" s="1"/>
  <c r="GP76" i="20"/>
  <c r="GP77" i="20" s="1"/>
  <c r="GO76" i="20"/>
  <c r="GO77" i="20" s="1"/>
  <c r="IS45" i="9" l="1"/>
  <c r="ID55" i="9"/>
  <c r="IN77" i="20"/>
  <c r="JA77" i="20"/>
  <c r="JN76" i="20"/>
  <c r="KA76" i="20"/>
  <c r="KN76" i="20"/>
  <c r="LA77" i="20"/>
  <c r="AL10" i="17"/>
  <c r="AM10" i="17"/>
  <c r="HN76" i="20"/>
  <c r="HA77" i="20"/>
  <c r="HB77" i="20"/>
  <c r="HN77" i="20" s="1"/>
  <c r="IA76" i="20"/>
  <c r="JB77" i="20"/>
  <c r="JO77" i="20"/>
  <c r="KA77" i="20" s="1"/>
  <c r="KB77" i="20"/>
  <c r="KN77" i="20" s="1"/>
  <c r="LA76" i="20"/>
  <c r="IN76" i="20"/>
  <c r="LN76" i="20"/>
  <c r="HA76" i="20"/>
  <c r="JA76" i="20"/>
  <c r="LC77" i="20"/>
  <c r="LN77" i="20" s="1"/>
  <c r="JC77" i="20"/>
  <c r="HP77" i="20"/>
  <c r="IA77" i="20" s="1"/>
  <c r="AA70" i="22"/>
  <c r="B68" i="22"/>
  <c r="C6" i="22"/>
  <c r="C55" i="22" s="1"/>
  <c r="D6" i="22"/>
  <c r="D55" i="22" s="1"/>
  <c r="E6" i="22"/>
  <c r="E55" i="22" s="1"/>
  <c r="F6" i="22"/>
  <c r="G6" i="22"/>
  <c r="H6" i="22"/>
  <c r="I6" i="22"/>
  <c r="J6" i="22"/>
  <c r="K6" i="22"/>
  <c r="L6" i="22"/>
  <c r="M6" i="22"/>
  <c r="N6" i="22"/>
  <c r="O6" i="22"/>
  <c r="P6" i="22"/>
  <c r="Q6" i="22"/>
  <c r="R6" i="22"/>
  <c r="S6" i="22"/>
  <c r="T6" i="22"/>
  <c r="U6" i="22"/>
  <c r="V6" i="22"/>
  <c r="W6" i="22"/>
  <c r="X6" i="22"/>
  <c r="Y6" i="22"/>
  <c r="Z6" i="22"/>
  <c r="B6" i="22"/>
  <c r="B55" i="22" s="1"/>
  <c r="IE55" i="9" l="1"/>
  <c r="IT45" i="9"/>
  <c r="AN10" i="17"/>
  <c r="JN77" i="20"/>
  <c r="IF55" i="9" l="1"/>
  <c r="IU45" i="9"/>
  <c r="N63" i="20"/>
  <c r="N62" i="20"/>
  <c r="N61" i="20"/>
  <c r="N60" i="20"/>
  <c r="N59" i="20"/>
  <c r="AA63" i="20"/>
  <c r="AA62" i="20"/>
  <c r="AA61" i="20"/>
  <c r="AA60" i="20"/>
  <c r="AA59" i="20"/>
  <c r="IV45" i="9" l="1"/>
  <c r="IG55" i="9"/>
  <c r="GM47" i="20"/>
  <c r="GL47" i="20"/>
  <c r="GK47" i="20"/>
  <c r="GJ47" i="20"/>
  <c r="GI47" i="20"/>
  <c r="GH47" i="20"/>
  <c r="FZ47" i="20"/>
  <c r="FY47" i="20"/>
  <c r="FX47" i="20"/>
  <c r="FW47" i="20"/>
  <c r="FV47" i="20"/>
  <c r="FU47" i="20"/>
  <c r="FM47" i="20"/>
  <c r="FL47" i="20"/>
  <c r="FK47" i="20"/>
  <c r="FJ47" i="20"/>
  <c r="FI47" i="20"/>
  <c r="FH47" i="20"/>
  <c r="EZ47" i="20"/>
  <c r="EY47" i="20"/>
  <c r="EX47" i="20"/>
  <c r="EW47" i="20"/>
  <c r="EV47" i="20"/>
  <c r="EU47" i="20"/>
  <c r="EM47" i="20"/>
  <c r="EL47" i="20"/>
  <c r="EK47" i="20"/>
  <c r="EJ47" i="20"/>
  <c r="EI47" i="20"/>
  <c r="EH47" i="20"/>
  <c r="DZ47" i="20"/>
  <c r="DY47" i="20"/>
  <c r="DX47" i="20"/>
  <c r="DW47" i="20"/>
  <c r="DV47" i="20"/>
  <c r="DU47" i="20"/>
  <c r="DM47" i="20"/>
  <c r="DL47" i="20"/>
  <c r="DK47" i="20"/>
  <c r="DJ47" i="20"/>
  <c r="DI47" i="20"/>
  <c r="DH47" i="20"/>
  <c r="CZ47" i="20"/>
  <c r="CY47" i="20"/>
  <c r="CX47" i="20"/>
  <c r="CW47" i="20"/>
  <c r="CV47" i="20"/>
  <c r="CU47" i="20"/>
  <c r="CM47" i="20"/>
  <c r="CL47" i="20"/>
  <c r="CK47" i="20"/>
  <c r="CJ47" i="20"/>
  <c r="CI47" i="20"/>
  <c r="CH47" i="20"/>
  <c r="BZ47" i="20"/>
  <c r="BY47" i="20"/>
  <c r="BX47" i="20"/>
  <c r="BW47" i="20"/>
  <c r="BV47" i="20"/>
  <c r="BU47" i="20"/>
  <c r="BM47" i="20"/>
  <c r="BL47" i="20"/>
  <c r="BK47" i="20"/>
  <c r="BJ47" i="20"/>
  <c r="BI47" i="20"/>
  <c r="BH47" i="20"/>
  <c r="AZ47" i="20"/>
  <c r="AY47" i="20"/>
  <c r="AX47" i="20"/>
  <c r="AW47" i="20"/>
  <c r="AV47" i="20"/>
  <c r="AU47" i="20"/>
  <c r="AT47" i="20"/>
  <c r="AS47" i="20"/>
  <c r="AR47" i="20"/>
  <c r="AQ47" i="20"/>
  <c r="AP47" i="20"/>
  <c r="AO47" i="20"/>
  <c r="IH55" i="9" l="1"/>
  <c r="IW45" i="9"/>
  <c r="AY34" i="20"/>
  <c r="AX34" i="20"/>
  <c r="AW34" i="20"/>
  <c r="AV34" i="20"/>
  <c r="AU34" i="20"/>
  <c r="AT34" i="20"/>
  <c r="AS34" i="20"/>
  <c r="AR34" i="20"/>
  <c r="AQ34" i="20"/>
  <c r="AP34" i="20"/>
  <c r="AO34" i="20"/>
  <c r="BK34" i="20"/>
  <c r="BJ34" i="20"/>
  <c r="BI34" i="20"/>
  <c r="BH34" i="20"/>
  <c r="BG34" i="20"/>
  <c r="BF34" i="20"/>
  <c r="BE34" i="20"/>
  <c r="BD34" i="20"/>
  <c r="BC34" i="20"/>
  <c r="BB34" i="20"/>
  <c r="BX34" i="20"/>
  <c r="BW34" i="20"/>
  <c r="BV34" i="20"/>
  <c r="BU34" i="20"/>
  <c r="BT34" i="20"/>
  <c r="BS34" i="20"/>
  <c r="BR34" i="20"/>
  <c r="BQ34" i="20"/>
  <c r="BP34" i="20"/>
  <c r="BO34" i="20"/>
  <c r="CK34" i="20"/>
  <c r="CJ34" i="20"/>
  <c r="CI34" i="20"/>
  <c r="CH34" i="20"/>
  <c r="CG34" i="20"/>
  <c r="CF34" i="20"/>
  <c r="CE34" i="20"/>
  <c r="CD34" i="20"/>
  <c r="CC34" i="20"/>
  <c r="CB34" i="20"/>
  <c r="CX34" i="20"/>
  <c r="CW34" i="20"/>
  <c r="CV34" i="20"/>
  <c r="CU34" i="20"/>
  <c r="CT34" i="20"/>
  <c r="CS34" i="20"/>
  <c r="CR34" i="20"/>
  <c r="CQ34" i="20"/>
  <c r="CP34" i="20"/>
  <c r="CO34" i="20"/>
  <c r="DB34" i="20"/>
  <c r="DC34" i="20"/>
  <c r="DD34" i="20"/>
  <c r="DE34" i="20"/>
  <c r="DF34" i="20"/>
  <c r="DG34" i="20"/>
  <c r="DH34" i="20"/>
  <c r="DI34" i="20"/>
  <c r="DJ34" i="20"/>
  <c r="DK34" i="20"/>
  <c r="LM22" i="20"/>
  <c r="LL22" i="20"/>
  <c r="LK22" i="20"/>
  <c r="LJ22" i="20"/>
  <c r="LI22" i="20"/>
  <c r="LH22" i="20"/>
  <c r="LG22" i="20"/>
  <c r="LF22" i="20"/>
  <c r="LE22" i="20"/>
  <c r="LD22" i="20"/>
  <c r="LC22" i="20"/>
  <c r="LB22" i="20"/>
  <c r="KZ22" i="20"/>
  <c r="KY22" i="20"/>
  <c r="KX22" i="20"/>
  <c r="KW22" i="20"/>
  <c r="KV22" i="20"/>
  <c r="KU22" i="20"/>
  <c r="KT22" i="20"/>
  <c r="KS22" i="20"/>
  <c r="KR22" i="20"/>
  <c r="KQ22" i="20"/>
  <c r="KP22" i="20"/>
  <c r="KO22" i="20"/>
  <c r="KM22" i="20"/>
  <c r="KL22" i="20"/>
  <c r="KK22" i="20"/>
  <c r="KJ22" i="20"/>
  <c r="KI22" i="20"/>
  <c r="KH22" i="20"/>
  <c r="KG22" i="20"/>
  <c r="KF22" i="20"/>
  <c r="KE22" i="20"/>
  <c r="KD22" i="20"/>
  <c r="KC22" i="20"/>
  <c r="KB22" i="20"/>
  <c r="JZ22" i="20"/>
  <c r="JY22" i="20"/>
  <c r="JX22" i="20"/>
  <c r="JW22" i="20"/>
  <c r="JV22" i="20"/>
  <c r="JU22" i="20"/>
  <c r="JT22" i="20"/>
  <c r="JS22" i="20"/>
  <c r="JR22" i="20"/>
  <c r="JQ22" i="20"/>
  <c r="JP22" i="20"/>
  <c r="JO22" i="20"/>
  <c r="JM22" i="20"/>
  <c r="JL22" i="20"/>
  <c r="JK22" i="20"/>
  <c r="JJ22" i="20"/>
  <c r="JI22" i="20"/>
  <c r="JH22" i="20"/>
  <c r="JG22" i="20"/>
  <c r="JF22" i="20"/>
  <c r="JE22" i="20"/>
  <c r="JD22" i="20"/>
  <c r="JC22" i="20"/>
  <c r="JB22" i="20"/>
  <c r="IZ22" i="20"/>
  <c r="IY22" i="20"/>
  <c r="IX22" i="20"/>
  <c r="IW22" i="20"/>
  <c r="IV22" i="20"/>
  <c r="IU22" i="20"/>
  <c r="IT22" i="20"/>
  <c r="IS22" i="20"/>
  <c r="IR22" i="20"/>
  <c r="IQ22" i="20"/>
  <c r="IP22" i="20"/>
  <c r="IO22" i="20"/>
  <c r="IM22" i="20"/>
  <c r="IL22" i="20"/>
  <c r="IK22" i="20"/>
  <c r="IJ22" i="20"/>
  <c r="II22" i="20"/>
  <c r="IH22" i="20"/>
  <c r="IG22" i="20"/>
  <c r="IF22" i="20"/>
  <c r="IE22" i="20"/>
  <c r="ID22" i="20"/>
  <c r="IC22" i="20"/>
  <c r="IB22" i="20"/>
  <c r="HZ22" i="20"/>
  <c r="HY22" i="20"/>
  <c r="HX22" i="20"/>
  <c r="HW22" i="20"/>
  <c r="HV22" i="20"/>
  <c r="HU22" i="20"/>
  <c r="HT22" i="20"/>
  <c r="HS22" i="20"/>
  <c r="HR22" i="20"/>
  <c r="HQ22" i="20"/>
  <c r="HP22" i="20"/>
  <c r="HO22" i="20"/>
  <c r="HM22" i="20"/>
  <c r="HL22" i="20"/>
  <c r="HK22" i="20"/>
  <c r="HJ22" i="20"/>
  <c r="HI22" i="20"/>
  <c r="HH22" i="20"/>
  <c r="HG22" i="20"/>
  <c r="HF22" i="20"/>
  <c r="HE22" i="20"/>
  <c r="HD22" i="20"/>
  <c r="HC22" i="20"/>
  <c r="HB22" i="20"/>
  <c r="GZ22" i="20"/>
  <c r="GY22" i="20"/>
  <c r="GX22" i="20"/>
  <c r="GW22" i="20"/>
  <c r="GV22" i="20"/>
  <c r="GU22" i="20"/>
  <c r="GT22" i="20"/>
  <c r="GS22" i="20"/>
  <c r="GR22" i="20"/>
  <c r="GQ22" i="20"/>
  <c r="GP22" i="20"/>
  <c r="GO22" i="20"/>
  <c r="LM34" i="20"/>
  <c r="LL34" i="20"/>
  <c r="LK34" i="20"/>
  <c r="LJ34" i="20"/>
  <c r="LI34" i="20"/>
  <c r="LH34" i="20"/>
  <c r="LG34" i="20"/>
  <c r="LF34" i="20"/>
  <c r="LE34" i="20"/>
  <c r="LD34" i="20"/>
  <c r="LC34" i="20"/>
  <c r="LB34" i="20"/>
  <c r="KZ34" i="20"/>
  <c r="KY34" i="20"/>
  <c r="KX34" i="20"/>
  <c r="KW34" i="20"/>
  <c r="KV34" i="20"/>
  <c r="KU34" i="20"/>
  <c r="KT34" i="20"/>
  <c r="KS34" i="20"/>
  <c r="KR34" i="20"/>
  <c r="KQ34" i="20"/>
  <c r="KP34" i="20"/>
  <c r="KO34" i="20"/>
  <c r="KM34" i="20"/>
  <c r="KL34" i="20"/>
  <c r="KK34" i="20"/>
  <c r="KJ34" i="20"/>
  <c r="KI34" i="20"/>
  <c r="KH34" i="20"/>
  <c r="KG34" i="20"/>
  <c r="KF34" i="20"/>
  <c r="KE34" i="20"/>
  <c r="KD34" i="20"/>
  <c r="KC34" i="20"/>
  <c r="KB34" i="20"/>
  <c r="JZ34" i="20"/>
  <c r="JY34" i="20"/>
  <c r="JX34" i="20"/>
  <c r="JW34" i="20"/>
  <c r="JV34" i="20"/>
  <c r="JU34" i="20"/>
  <c r="JT34" i="20"/>
  <c r="JS34" i="20"/>
  <c r="JR34" i="20"/>
  <c r="JQ34" i="20"/>
  <c r="JP34" i="20"/>
  <c r="JO34" i="20"/>
  <c r="JM34" i="20"/>
  <c r="JL34" i="20"/>
  <c r="JK34" i="20"/>
  <c r="JJ34" i="20"/>
  <c r="JI34" i="20"/>
  <c r="JH34" i="20"/>
  <c r="JG34" i="20"/>
  <c r="JF34" i="20"/>
  <c r="JE34" i="20"/>
  <c r="JD34" i="20"/>
  <c r="JC34" i="20"/>
  <c r="JB34" i="20"/>
  <c r="IZ34" i="20"/>
  <c r="IY34" i="20"/>
  <c r="IX34" i="20"/>
  <c r="IW34" i="20"/>
  <c r="IV34" i="20"/>
  <c r="IU34" i="20"/>
  <c r="IT34" i="20"/>
  <c r="IS34" i="20"/>
  <c r="IR34" i="20"/>
  <c r="IQ34" i="20"/>
  <c r="IP34" i="20"/>
  <c r="IO34" i="20"/>
  <c r="IM34" i="20"/>
  <c r="IL34" i="20"/>
  <c r="IK34" i="20"/>
  <c r="IJ34" i="20"/>
  <c r="II34" i="20"/>
  <c r="IH34" i="20"/>
  <c r="IG34" i="20"/>
  <c r="IF34" i="20"/>
  <c r="IE34" i="20"/>
  <c r="ID34" i="20"/>
  <c r="IC34" i="20"/>
  <c r="IB34" i="20"/>
  <c r="HZ34" i="20"/>
  <c r="HY34" i="20"/>
  <c r="HX34" i="20"/>
  <c r="HW34" i="20"/>
  <c r="HV34" i="20"/>
  <c r="HU34" i="20"/>
  <c r="HT34" i="20"/>
  <c r="HS34" i="20"/>
  <c r="HR34" i="20"/>
  <c r="HQ34" i="20"/>
  <c r="HP34" i="20"/>
  <c r="HO34" i="20"/>
  <c r="HM34" i="20"/>
  <c r="HL34" i="20"/>
  <c r="HK34" i="20"/>
  <c r="HJ34" i="20"/>
  <c r="HI34" i="20"/>
  <c r="HH34" i="20"/>
  <c r="HG34" i="20"/>
  <c r="HF34" i="20"/>
  <c r="HE34" i="20"/>
  <c r="HD34" i="20"/>
  <c r="HC34" i="20"/>
  <c r="HB34" i="20"/>
  <c r="GZ34" i="20"/>
  <c r="GY34" i="20"/>
  <c r="GX34" i="20"/>
  <c r="GW34" i="20"/>
  <c r="GV34" i="20"/>
  <c r="GU34" i="20"/>
  <c r="GT34" i="20"/>
  <c r="GS34" i="20"/>
  <c r="GR34" i="20"/>
  <c r="GQ34" i="20"/>
  <c r="GP34" i="20"/>
  <c r="GO34" i="20"/>
  <c r="II55" i="9" l="1"/>
  <c r="IX45" i="9"/>
  <c r="HA34" i="20"/>
  <c r="HN34" i="20"/>
  <c r="IA34" i="20"/>
  <c r="KA34" i="20"/>
  <c r="KN34" i="20"/>
  <c r="HA22" i="20"/>
  <c r="HN22" i="20"/>
  <c r="IA22" i="20"/>
  <c r="IN22" i="20"/>
  <c r="JA22" i="20"/>
  <c r="JN22" i="20"/>
  <c r="KA22" i="20"/>
  <c r="KN22" i="20"/>
  <c r="LA22" i="20"/>
  <c r="LN22" i="20"/>
  <c r="IN34" i="20"/>
  <c r="JA34" i="20"/>
  <c r="JN34" i="20"/>
  <c r="LA34" i="20"/>
  <c r="LN34" i="20"/>
  <c r="IY45" i="9" l="1"/>
  <c r="IJ55" i="9"/>
  <c r="N21" i="20"/>
  <c r="H122" i="12"/>
  <c r="F126" i="12"/>
  <c r="I126" i="12"/>
  <c r="F13" i="12" s="1"/>
  <c r="H79" i="12"/>
  <c r="H80" i="12"/>
  <c r="H81" i="12"/>
  <c r="H82" i="12"/>
  <c r="F84" i="12"/>
  <c r="I84" i="12"/>
  <c r="F11" i="12" s="1"/>
  <c r="J65" i="12"/>
  <c r="G67" i="12"/>
  <c r="I60" i="12"/>
  <c r="H30" i="12"/>
  <c r="G30" i="12"/>
  <c r="G22" i="12"/>
  <c r="H13" i="12"/>
  <c r="H10" i="12"/>
  <c r="E36" i="4"/>
  <c r="E15" i="4"/>
  <c r="IK55" i="9" l="1"/>
  <c r="IZ45" i="9"/>
  <c r="K65" i="12"/>
  <c r="L65" i="12" s="1"/>
  <c r="M65" i="12" s="1"/>
  <c r="N65" i="12" s="1"/>
  <c r="O65" i="12" s="1"/>
  <c r="P65" i="12" s="1"/>
  <c r="Q65" i="12" s="1"/>
  <c r="R65" i="12" s="1"/>
  <c r="S65" i="12" s="1"/>
  <c r="T65" i="12" s="1"/>
  <c r="U65" i="12" s="1"/>
  <c r="V65" i="12" s="1"/>
  <c r="W65" i="12" s="1"/>
  <c r="X65" i="12" s="1"/>
  <c r="Y65" i="12" s="1"/>
  <c r="Z65" i="12" s="1"/>
  <c r="AA65" i="12" s="1"/>
  <c r="AB65" i="12" s="1"/>
  <c r="AC65" i="12" s="1"/>
  <c r="AD65" i="12" s="1"/>
  <c r="AE65" i="12" s="1"/>
  <c r="AF65" i="12" s="1"/>
  <c r="AG65" i="12" s="1"/>
  <c r="AF73" i="12"/>
  <c r="AF74" i="12" s="1"/>
  <c r="AB73" i="12"/>
  <c r="AB74" i="12" s="1"/>
  <c r="X73" i="12"/>
  <c r="X74" i="12" s="1"/>
  <c r="T73" i="12"/>
  <c r="T74" i="12" s="1"/>
  <c r="P73" i="12"/>
  <c r="P74" i="12" s="1"/>
  <c r="L73" i="12"/>
  <c r="L74" i="12" s="1"/>
  <c r="K73" i="12"/>
  <c r="K74" i="12" s="1"/>
  <c r="AD73" i="12"/>
  <c r="AD74" i="12" s="1"/>
  <c r="V73" i="12"/>
  <c r="V74" i="12" s="1"/>
  <c r="N73" i="12"/>
  <c r="N74" i="12" s="1"/>
  <c r="AC73" i="12"/>
  <c r="AC74" i="12" s="1"/>
  <c r="U73" i="12"/>
  <c r="U74" i="12" s="1"/>
  <c r="M73" i="12"/>
  <c r="M74" i="12" s="1"/>
  <c r="AE73" i="12"/>
  <c r="AE74" i="12" s="1"/>
  <c r="AA73" i="12"/>
  <c r="AA74" i="12" s="1"/>
  <c r="W73" i="12"/>
  <c r="W74" i="12" s="1"/>
  <c r="S73" i="12"/>
  <c r="S74" i="12" s="1"/>
  <c r="O73" i="12"/>
  <c r="O74" i="12" s="1"/>
  <c r="Z73" i="12"/>
  <c r="Z74" i="12" s="1"/>
  <c r="R73" i="12"/>
  <c r="R74" i="12" s="1"/>
  <c r="J73" i="12"/>
  <c r="J74" i="12" s="1"/>
  <c r="AG73" i="12"/>
  <c r="AG74" i="12" s="1"/>
  <c r="Y73" i="12"/>
  <c r="Y74" i="12" s="1"/>
  <c r="Q73" i="12"/>
  <c r="Q74" i="12" s="1"/>
  <c r="I73" i="12"/>
  <c r="I74" i="12" s="1"/>
  <c r="N5" i="18"/>
  <c r="N32" i="18" s="1"/>
  <c r="I117" i="12"/>
  <c r="I118" i="12" s="1"/>
  <c r="S117" i="12"/>
  <c r="S118" i="12" s="1"/>
  <c r="W117" i="12"/>
  <c r="W118" i="12" s="1"/>
  <c r="AA117" i="12"/>
  <c r="AA118" i="12" s="1"/>
  <c r="AE117" i="12"/>
  <c r="AE118" i="12" s="1"/>
  <c r="K117" i="12"/>
  <c r="K118" i="12" s="1"/>
  <c r="O117" i="12"/>
  <c r="O118" i="12" s="1"/>
  <c r="AB117" i="12"/>
  <c r="AB118" i="12" s="1"/>
  <c r="L117" i="12"/>
  <c r="L118" i="12" s="1"/>
  <c r="AG117" i="12"/>
  <c r="AG118" i="12" s="1"/>
  <c r="AD117" i="12"/>
  <c r="AD118" i="12" s="1"/>
  <c r="P117" i="12"/>
  <c r="P118" i="12" s="1"/>
  <c r="T117" i="12"/>
  <c r="T118" i="12" s="1"/>
  <c r="X117" i="12"/>
  <c r="X118" i="12" s="1"/>
  <c r="AF117" i="12"/>
  <c r="AF118" i="12" s="1"/>
  <c r="Q117" i="12"/>
  <c r="Q118" i="12" s="1"/>
  <c r="U117" i="12"/>
  <c r="U118" i="12" s="1"/>
  <c r="Y117" i="12"/>
  <c r="Y118" i="12" s="1"/>
  <c r="AC117" i="12"/>
  <c r="AC118" i="12" s="1"/>
  <c r="M117" i="12"/>
  <c r="M118" i="12" s="1"/>
  <c r="R117" i="12"/>
  <c r="R118" i="12" s="1"/>
  <c r="V117" i="12"/>
  <c r="V118" i="12" s="1"/>
  <c r="Z117" i="12"/>
  <c r="Z118" i="12" s="1"/>
  <c r="J117" i="12"/>
  <c r="J118" i="12" s="1"/>
  <c r="N117" i="12"/>
  <c r="N118" i="12" s="1"/>
  <c r="G10" i="12"/>
  <c r="G15" i="12" s="1"/>
  <c r="D5" i="18"/>
  <c r="H5" i="18"/>
  <c r="L5" i="18"/>
  <c r="LL5" i="18"/>
  <c r="LH5" i="18"/>
  <c r="LD5" i="18"/>
  <c r="KY5" i="18"/>
  <c r="KU5" i="18"/>
  <c r="KQ5" i="18"/>
  <c r="KP5" i="18"/>
  <c r="F5" i="18"/>
  <c r="J5" i="18"/>
  <c r="B5" i="18"/>
  <c r="LJ5" i="18"/>
  <c r="LB5" i="18"/>
  <c r="KW5" i="18"/>
  <c r="KO5" i="18"/>
  <c r="G5" i="18"/>
  <c r="LM5" i="18"/>
  <c r="LE5" i="18"/>
  <c r="KV5" i="18"/>
  <c r="E5" i="18"/>
  <c r="I5" i="18"/>
  <c r="M5" i="18"/>
  <c r="LK5" i="18"/>
  <c r="LG5" i="18"/>
  <c r="LC5" i="18"/>
  <c r="KX5" i="18"/>
  <c r="KT5" i="18"/>
  <c r="LF5" i="18"/>
  <c r="KS5" i="18"/>
  <c r="C5" i="18"/>
  <c r="K5" i="18"/>
  <c r="LI5" i="18"/>
  <c r="KZ5" i="18"/>
  <c r="KR5" i="18"/>
  <c r="J48" i="20"/>
  <c r="F48" i="20"/>
  <c r="B48" i="20"/>
  <c r="H48" i="20"/>
  <c r="G48" i="20"/>
  <c r="M48" i="20"/>
  <c r="I48" i="20"/>
  <c r="E48" i="20"/>
  <c r="L48" i="20"/>
  <c r="D48" i="20"/>
  <c r="K48" i="20"/>
  <c r="C48" i="20"/>
  <c r="C12" i="20"/>
  <c r="G12" i="20"/>
  <c r="K12" i="20"/>
  <c r="E12" i="20"/>
  <c r="M12" i="20"/>
  <c r="F12" i="20"/>
  <c r="J12" i="20"/>
  <c r="B12" i="20"/>
  <c r="B8" i="9" s="1"/>
  <c r="D12" i="20"/>
  <c r="H12" i="20"/>
  <c r="L12" i="20"/>
  <c r="I12" i="20"/>
  <c r="F13" i="20"/>
  <c r="B13" i="20"/>
  <c r="B18" i="20" s="1"/>
  <c r="J13" i="20"/>
  <c r="L13" i="20"/>
  <c r="H13" i="20"/>
  <c r="D13" i="20"/>
  <c r="J7" i="12"/>
  <c r="K13" i="20"/>
  <c r="G13" i="20"/>
  <c r="C13" i="20"/>
  <c r="J14" i="12"/>
  <c r="I13" i="20"/>
  <c r="E13" i="20"/>
  <c r="M13" i="20"/>
  <c r="H71" i="12"/>
  <c r="G122" i="12"/>
  <c r="H126" i="12"/>
  <c r="G81" i="12"/>
  <c r="G79" i="12"/>
  <c r="H60" i="12"/>
  <c r="H84" i="12"/>
  <c r="G80" i="12"/>
  <c r="G82" i="12"/>
  <c r="G23" i="12"/>
  <c r="E23" i="12"/>
  <c r="F23" i="12"/>
  <c r="IL55" i="9" l="1"/>
  <c r="JA45" i="9"/>
  <c r="E45" i="18"/>
  <c r="K45" i="18"/>
  <c r="K18" i="9"/>
  <c r="D45" i="18"/>
  <c r="I45" i="18"/>
  <c r="F45" i="18"/>
  <c r="L45" i="18"/>
  <c r="G45" i="18"/>
  <c r="H45" i="18"/>
  <c r="C45" i="18"/>
  <c r="M45" i="18"/>
  <c r="M18" i="9"/>
  <c r="J45" i="18"/>
  <c r="AC9" i="7"/>
  <c r="AG9" i="7"/>
  <c r="AK9" i="7"/>
  <c r="AB9" i="7"/>
  <c r="AD9" i="7"/>
  <c r="AH9" i="7"/>
  <c r="AL9" i="7"/>
  <c r="AE9" i="7"/>
  <c r="AI9" i="7"/>
  <c r="AM9" i="7"/>
  <c r="AF9" i="7"/>
  <c r="AJ9" i="7"/>
  <c r="H23" i="12"/>
  <c r="G30" i="20"/>
  <c r="G8" i="9"/>
  <c r="LI38" i="18"/>
  <c r="LI19" i="18"/>
  <c r="LI39" i="18"/>
  <c r="LI37" i="18"/>
  <c r="LI17" i="18"/>
  <c r="LI15" i="18"/>
  <c r="LG38" i="18"/>
  <c r="LG19" i="18"/>
  <c r="LG15" i="18"/>
  <c r="LG37" i="18"/>
  <c r="LG17" i="18"/>
  <c r="LG39" i="18"/>
  <c r="LJ39" i="18"/>
  <c r="LJ17" i="18"/>
  <c r="LJ15" i="18"/>
  <c r="LJ38" i="18"/>
  <c r="LJ19" i="18"/>
  <c r="LJ37" i="18"/>
  <c r="LD39" i="18"/>
  <c r="LD17" i="18"/>
  <c r="LD38" i="18"/>
  <c r="LD15" i="18"/>
  <c r="LD37" i="18"/>
  <c r="LD19" i="18"/>
  <c r="D30" i="20"/>
  <c r="D8" i="9"/>
  <c r="M30" i="20"/>
  <c r="M8" i="9"/>
  <c r="C8" i="9"/>
  <c r="C30" i="20"/>
  <c r="K19" i="18"/>
  <c r="K35" i="18"/>
  <c r="K39" i="18"/>
  <c r="K17" i="18"/>
  <c r="K38" i="18"/>
  <c r="K15" i="18"/>
  <c r="K24" i="18" s="1"/>
  <c r="K37" i="18"/>
  <c r="K13" i="9" s="1"/>
  <c r="KT37" i="18"/>
  <c r="KT17" i="18"/>
  <c r="KT39" i="18"/>
  <c r="KT15" i="18"/>
  <c r="KT38" i="18"/>
  <c r="KT19" i="18"/>
  <c r="LK37" i="18"/>
  <c r="LK17" i="18"/>
  <c r="LK38" i="18"/>
  <c r="LK19" i="18"/>
  <c r="LK15" i="18"/>
  <c r="LK39" i="18"/>
  <c r="KV39" i="18"/>
  <c r="KV38" i="18"/>
  <c r="KV15" i="18"/>
  <c r="KV19" i="18"/>
  <c r="KV37" i="18"/>
  <c r="KV13" i="9" s="1"/>
  <c r="KV17" i="18"/>
  <c r="KO38" i="18"/>
  <c r="KO19" i="18"/>
  <c r="KO17" i="18"/>
  <c r="KO37" i="18"/>
  <c r="KO15" i="18"/>
  <c r="KO39" i="18"/>
  <c r="B38" i="18"/>
  <c r="B18" i="9"/>
  <c r="B35" i="18"/>
  <c r="B14" i="9"/>
  <c r="B19" i="18"/>
  <c r="B37" i="18"/>
  <c r="B39" i="18"/>
  <c r="B17" i="18"/>
  <c r="B15" i="18"/>
  <c r="KQ17" i="18"/>
  <c r="KQ37" i="18"/>
  <c r="KQ39" i="18"/>
  <c r="KQ19" i="18"/>
  <c r="KQ38" i="18"/>
  <c r="KQ15" i="18"/>
  <c r="LH39" i="18"/>
  <c r="LH19" i="18"/>
  <c r="LH17" i="18"/>
  <c r="LH15" i="18"/>
  <c r="LH38" i="18"/>
  <c r="LH37" i="18"/>
  <c r="D19" i="18"/>
  <c r="D35" i="18"/>
  <c r="D18" i="9"/>
  <c r="D17" i="18"/>
  <c r="D39" i="18"/>
  <c r="D15" i="18"/>
  <c r="D24" i="18" s="1"/>
  <c r="D37" i="18"/>
  <c r="D38" i="18"/>
  <c r="F8" i="9"/>
  <c r="F30" i="20"/>
  <c r="E19" i="18"/>
  <c r="E18" i="9"/>
  <c r="E39" i="18"/>
  <c r="E15" i="18"/>
  <c r="E24" i="18" s="1"/>
  <c r="E37" i="18"/>
  <c r="E35" i="18"/>
  <c r="E17" i="18"/>
  <c r="E38" i="18"/>
  <c r="KP38" i="18"/>
  <c r="KP19" i="18"/>
  <c r="KP15" i="18"/>
  <c r="KP39" i="18"/>
  <c r="KP37" i="18"/>
  <c r="KP17" i="18"/>
  <c r="H17" i="18"/>
  <c r="H35" i="18"/>
  <c r="H37" i="18"/>
  <c r="H19" i="18"/>
  <c r="H38" i="18"/>
  <c r="H15" i="18"/>
  <c r="H24" i="18" s="1"/>
  <c r="H39" i="18"/>
  <c r="H18" i="9"/>
  <c r="I8" i="9"/>
  <c r="I30" i="20"/>
  <c r="E8" i="9"/>
  <c r="E30" i="20"/>
  <c r="KR37" i="18"/>
  <c r="KR15" i="18"/>
  <c r="KR19" i="18"/>
  <c r="KR39" i="18"/>
  <c r="KR38" i="18"/>
  <c r="KR17" i="18"/>
  <c r="C19" i="18"/>
  <c r="C17" i="18"/>
  <c r="C15" i="18"/>
  <c r="C24" i="18" s="1"/>
  <c r="C38" i="18"/>
  <c r="C18" i="9"/>
  <c r="C37" i="18"/>
  <c r="C35" i="18"/>
  <c r="C39" i="18"/>
  <c r="KX15" i="18"/>
  <c r="KX19" i="18"/>
  <c r="KX37" i="18"/>
  <c r="KX17" i="18"/>
  <c r="KX39" i="18"/>
  <c r="KX38" i="18"/>
  <c r="M15" i="18"/>
  <c r="M24" i="18" s="1"/>
  <c r="M39" i="18"/>
  <c r="M38" i="18"/>
  <c r="M37" i="18"/>
  <c r="M17" i="18"/>
  <c r="M19" i="18"/>
  <c r="M35" i="18"/>
  <c r="LE39" i="18"/>
  <c r="LE15" i="18"/>
  <c r="LE38" i="18"/>
  <c r="LE19" i="18"/>
  <c r="LE37" i="18"/>
  <c r="LE13" i="9" s="1"/>
  <c r="LE17" i="18"/>
  <c r="KW15" i="18"/>
  <c r="KW38" i="18"/>
  <c r="KW39" i="18"/>
  <c r="KW17" i="18"/>
  <c r="KW37" i="18"/>
  <c r="KW19" i="18"/>
  <c r="J19" i="18"/>
  <c r="J39" i="18"/>
  <c r="J18" i="9"/>
  <c r="J15" i="18"/>
  <c r="J24" i="18" s="1"/>
  <c r="J38" i="18"/>
  <c r="J17" i="18"/>
  <c r="J37" i="18"/>
  <c r="J35" i="18"/>
  <c r="KU17" i="18"/>
  <c r="KU38" i="18"/>
  <c r="KU39" i="18"/>
  <c r="KU15" i="18"/>
  <c r="KU37" i="18"/>
  <c r="KU19" i="18"/>
  <c r="LL39" i="18"/>
  <c r="LL15" i="18"/>
  <c r="LL19" i="18"/>
  <c r="LL38" i="18"/>
  <c r="LL17" i="18"/>
  <c r="LL37" i="18"/>
  <c r="H8" i="9"/>
  <c r="H30" i="20"/>
  <c r="LF38" i="18"/>
  <c r="LF37" i="18"/>
  <c r="LF17" i="18"/>
  <c r="LF39" i="18"/>
  <c r="LF15" i="18"/>
  <c r="LF19" i="18"/>
  <c r="G17" i="18"/>
  <c r="G18" i="9"/>
  <c r="G37" i="18"/>
  <c r="G39" i="18"/>
  <c r="G35" i="18"/>
  <c r="G15" i="18"/>
  <c r="G24" i="18" s="1"/>
  <c r="G38" i="18"/>
  <c r="G19" i="18"/>
  <c r="N12" i="18"/>
  <c r="L30" i="20"/>
  <c r="L8" i="9"/>
  <c r="J30" i="20"/>
  <c r="J8" i="9"/>
  <c r="K8" i="9"/>
  <c r="K30" i="20"/>
  <c r="KZ19" i="18"/>
  <c r="KZ15" i="18"/>
  <c r="KZ37" i="18"/>
  <c r="KZ17" i="18"/>
  <c r="KZ38" i="18"/>
  <c r="KZ39" i="18"/>
  <c r="KS37" i="18"/>
  <c r="KS19" i="18"/>
  <c r="KS38" i="18"/>
  <c r="KS17" i="18"/>
  <c r="KS15" i="18"/>
  <c r="KS39" i="18"/>
  <c r="LC39" i="18"/>
  <c r="LC37" i="18"/>
  <c r="LC38" i="18"/>
  <c r="LC19" i="18"/>
  <c r="LC17" i="18"/>
  <c r="LC15" i="18"/>
  <c r="I15" i="18"/>
  <c r="I24" i="18" s="1"/>
  <c r="I35" i="18"/>
  <c r="I17" i="18"/>
  <c r="I38" i="18"/>
  <c r="I18" i="9"/>
  <c r="I19" i="18"/>
  <c r="I37" i="18"/>
  <c r="I39" i="18"/>
  <c r="LM37" i="18"/>
  <c r="LM15" i="18"/>
  <c r="LM19" i="18"/>
  <c r="LM17" i="18"/>
  <c r="LM39" i="18"/>
  <c r="LM38" i="18"/>
  <c r="LB39" i="18"/>
  <c r="LB17" i="18"/>
  <c r="LB15" i="18"/>
  <c r="LB37" i="18"/>
  <c r="LB38" i="18"/>
  <c r="LB19" i="18"/>
  <c r="F17" i="18"/>
  <c r="F37" i="18"/>
  <c r="F35" i="18"/>
  <c r="F38" i="18"/>
  <c r="F18" i="9"/>
  <c r="F19" i="18"/>
  <c r="F39" i="18"/>
  <c r="F15" i="18"/>
  <c r="F24" i="18" s="1"/>
  <c r="KY15" i="18"/>
  <c r="KY38" i="18"/>
  <c r="KY39" i="18"/>
  <c r="KY19" i="18"/>
  <c r="KY37" i="18"/>
  <c r="KY17" i="18"/>
  <c r="L39" i="18"/>
  <c r="L17" i="18"/>
  <c r="L38" i="18"/>
  <c r="L19" i="18"/>
  <c r="L37" i="18"/>
  <c r="L18" i="9"/>
  <c r="L35" i="18"/>
  <c r="L15" i="18"/>
  <c r="L24" i="18" s="1"/>
  <c r="M35" i="20"/>
  <c r="M56" i="20" s="1"/>
  <c r="M18" i="20"/>
  <c r="C35" i="20"/>
  <c r="C56" i="20" s="1"/>
  <c r="C18" i="20"/>
  <c r="D35" i="20"/>
  <c r="D56" i="20" s="1"/>
  <c r="D18" i="20"/>
  <c r="E35" i="20"/>
  <c r="E56" i="20" s="1"/>
  <c r="E18" i="20"/>
  <c r="F35" i="20"/>
  <c r="F56" i="20" s="1"/>
  <c r="F18" i="20"/>
  <c r="L35" i="20"/>
  <c r="L56" i="20" s="1"/>
  <c r="L18" i="20"/>
  <c r="G35" i="20"/>
  <c r="G56" i="20" s="1"/>
  <c r="G18" i="20"/>
  <c r="H35" i="20"/>
  <c r="H56" i="20" s="1"/>
  <c r="H18" i="20"/>
  <c r="I35" i="20"/>
  <c r="I56" i="20" s="1"/>
  <c r="I18" i="20"/>
  <c r="K35" i="20"/>
  <c r="K56" i="20" s="1"/>
  <c r="K18" i="20"/>
  <c r="J35" i="20"/>
  <c r="J56" i="20" s="1"/>
  <c r="J18" i="20"/>
  <c r="B35" i="20"/>
  <c r="B56" i="20" s="1"/>
  <c r="G126" i="12"/>
  <c r="G84" i="12"/>
  <c r="KS13" i="9" l="1"/>
  <c r="KZ13" i="9"/>
  <c r="KX13" i="9"/>
  <c r="KO13" i="9"/>
  <c r="KU13" i="9"/>
  <c r="KT13" i="9"/>
  <c r="KT72" i="9" s="1"/>
  <c r="LE72" i="9"/>
  <c r="KV72" i="9"/>
  <c r="JB45" i="9"/>
  <c r="IM55" i="9"/>
  <c r="C44" i="18"/>
  <c r="C41" i="18" s="1"/>
  <c r="G44" i="18"/>
  <c r="G41" i="18" s="1"/>
  <c r="E44" i="18"/>
  <c r="F44" i="18"/>
  <c r="F41" i="18" s="1"/>
  <c r="H44" i="18"/>
  <c r="H41" i="18" s="1"/>
  <c r="D44" i="18"/>
  <c r="D41" i="18" s="1"/>
  <c r="B44" i="18"/>
  <c r="J44" i="18"/>
  <c r="J41" i="18" s="1"/>
  <c r="L44" i="18"/>
  <c r="L41" i="18" s="1"/>
  <c r="I44" i="18"/>
  <c r="I41" i="18" s="1"/>
  <c r="K44" i="18"/>
  <c r="K41" i="18" s="1"/>
  <c r="M44" i="18"/>
  <c r="M41" i="18" s="1"/>
  <c r="LM13" i="9"/>
  <c r="LD13" i="9"/>
  <c r="LH13" i="9"/>
  <c r="LJ13" i="9"/>
  <c r="LF13" i="9"/>
  <c r="KQ13" i="9"/>
  <c r="LK13" i="9"/>
  <c r="LB13" i="9"/>
  <c r="KW13" i="9"/>
  <c r="KP13" i="9"/>
  <c r="LG13" i="9"/>
  <c r="N39" i="18"/>
  <c r="N38" i="18"/>
  <c r="B34" i="22" s="1"/>
  <c r="LC13" i="9"/>
  <c r="KR13" i="9"/>
  <c r="N37" i="18"/>
  <c r="B33" i="22" s="1"/>
  <c r="LI13" i="9"/>
  <c r="AJ77" i="9"/>
  <c r="AJ8" i="7"/>
  <c r="AL77" i="9"/>
  <c r="AL8" i="7"/>
  <c r="AK77" i="9"/>
  <c r="AK8" i="7"/>
  <c r="AM77" i="9"/>
  <c r="AM8" i="7"/>
  <c r="AH77" i="9"/>
  <c r="AH8" i="7"/>
  <c r="AI77" i="9"/>
  <c r="AI8" i="7"/>
  <c r="N35" i="18"/>
  <c r="L13" i="9"/>
  <c r="I13" i="9"/>
  <c r="B13" i="9"/>
  <c r="C13" i="9"/>
  <c r="F13" i="9"/>
  <c r="J13" i="9"/>
  <c r="D13" i="9"/>
  <c r="E13" i="9"/>
  <c r="I14" i="9"/>
  <c r="G13" i="9"/>
  <c r="J14" i="9"/>
  <c r="H14" i="9"/>
  <c r="L14" i="9"/>
  <c r="H13" i="9"/>
  <c r="E41" i="18"/>
  <c r="E14" i="9"/>
  <c r="D14" i="9"/>
  <c r="G14" i="9"/>
  <c r="K14" i="9"/>
  <c r="F14" i="9"/>
  <c r="C14" i="9"/>
  <c r="K36" i="18"/>
  <c r="F36" i="18"/>
  <c r="N30" i="20"/>
  <c r="I36" i="18"/>
  <c r="H36" i="18"/>
  <c r="L36" i="18"/>
  <c r="LF24" i="18"/>
  <c r="LF35" i="18"/>
  <c r="LF82" i="9" s="1"/>
  <c r="LF74" i="9" s="1"/>
  <c r="LF84" i="9" s="1"/>
  <c r="LL24" i="18"/>
  <c r="LL35" i="18"/>
  <c r="LL82" i="9" s="1"/>
  <c r="LL74" i="9" s="1"/>
  <c r="LL84" i="9" s="1"/>
  <c r="KU35" i="18"/>
  <c r="KU82" i="9" s="1"/>
  <c r="KU74" i="9" s="1"/>
  <c r="KU84" i="9" s="1"/>
  <c r="KU24" i="18"/>
  <c r="LH35" i="18"/>
  <c r="LH82" i="9" s="1"/>
  <c r="LH74" i="9" s="1"/>
  <c r="LH84" i="9" s="1"/>
  <c r="LH24" i="18"/>
  <c r="KQ14" i="9"/>
  <c r="KQ36" i="18"/>
  <c r="KV35" i="18"/>
  <c r="KV82" i="9" s="1"/>
  <c r="KV74" i="9" s="1"/>
  <c r="KV84" i="9" s="1"/>
  <c r="KV24" i="18"/>
  <c r="LD35" i="18"/>
  <c r="LD82" i="9" s="1"/>
  <c r="LD74" i="9" s="1"/>
  <c r="LD84" i="9" s="1"/>
  <c r="LD24" i="18"/>
  <c r="LG36" i="18"/>
  <c r="LG14" i="9"/>
  <c r="KY36" i="18"/>
  <c r="KY35" i="18"/>
  <c r="KY82" i="9" s="1"/>
  <c r="KY74" i="9" s="1"/>
  <c r="KY84" i="9" s="1"/>
  <c r="KY24" i="18"/>
  <c r="LB36" i="18"/>
  <c r="LN37" i="18"/>
  <c r="Z33" i="22" s="1"/>
  <c r="Z63" i="22" s="1"/>
  <c r="LB14" i="9"/>
  <c r="LM10" i="17"/>
  <c r="LM8" i="7"/>
  <c r="LM35" i="18"/>
  <c r="LM82" i="9" s="1"/>
  <c r="LM74" i="9" s="1"/>
  <c r="LM84" i="9" s="1"/>
  <c r="LM24" i="18"/>
  <c r="KS10" i="17"/>
  <c r="KS8" i="7"/>
  <c r="KZ10" i="17"/>
  <c r="KZ8" i="7"/>
  <c r="KW10" i="17"/>
  <c r="KW8" i="7"/>
  <c r="M36" i="18"/>
  <c r="KX14" i="9"/>
  <c r="KX36" i="18"/>
  <c r="KR35" i="18"/>
  <c r="KR82" i="9" s="1"/>
  <c r="KR74" i="9" s="1"/>
  <c r="KR84" i="9" s="1"/>
  <c r="KR24" i="18"/>
  <c r="KP36" i="18"/>
  <c r="KP14" i="9"/>
  <c r="KP10" i="17"/>
  <c r="KP8" i="7"/>
  <c r="E36" i="18"/>
  <c r="E50" i="18" s="1"/>
  <c r="KQ10" i="17"/>
  <c r="KQ8" i="7"/>
  <c r="B36" i="18"/>
  <c r="LA37" i="18"/>
  <c r="Y33" i="22" s="1"/>
  <c r="Y63" i="22" s="1"/>
  <c r="KO36" i="18"/>
  <c r="KO14" i="9"/>
  <c r="KV10" i="17"/>
  <c r="KV8" i="7"/>
  <c r="LD10" i="17"/>
  <c r="LD8" i="7"/>
  <c r="LG35" i="18"/>
  <c r="LG82" i="9" s="1"/>
  <c r="LG74" i="9" s="1"/>
  <c r="LG84" i="9" s="1"/>
  <c r="LG24" i="18"/>
  <c r="LI10" i="17"/>
  <c r="LI8" i="7"/>
  <c r="KY8" i="7"/>
  <c r="KY10" i="17"/>
  <c r="LN38" i="18"/>
  <c r="Z34" i="22" s="1"/>
  <c r="Z64" i="22" s="1"/>
  <c r="LN48" i="18"/>
  <c r="LN39" i="18"/>
  <c r="LC24" i="18"/>
  <c r="LC35" i="18"/>
  <c r="LC82" i="9" s="1"/>
  <c r="LC74" i="9" s="1"/>
  <c r="LC84" i="9" s="1"/>
  <c r="KZ35" i="18"/>
  <c r="KZ82" i="9" s="1"/>
  <c r="KZ74" i="9" s="1"/>
  <c r="KZ84" i="9" s="1"/>
  <c r="KZ24" i="18"/>
  <c r="LL36" i="18"/>
  <c r="KO35" i="18"/>
  <c r="KO82" i="9" s="1"/>
  <c r="KO24" i="18"/>
  <c r="LA15" i="18"/>
  <c r="LB35" i="18"/>
  <c r="LB82" i="9" s="1"/>
  <c r="LB24" i="18"/>
  <c r="LN15" i="18"/>
  <c r="LM14" i="9"/>
  <c r="LM36" i="18"/>
  <c r="LL10" i="17"/>
  <c r="LL8" i="7"/>
  <c r="KU10" i="17"/>
  <c r="KU8" i="7"/>
  <c r="J36" i="18"/>
  <c r="KW36" i="18"/>
  <c r="KW14" i="9"/>
  <c r="KW24" i="18"/>
  <c r="KW35" i="18"/>
  <c r="KW82" i="9" s="1"/>
  <c r="KW74" i="9" s="1"/>
  <c r="KW84" i="9" s="1"/>
  <c r="LE10" i="17"/>
  <c r="LE8" i="7"/>
  <c r="KX10" i="17"/>
  <c r="KX8" i="7"/>
  <c r="C36" i="18"/>
  <c r="KR10" i="17"/>
  <c r="KR8" i="7"/>
  <c r="KR14" i="9"/>
  <c r="KR36" i="18"/>
  <c r="LH14" i="9"/>
  <c r="LH36" i="18"/>
  <c r="B24" i="18"/>
  <c r="N15" i="18"/>
  <c r="N28" i="18"/>
  <c r="N19" i="18"/>
  <c r="LA17" i="18"/>
  <c r="KV36" i="18"/>
  <c r="KV14" i="9"/>
  <c r="LK10" i="17"/>
  <c r="LK8" i="7"/>
  <c r="KT10" i="17"/>
  <c r="KT8" i="7"/>
  <c r="KT14" i="9"/>
  <c r="KT36" i="18"/>
  <c r="LJ10" i="17"/>
  <c r="LJ8" i="7"/>
  <c r="LI36" i="18"/>
  <c r="LI14" i="9"/>
  <c r="LC36" i="18"/>
  <c r="LC14" i="9"/>
  <c r="LF10" i="17"/>
  <c r="LF8" i="7"/>
  <c r="LE14" i="9"/>
  <c r="LE36" i="18"/>
  <c r="KQ35" i="18"/>
  <c r="KQ82" i="9" s="1"/>
  <c r="KQ74" i="9" s="1"/>
  <c r="KQ84" i="9" s="1"/>
  <c r="KQ24" i="18"/>
  <c r="LA38" i="18"/>
  <c r="Y34" i="22" s="1"/>
  <c r="Y64" i="22" s="1"/>
  <c r="LK35" i="18"/>
  <c r="LK82" i="9" s="1"/>
  <c r="LK74" i="9" s="1"/>
  <c r="LK84" i="9" s="1"/>
  <c r="LK24" i="18"/>
  <c r="LK14" i="9"/>
  <c r="LK36" i="18"/>
  <c r="LJ14" i="9"/>
  <c r="LJ36" i="18"/>
  <c r="LI24" i="18"/>
  <c r="LI35" i="18"/>
  <c r="LI82" i="9" s="1"/>
  <c r="LI74" i="9" s="1"/>
  <c r="LI84" i="9" s="1"/>
  <c r="LN28" i="18"/>
  <c r="LN19" i="18"/>
  <c r="LN17" i="18"/>
  <c r="LN26" i="18"/>
  <c r="LC10" i="17"/>
  <c r="LC8" i="7"/>
  <c r="KS35" i="18"/>
  <c r="KS82" i="9" s="1"/>
  <c r="KS74" i="9" s="1"/>
  <c r="KS84" i="9" s="1"/>
  <c r="KS24" i="18"/>
  <c r="KS14" i="9"/>
  <c r="KS36" i="18"/>
  <c r="KZ36" i="18"/>
  <c r="KZ14" i="9"/>
  <c r="G36" i="18"/>
  <c r="LF14" i="9"/>
  <c r="LF36" i="18"/>
  <c r="KU14" i="9"/>
  <c r="KU36" i="18"/>
  <c r="LE24" i="18"/>
  <c r="LE35" i="18"/>
  <c r="LE82" i="9" s="1"/>
  <c r="LE74" i="9" s="1"/>
  <c r="LE84" i="9" s="1"/>
  <c r="KX24" i="18"/>
  <c r="KX35" i="18"/>
  <c r="KX82" i="9" s="1"/>
  <c r="KX74" i="9" s="1"/>
  <c r="KX84" i="9" s="1"/>
  <c r="KP24" i="18"/>
  <c r="KP35" i="18"/>
  <c r="KP82" i="9" s="1"/>
  <c r="KP74" i="9" s="1"/>
  <c r="KP84" i="9" s="1"/>
  <c r="D36" i="18"/>
  <c r="LH10" i="17"/>
  <c r="LH8" i="7"/>
  <c r="N17" i="18"/>
  <c r="B45" i="18"/>
  <c r="N46" i="18"/>
  <c r="LA39" i="18"/>
  <c r="LA19" i="18"/>
  <c r="KT35" i="18"/>
  <c r="KT82" i="9" s="1"/>
  <c r="KT74" i="9" s="1"/>
  <c r="KT84" i="9" s="1"/>
  <c r="KT24" i="18"/>
  <c r="LD14" i="9"/>
  <c r="LD36" i="18"/>
  <c r="LJ35" i="18"/>
  <c r="LJ82" i="9" s="1"/>
  <c r="LJ74" i="9" s="1"/>
  <c r="LJ84" i="9" s="1"/>
  <c r="LJ24" i="18"/>
  <c r="LG10" i="17"/>
  <c r="LG8" i="7"/>
  <c r="N18" i="20"/>
  <c r="AG8" i="7"/>
  <c r="AG77" i="9"/>
  <c r="AC8" i="7"/>
  <c r="AC77" i="9"/>
  <c r="AB8" i="7"/>
  <c r="AB77" i="9"/>
  <c r="AE8" i="7"/>
  <c r="AE77" i="9"/>
  <c r="AD8" i="7"/>
  <c r="AD77" i="9"/>
  <c r="AF8" i="7"/>
  <c r="AF77" i="9"/>
  <c r="N35" i="20"/>
  <c r="E157" i="12"/>
  <c r="E159" i="12" s="1"/>
  <c r="F50" i="18" l="1"/>
  <c r="H50" i="18"/>
  <c r="KS72" i="9"/>
  <c r="KU72" i="9"/>
  <c r="KX72" i="9"/>
  <c r="G50" i="18"/>
  <c r="D50" i="18"/>
  <c r="B50" i="18"/>
  <c r="C50" i="18"/>
  <c r="LA82" i="9"/>
  <c r="KO74" i="9"/>
  <c r="I50" i="18"/>
  <c r="LN82" i="9"/>
  <c r="LB74" i="9"/>
  <c r="M50" i="18"/>
  <c r="LC72" i="9"/>
  <c r="KQ72" i="9"/>
  <c r="LI72" i="9"/>
  <c r="KW72" i="9"/>
  <c r="LF72" i="9"/>
  <c r="L50" i="18"/>
  <c r="LD72" i="9"/>
  <c r="LJ72" i="9"/>
  <c r="J50" i="18"/>
  <c r="KP72" i="9"/>
  <c r="KR72" i="9"/>
  <c r="LG72" i="9"/>
  <c r="LK72" i="9"/>
  <c r="LH72" i="9"/>
  <c r="K50" i="18"/>
  <c r="JC45" i="9"/>
  <c r="IO55" i="9"/>
  <c r="IN55" i="9"/>
  <c r="N36" i="18"/>
  <c r="LJ32" i="18"/>
  <c r="KP32" i="18"/>
  <c r="LG32" i="18"/>
  <c r="KQ32" i="18"/>
  <c r="KO32" i="18"/>
  <c r="KX32" i="18"/>
  <c r="LC32" i="18"/>
  <c r="KR32" i="18"/>
  <c r="LL32" i="18"/>
  <c r="LB32" i="18"/>
  <c r="KT32" i="18"/>
  <c r="LI32" i="18"/>
  <c r="KY32" i="18"/>
  <c r="LD32" i="18"/>
  <c r="LH32" i="18"/>
  <c r="LE32" i="18"/>
  <c r="LK32" i="18"/>
  <c r="KW32" i="18"/>
  <c r="LF32" i="18"/>
  <c r="KS32" i="18"/>
  <c r="KZ32" i="18"/>
  <c r="LM32" i="18"/>
  <c r="KV32" i="18"/>
  <c r="KU32" i="18"/>
  <c r="B16" i="18"/>
  <c r="LD45" i="18"/>
  <c r="KU45" i="18"/>
  <c r="KZ45" i="18"/>
  <c r="LJ45" i="18"/>
  <c r="KT45" i="18"/>
  <c r="KP45" i="18"/>
  <c r="LG45" i="18"/>
  <c r="LH45" i="18"/>
  <c r="KR45" i="18"/>
  <c r="KX45" i="18"/>
  <c r="KQ45" i="18"/>
  <c r="LF45" i="18"/>
  <c r="LK45" i="18"/>
  <c r="LI45" i="18"/>
  <c r="LM45" i="18"/>
  <c r="KY45" i="18"/>
  <c r="KS45" i="18"/>
  <c r="LE45" i="18"/>
  <c r="LC45" i="18"/>
  <c r="KV45" i="18"/>
  <c r="KW45" i="18"/>
  <c r="LL45" i="18"/>
  <c r="K16" i="18"/>
  <c r="K25" i="18"/>
  <c r="K21" i="18" s="1"/>
  <c r="D16" i="18"/>
  <c r="C25" i="18"/>
  <c r="C21" i="18" s="1"/>
  <c r="D25" i="18"/>
  <c r="D21" i="18" s="1"/>
  <c r="C16" i="18"/>
  <c r="I16" i="18"/>
  <c r="E25" i="18"/>
  <c r="E21" i="18" s="1"/>
  <c r="E16" i="18"/>
  <c r="I25" i="18"/>
  <c r="I21" i="18" s="1"/>
  <c r="L16" i="18"/>
  <c r="L25" i="18"/>
  <c r="L21" i="18" s="1"/>
  <c r="H16" i="18"/>
  <c r="H25" i="18"/>
  <c r="H21" i="18" s="1"/>
  <c r="G16" i="18"/>
  <c r="M25" i="18"/>
  <c r="M21" i="18" s="1"/>
  <c r="J25" i="18"/>
  <c r="J21" i="18" s="1"/>
  <c r="LA24" i="18"/>
  <c r="B63" i="22"/>
  <c r="B85" i="22"/>
  <c r="LN36" i="18"/>
  <c r="LE44" i="18"/>
  <c r="LE50" i="18" s="1"/>
  <c r="LE68" i="9" s="1"/>
  <c r="M16" i="18"/>
  <c r="LB44" i="18"/>
  <c r="LN35" i="18"/>
  <c r="KO44" i="18"/>
  <c r="LA35" i="18"/>
  <c r="KZ44" i="18"/>
  <c r="KZ50" i="18" s="1"/>
  <c r="KZ68" i="9" s="1"/>
  <c r="LA36" i="18"/>
  <c r="LD44" i="18"/>
  <c r="LD50" i="18" s="1"/>
  <c r="LD68" i="9" s="1"/>
  <c r="N44" i="18"/>
  <c r="B41" i="18"/>
  <c r="LH44" i="18"/>
  <c r="LH50" i="18" s="1"/>
  <c r="LH68" i="9" s="1"/>
  <c r="LJ44" i="18"/>
  <c r="LJ50" i="18" s="1"/>
  <c r="LJ68" i="9" s="1"/>
  <c r="Y86" i="22"/>
  <c r="Y101" i="22" s="1"/>
  <c r="LL44" i="18"/>
  <c r="LL50" i="18" s="1"/>
  <c r="B25" i="18"/>
  <c r="B21" i="18" s="1"/>
  <c r="LK44" i="18"/>
  <c r="LK50" i="18" s="1"/>
  <c r="LK68" i="9" s="1"/>
  <c r="KQ44" i="18"/>
  <c r="KQ50" i="18" s="1"/>
  <c r="KQ68" i="9" s="1"/>
  <c r="F25" i="18"/>
  <c r="F21" i="18" s="1"/>
  <c r="LC44" i="18"/>
  <c r="LC50" i="18" s="1"/>
  <c r="LC68" i="9" s="1"/>
  <c r="Z86" i="22"/>
  <c r="Z101" i="22" s="1"/>
  <c r="Y85" i="22"/>
  <c r="Y100" i="22" s="1"/>
  <c r="LM44" i="18"/>
  <c r="LM50" i="18" s="1"/>
  <c r="LM68" i="9" s="1"/>
  <c r="LB45" i="18"/>
  <c r="LN46" i="18"/>
  <c r="LF44" i="18"/>
  <c r="LF50" i="18" s="1"/>
  <c r="LF68" i="9" s="1"/>
  <c r="B64" i="22"/>
  <c r="B86" i="22"/>
  <c r="B101" i="22" s="1"/>
  <c r="N24" i="18"/>
  <c r="KW44" i="18"/>
  <c r="KW50" i="18" s="1"/>
  <c r="KW68" i="9" s="1"/>
  <c r="LN24" i="18"/>
  <c r="KO45" i="18"/>
  <c r="KR44" i="18"/>
  <c r="KR41" i="18" s="1"/>
  <c r="KT44" i="18"/>
  <c r="KT50" i="18" s="1"/>
  <c r="KT68" i="9" s="1"/>
  <c r="KP44" i="18"/>
  <c r="KP50" i="18" s="1"/>
  <c r="KP68" i="9" s="1"/>
  <c r="KX44" i="18"/>
  <c r="KX50" i="18" s="1"/>
  <c r="KX68" i="9" s="1"/>
  <c r="J16" i="18"/>
  <c r="KS44" i="18"/>
  <c r="KS50" i="18" s="1"/>
  <c r="KS68" i="9" s="1"/>
  <c r="LI44" i="18"/>
  <c r="LI50" i="18" s="1"/>
  <c r="LI68" i="9" s="1"/>
  <c r="G25" i="18"/>
  <c r="G21" i="18" s="1"/>
  <c r="F16" i="18"/>
  <c r="LN47" i="18"/>
  <c r="LG44" i="18"/>
  <c r="LG50" i="18" s="1"/>
  <c r="LG68" i="9" s="1"/>
  <c r="Z85" i="22"/>
  <c r="Z100" i="22" s="1"/>
  <c r="KY44" i="18"/>
  <c r="KY50" i="18" s="1"/>
  <c r="KV44" i="18"/>
  <c r="KV50" i="18" s="1"/>
  <c r="KV68" i="9" s="1"/>
  <c r="KU44" i="18"/>
  <c r="KU50" i="18" s="1"/>
  <c r="KU68" i="9" s="1"/>
  <c r="A98" i="22"/>
  <c r="A97" i="22"/>
  <c r="A93" i="22"/>
  <c r="A83" i="22"/>
  <c r="A82" i="22"/>
  <c r="Z30" i="22"/>
  <c r="Y30" i="22"/>
  <c r="Y60" i="22" s="1"/>
  <c r="X30" i="22"/>
  <c r="W30" i="22"/>
  <c r="V30" i="22"/>
  <c r="U30" i="22"/>
  <c r="T30" i="22"/>
  <c r="T60" i="22" s="1"/>
  <c r="S30" i="22"/>
  <c r="S60" i="22" s="1"/>
  <c r="R30" i="22"/>
  <c r="Q30" i="22"/>
  <c r="Q60" i="22" s="1"/>
  <c r="C30" i="22"/>
  <c r="C82" i="22" s="1"/>
  <c r="B30" i="22"/>
  <c r="B82" i="22" s="1"/>
  <c r="LB84" i="9" l="1"/>
  <c r="LN84" i="9" s="1"/>
  <c r="LN74" i="9"/>
  <c r="KO84" i="9"/>
  <c r="LA84" i="9" s="1"/>
  <c r="LA74" i="9"/>
  <c r="IP55" i="9"/>
  <c r="JD45" i="9"/>
  <c r="LB50" i="18"/>
  <c r="LB68" i="9" s="1"/>
  <c r="KO50" i="18"/>
  <c r="KO68" i="9" s="1"/>
  <c r="KR50" i="18"/>
  <c r="KR68" i="9" s="1"/>
  <c r="LL41" i="18"/>
  <c r="LM41" i="18"/>
  <c r="KW41" i="18"/>
  <c r="LJ41" i="18"/>
  <c r="KS41" i="18"/>
  <c r="LG41" i="18"/>
  <c r="LC41" i="18"/>
  <c r="LK41" i="18"/>
  <c r="LD41" i="18"/>
  <c r="KZ41" i="18"/>
  <c r="KU41" i="18"/>
  <c r="KX41" i="18"/>
  <c r="LH41" i="18"/>
  <c r="KY41" i="18"/>
  <c r="LI41" i="18"/>
  <c r="KP41" i="18"/>
  <c r="LF41" i="18"/>
  <c r="LE41" i="18"/>
  <c r="KV41" i="18"/>
  <c r="KT41" i="18"/>
  <c r="KQ41" i="18"/>
  <c r="R82" i="22"/>
  <c r="R97" i="22" s="1"/>
  <c r="R60" i="22"/>
  <c r="Z82" i="22"/>
  <c r="Z97" i="22" s="1"/>
  <c r="Z60" i="22"/>
  <c r="X82" i="22"/>
  <c r="X97" i="22" s="1"/>
  <c r="X60" i="22"/>
  <c r="V82" i="22"/>
  <c r="V97" i="22" s="1"/>
  <c r="V60" i="22"/>
  <c r="W82" i="22"/>
  <c r="W97" i="22" s="1"/>
  <c r="W60" i="22"/>
  <c r="U82" i="22"/>
  <c r="U97" i="22" s="1"/>
  <c r="U60" i="22"/>
  <c r="Y99" i="22"/>
  <c r="Z99" i="22"/>
  <c r="N16" i="18"/>
  <c r="LA44" i="18"/>
  <c r="KO41" i="18"/>
  <c r="N25" i="18"/>
  <c r="N21" i="18" s="1"/>
  <c r="LB10" i="17"/>
  <c r="LN10" i="17" s="1"/>
  <c r="LL11" i="17" s="1"/>
  <c r="LB8" i="7"/>
  <c r="Z84" i="22"/>
  <c r="KO10" i="17"/>
  <c r="LA10" i="17" s="1"/>
  <c r="KY11" i="17" s="1"/>
  <c r="KO8" i="7"/>
  <c r="LA45" i="18"/>
  <c r="Y7" i="23" s="1"/>
  <c r="LN45" i="18"/>
  <c r="Z7" i="23" s="1"/>
  <c r="LN44" i="18"/>
  <c r="LB41" i="18"/>
  <c r="Y84" i="22"/>
  <c r="B84" i="22"/>
  <c r="B100" i="22"/>
  <c r="B99" i="22" s="1"/>
  <c r="B60" i="22"/>
  <c r="B97" i="22" s="1"/>
  <c r="C60" i="22"/>
  <c r="C97" i="22" s="1"/>
  <c r="T82" i="22"/>
  <c r="T97" i="22" s="1"/>
  <c r="S82" i="22"/>
  <c r="S97" i="22" s="1"/>
  <c r="Q82" i="22"/>
  <c r="Q97" i="22" s="1"/>
  <c r="Y82" i="22"/>
  <c r="Y97" i="22" s="1"/>
  <c r="JE45" i="9" l="1"/>
  <c r="IQ55" i="9"/>
  <c r="LN50" i="18"/>
  <c r="LA50" i="18"/>
  <c r="KY13" i="9"/>
  <c r="KY68" i="9" s="1"/>
  <c r="LA68" i="9" s="1"/>
  <c r="KY14" i="9"/>
  <c r="LA14" i="9" s="1"/>
  <c r="LL13" i="9"/>
  <c r="LL68" i="9" s="1"/>
  <c r="LL14" i="9"/>
  <c r="AY27" i="18"/>
  <c r="AU27" i="18"/>
  <c r="AQ27" i="18"/>
  <c r="AX27" i="18"/>
  <c r="AT27" i="18"/>
  <c r="AW27" i="18"/>
  <c r="AS27" i="18"/>
  <c r="AZ27" i="18"/>
  <c r="AV27" i="18"/>
  <c r="AR27" i="18"/>
  <c r="AO27" i="18"/>
  <c r="AP27" i="18"/>
  <c r="LN11" i="17"/>
  <c r="LA11" i="17"/>
  <c r="LN41" i="18"/>
  <c r="LA41" i="18"/>
  <c r="LL72" i="9" l="1"/>
  <c r="KY72" i="9"/>
  <c r="IR55" i="9"/>
  <c r="JF45" i="9"/>
  <c r="LA13" i="9"/>
  <c r="LN14" i="9"/>
  <c r="LN13" i="9"/>
  <c r="C9" i="19"/>
  <c r="LN68" i="9" l="1"/>
  <c r="IS55" i="9"/>
  <c r="JG45" i="9"/>
  <c r="O9" i="19"/>
  <c r="K9" i="19"/>
  <c r="G9" i="19"/>
  <c r="M9" i="19"/>
  <c r="E9" i="19"/>
  <c r="R9" i="19"/>
  <c r="N9" i="19"/>
  <c r="J9" i="19"/>
  <c r="F9" i="19"/>
  <c r="P9" i="19"/>
  <c r="L9" i="19"/>
  <c r="H9" i="19"/>
  <c r="Q9" i="19"/>
  <c r="I9" i="19"/>
  <c r="D9" i="19"/>
  <c r="D16" i="20"/>
  <c r="H16" i="20"/>
  <c r="L16" i="20"/>
  <c r="E16" i="20"/>
  <c r="I16" i="20"/>
  <c r="M16" i="20"/>
  <c r="F16" i="20"/>
  <c r="J16" i="20"/>
  <c r="B16" i="20"/>
  <c r="C16" i="20"/>
  <c r="G16" i="20"/>
  <c r="K16" i="20"/>
  <c r="M15" i="20"/>
  <c r="I15" i="20"/>
  <c r="E15" i="20"/>
  <c r="L15" i="20"/>
  <c r="H15" i="20"/>
  <c r="D15" i="20"/>
  <c r="F15" i="20"/>
  <c r="K15" i="20"/>
  <c r="C15" i="20"/>
  <c r="J15" i="20"/>
  <c r="B15" i="20"/>
  <c r="G15" i="20"/>
  <c r="C50" i="9"/>
  <c r="D50" i="9" s="1"/>
  <c r="E50" i="9" s="1"/>
  <c r="F50" i="9" s="1"/>
  <c r="G50" i="9" s="1"/>
  <c r="H50" i="9" s="1"/>
  <c r="I50" i="9" s="1"/>
  <c r="J50" i="9" s="1"/>
  <c r="K50" i="9" s="1"/>
  <c r="L50" i="9" s="1"/>
  <c r="M50" i="9" s="1"/>
  <c r="JH45" i="9" l="1"/>
  <c r="IT55" i="9"/>
  <c r="B26" i="20"/>
  <c r="C26" i="20"/>
  <c r="C55" i="20" s="1"/>
  <c r="C13" i="18" s="1"/>
  <c r="L26" i="20"/>
  <c r="L55" i="20" s="1"/>
  <c r="L13" i="18" s="1"/>
  <c r="F26" i="20"/>
  <c r="F55" i="20" s="1"/>
  <c r="F13" i="18" s="1"/>
  <c r="G26" i="20"/>
  <c r="G55" i="20" s="1"/>
  <c r="G13" i="18" s="1"/>
  <c r="E26" i="20"/>
  <c r="E55" i="20" s="1"/>
  <c r="E13" i="18" s="1"/>
  <c r="K26" i="20"/>
  <c r="K55" i="20" s="1"/>
  <c r="K13" i="18" s="1"/>
  <c r="D26" i="20"/>
  <c r="D55" i="20" s="1"/>
  <c r="D13" i="18" s="1"/>
  <c r="I26" i="20"/>
  <c r="I55" i="20" s="1"/>
  <c r="I13" i="18" s="1"/>
  <c r="J26" i="20"/>
  <c r="J55" i="20" s="1"/>
  <c r="J13" i="18" s="1"/>
  <c r="H26" i="20"/>
  <c r="H55" i="20" s="1"/>
  <c r="H13" i="18" s="1"/>
  <c r="M26" i="20"/>
  <c r="M55" i="20" s="1"/>
  <c r="M13" i="18" s="1"/>
  <c r="IU55" i="9" l="1"/>
  <c r="JI45" i="9"/>
  <c r="D12" i="18"/>
  <c r="D33" i="18"/>
  <c r="D82" i="9" s="1"/>
  <c r="F12" i="18"/>
  <c r="F33" i="18"/>
  <c r="F82" i="9" s="1"/>
  <c r="H12" i="18"/>
  <c r="H33" i="18"/>
  <c r="H82" i="9" s="1"/>
  <c r="K12" i="18"/>
  <c r="K33" i="18"/>
  <c r="K82" i="9" s="1"/>
  <c r="L12" i="18"/>
  <c r="L33" i="18"/>
  <c r="L82" i="9" s="1"/>
  <c r="M12" i="18"/>
  <c r="M33" i="18"/>
  <c r="M82" i="9" s="1"/>
  <c r="C12" i="18"/>
  <c r="C33" i="18"/>
  <c r="C82" i="9" s="1"/>
  <c r="J12" i="18"/>
  <c r="J33" i="18"/>
  <c r="J82" i="9" s="1"/>
  <c r="E12" i="18"/>
  <c r="E33" i="18"/>
  <c r="E82" i="9" s="1"/>
  <c r="I12" i="18"/>
  <c r="I33" i="18"/>
  <c r="I82" i="9" s="1"/>
  <c r="G12" i="18"/>
  <c r="G33" i="18"/>
  <c r="G82" i="9" s="1"/>
  <c r="E87" i="22"/>
  <c r="E102" i="22" s="1"/>
  <c r="B55" i="20"/>
  <c r="B13" i="18" s="1"/>
  <c r="N26" i="20"/>
  <c r="J10" i="12"/>
  <c r="J13" i="12"/>
  <c r="JJ45" i="9" l="1"/>
  <c r="IV55" i="9"/>
  <c r="B12" i="18"/>
  <c r="B33" i="18"/>
  <c r="I32" i="18"/>
  <c r="C32" i="18"/>
  <c r="H32" i="18"/>
  <c r="L32" i="18"/>
  <c r="E32" i="18"/>
  <c r="D32" i="18"/>
  <c r="F32" i="18"/>
  <c r="J32" i="18"/>
  <c r="G32" i="18"/>
  <c r="M32" i="18"/>
  <c r="K32" i="18"/>
  <c r="N13" i="18"/>
  <c r="J15" i="12"/>
  <c r="F87" i="22"/>
  <c r="F102" i="22" s="1"/>
  <c r="E136" i="12"/>
  <c r="B34" i="20"/>
  <c r="N33" i="18" l="1"/>
  <c r="B82" i="9"/>
  <c r="JK45" i="9"/>
  <c r="IW55" i="9"/>
  <c r="B32" i="18"/>
  <c r="G87" i="22"/>
  <c r="E137" i="12"/>
  <c r="AO15" i="7" s="1"/>
  <c r="BA15" i="7" s="1"/>
  <c r="E158" i="12"/>
  <c r="IX55" i="9" l="1"/>
  <c r="JL45" i="9"/>
  <c r="H87" i="22"/>
  <c r="H102" i="22" s="1"/>
  <c r="G102" i="22"/>
  <c r="E138" i="12"/>
  <c r="B28" i="20"/>
  <c r="N28" i="20" s="1"/>
  <c r="Z7" i="21"/>
  <c r="Y7" i="21"/>
  <c r="X7" i="21"/>
  <c r="W7" i="21"/>
  <c r="V7" i="21"/>
  <c r="U7" i="21"/>
  <c r="T7" i="21"/>
  <c r="S7" i="21"/>
  <c r="R7" i="21"/>
  <c r="Q7" i="21"/>
  <c r="B58" i="20"/>
  <c r="B66" i="20" s="1"/>
  <c r="C58" i="20"/>
  <c r="C66" i="20" s="1"/>
  <c r="D58" i="20"/>
  <c r="D66" i="20" s="1"/>
  <c r="E58" i="20"/>
  <c r="E66" i="20" s="1"/>
  <c r="F58" i="20"/>
  <c r="F66" i="20" s="1"/>
  <c r="G58" i="20"/>
  <c r="G66" i="20" s="1"/>
  <c r="H58" i="20"/>
  <c r="H66" i="20" s="1"/>
  <c r="I58" i="20"/>
  <c r="I66" i="20" s="1"/>
  <c r="J58" i="20"/>
  <c r="J66" i="20" s="1"/>
  <c r="K58" i="20"/>
  <c r="K66" i="20" s="1"/>
  <c r="L58" i="20"/>
  <c r="L66" i="20" s="1"/>
  <c r="M58" i="20"/>
  <c r="M66" i="20" s="1"/>
  <c r="O58" i="20"/>
  <c r="P58" i="20"/>
  <c r="Q58" i="20"/>
  <c r="R58" i="20"/>
  <c r="S58" i="20"/>
  <c r="T58" i="20"/>
  <c r="U58" i="20"/>
  <c r="V58" i="20"/>
  <c r="W58" i="20"/>
  <c r="X58" i="20"/>
  <c r="Y58" i="20"/>
  <c r="Z58" i="20"/>
  <c r="AB58" i="20"/>
  <c r="AC58" i="20"/>
  <c r="AD58" i="20"/>
  <c r="AE58" i="20"/>
  <c r="AF58" i="20"/>
  <c r="N56" i="20"/>
  <c r="IY55" i="9" l="1"/>
  <c r="JM45" i="9"/>
  <c r="I87" i="22"/>
  <c r="I102" i="22" s="1"/>
  <c r="N40" i="20"/>
  <c r="JN45" i="9" l="1"/>
  <c r="IZ55" i="9"/>
  <c r="J87" i="22"/>
  <c r="J102" i="22" s="1"/>
  <c r="AZ34" i="20"/>
  <c r="BA34" i="20" s="1"/>
  <c r="JA55" i="9" l="1"/>
  <c r="JB55" i="9"/>
  <c r="JO45" i="9"/>
  <c r="K87" i="22"/>
  <c r="K102" i="22" s="1"/>
  <c r="GL34" i="20"/>
  <c r="GK34" i="20"/>
  <c r="GJ34" i="20"/>
  <c r="GI34" i="20"/>
  <c r="GH34" i="20"/>
  <c r="GG34" i="20"/>
  <c r="GF34" i="20"/>
  <c r="GE34" i="20"/>
  <c r="GD34" i="20"/>
  <c r="GC34" i="20"/>
  <c r="GB34" i="20"/>
  <c r="FY34" i="20"/>
  <c r="FX34" i="20"/>
  <c r="FW34" i="20"/>
  <c r="FV34" i="20"/>
  <c r="FU34" i="20"/>
  <c r="FT34" i="20"/>
  <c r="FS34" i="20"/>
  <c r="FR34" i="20"/>
  <c r="FQ34" i="20"/>
  <c r="FP34" i="20"/>
  <c r="FO34" i="20"/>
  <c r="FL34" i="20"/>
  <c r="FK34" i="20"/>
  <c r="FJ34" i="20"/>
  <c r="FI34" i="20"/>
  <c r="FH34" i="20"/>
  <c r="FG34" i="20"/>
  <c r="FF34" i="20"/>
  <c r="FE34" i="20"/>
  <c r="FD34" i="20"/>
  <c r="FC34" i="20"/>
  <c r="FB34" i="20"/>
  <c r="EX34" i="20"/>
  <c r="EW34" i="20"/>
  <c r="EV34" i="20"/>
  <c r="EU34" i="20"/>
  <c r="ET34" i="20"/>
  <c r="ES34" i="20"/>
  <c r="ER34" i="20"/>
  <c r="EQ34" i="20"/>
  <c r="EP34" i="20"/>
  <c r="EO34" i="20"/>
  <c r="EL34" i="20"/>
  <c r="EK34" i="20"/>
  <c r="EJ34" i="20"/>
  <c r="EI34" i="20"/>
  <c r="EH34" i="20"/>
  <c r="EG34" i="20"/>
  <c r="EF34" i="20"/>
  <c r="EE34" i="20"/>
  <c r="ED34" i="20"/>
  <c r="EC34" i="20"/>
  <c r="EB34" i="20"/>
  <c r="DX34" i="20"/>
  <c r="DW34" i="20"/>
  <c r="DV34" i="20"/>
  <c r="DU34" i="20"/>
  <c r="DT34" i="20"/>
  <c r="DS34" i="20"/>
  <c r="DR34" i="20"/>
  <c r="DQ34" i="20"/>
  <c r="DP34" i="20"/>
  <c r="DO34" i="20"/>
  <c r="BB20" i="9"/>
  <c r="EB20" i="9"/>
  <c r="JC55" i="9" l="1"/>
  <c r="JP45" i="9"/>
  <c r="L87" i="22"/>
  <c r="L102" i="22" s="1"/>
  <c r="DY34" i="20"/>
  <c r="DL34" i="20"/>
  <c r="CY34" i="20"/>
  <c r="EY34" i="20"/>
  <c r="CL34" i="20"/>
  <c r="BL34" i="20"/>
  <c r="BY34" i="20"/>
  <c r="JQ45" i="9" l="1"/>
  <c r="JD55" i="9"/>
  <c r="BM27" i="18"/>
  <c r="BD27" i="18"/>
  <c r="BC27" i="18"/>
  <c r="BF27" i="18"/>
  <c r="BB27" i="18"/>
  <c r="BH27" i="18"/>
  <c r="BG27" i="18"/>
  <c r="BJ27" i="18"/>
  <c r="BL27" i="18"/>
  <c r="BE27" i="18"/>
  <c r="BK27" i="18"/>
  <c r="BI27" i="18"/>
  <c r="M87" i="22"/>
  <c r="M102" i="22" s="1"/>
  <c r="GM34" i="20"/>
  <c r="GN34" i="20" s="1"/>
  <c r="FZ34" i="20"/>
  <c r="FM34" i="20"/>
  <c r="EZ34" i="20"/>
  <c r="EM34" i="20"/>
  <c r="DZ34" i="20"/>
  <c r="DM34" i="20"/>
  <c r="CZ34" i="20"/>
  <c r="CM34" i="20"/>
  <c r="CN34" i="20" s="1"/>
  <c r="BZ34" i="20"/>
  <c r="CA34" i="20" s="1"/>
  <c r="BM34" i="20"/>
  <c r="BN34" i="20" s="1"/>
  <c r="JE55" i="9" l="1"/>
  <c r="JR45" i="9"/>
  <c r="N87" i="22"/>
  <c r="N102" i="22" s="1"/>
  <c r="AA58" i="20"/>
  <c r="N58" i="20"/>
  <c r="N55" i="20"/>
  <c r="JS45" i="9" l="1"/>
  <c r="JF55" i="9"/>
  <c r="O87" i="22"/>
  <c r="O102" i="22" s="1"/>
  <c r="N66" i="20"/>
  <c r="M7" i="18"/>
  <c r="L7" i="18"/>
  <c r="K7" i="18"/>
  <c r="J7" i="18"/>
  <c r="I7" i="18"/>
  <c r="H7" i="18"/>
  <c r="G7" i="18"/>
  <c r="F7" i="18"/>
  <c r="E7" i="18"/>
  <c r="D7" i="18"/>
  <c r="C7" i="18"/>
  <c r="B7" i="18"/>
  <c r="E12" i="4"/>
  <c r="E9" i="4"/>
  <c r="JG55" i="9" l="1"/>
  <c r="JT45" i="9"/>
  <c r="P87" i="22"/>
  <c r="P102" i="22" s="1"/>
  <c r="J5" i="17"/>
  <c r="B5" i="17"/>
  <c r="L9" i="20"/>
  <c r="H9" i="20"/>
  <c r="D9" i="20"/>
  <c r="J9" i="20"/>
  <c r="F5" i="17"/>
  <c r="B9" i="20"/>
  <c r="JH55" i="9" l="1"/>
  <c r="JU45" i="9"/>
  <c r="E5" i="14"/>
  <c r="E5" i="17"/>
  <c r="E5" i="7"/>
  <c r="E9" i="20"/>
  <c r="I5" i="14"/>
  <c r="I5" i="17"/>
  <c r="I5" i="7"/>
  <c r="I9" i="20"/>
  <c r="C5" i="17"/>
  <c r="C9" i="20"/>
  <c r="G5" i="14"/>
  <c r="G5" i="17"/>
  <c r="G9" i="20"/>
  <c r="K5" i="17"/>
  <c r="K9" i="20"/>
  <c r="K5" i="14"/>
  <c r="C10" i="9"/>
  <c r="G10" i="9"/>
  <c r="K10" i="9"/>
  <c r="G5" i="7"/>
  <c r="C5" i="14"/>
  <c r="D5" i="14"/>
  <c r="D5" i="7"/>
  <c r="D5" i="17"/>
  <c r="H5" i="14"/>
  <c r="H5" i="7"/>
  <c r="H5" i="17"/>
  <c r="L5" i="14"/>
  <c r="L5" i="7"/>
  <c r="L5" i="17"/>
  <c r="D10" i="9"/>
  <c r="H10" i="9"/>
  <c r="L10" i="9"/>
  <c r="K5" i="7"/>
  <c r="M5" i="14"/>
  <c r="M5" i="17"/>
  <c r="M5" i="7"/>
  <c r="M9" i="20"/>
  <c r="E10" i="9"/>
  <c r="I10" i="9"/>
  <c r="M10" i="9"/>
  <c r="B5" i="14"/>
  <c r="B5" i="7"/>
  <c r="F5" i="14"/>
  <c r="F5" i="7"/>
  <c r="J5" i="14"/>
  <c r="J5" i="7"/>
  <c r="B10" i="9"/>
  <c r="F10" i="9"/>
  <c r="J10" i="9"/>
  <c r="F9" i="20"/>
  <c r="C5" i="7"/>
  <c r="JI55" i="9" l="1"/>
  <c r="JV45" i="9"/>
  <c r="AN9" i="17"/>
  <c r="JW45" i="9" l="1"/>
  <c r="JJ55" i="9"/>
  <c r="AL8" i="17"/>
  <c r="AD8" i="17"/>
  <c r="AH8" i="17"/>
  <c r="AN9" i="7"/>
  <c r="AN8" i="7" s="1"/>
  <c r="D6" i="23" s="1"/>
  <c r="AK8" i="17"/>
  <c r="AG8" i="17"/>
  <c r="AC8" i="17"/>
  <c r="AB8" i="17"/>
  <c r="AJ8" i="17"/>
  <c r="AF8" i="17"/>
  <c r="AM8" i="17"/>
  <c r="AI8" i="17"/>
  <c r="AE8" i="17"/>
  <c r="AN17" i="9"/>
  <c r="BA17" i="9"/>
  <c r="BN17" i="9"/>
  <c r="CA17" i="9"/>
  <c r="CN17" i="9"/>
  <c r="DA17" i="9"/>
  <c r="DN17" i="9"/>
  <c r="EA17" i="9"/>
  <c r="EN17" i="9"/>
  <c r="FA17" i="9"/>
  <c r="FN17" i="9"/>
  <c r="GA17" i="9"/>
  <c r="GN17" i="9"/>
  <c r="AO20" i="9"/>
  <c r="AP20" i="9"/>
  <c r="AQ20" i="9"/>
  <c r="AR20" i="9"/>
  <c r="AS20" i="9"/>
  <c r="AT20" i="9"/>
  <c r="AU20" i="9"/>
  <c r="AV20" i="9"/>
  <c r="AW20" i="9"/>
  <c r="AX20" i="9"/>
  <c r="AY20" i="9"/>
  <c r="AZ20" i="9"/>
  <c r="BC20" i="9"/>
  <c r="BD20" i="9"/>
  <c r="BE20" i="9"/>
  <c r="BF20" i="9"/>
  <c r="BG20" i="9"/>
  <c r="BH20" i="9"/>
  <c r="BI20" i="9"/>
  <c r="BJ20" i="9"/>
  <c r="BK20" i="9"/>
  <c r="BL20" i="9"/>
  <c r="BM20" i="9"/>
  <c r="BO20" i="9"/>
  <c r="BP20" i="9"/>
  <c r="BQ20" i="9"/>
  <c r="BR20" i="9"/>
  <c r="BS20" i="9"/>
  <c r="BT20" i="9"/>
  <c r="BU20" i="9"/>
  <c r="BV20" i="9"/>
  <c r="BW20" i="9"/>
  <c r="BX20" i="9"/>
  <c r="BY20" i="9"/>
  <c r="BZ20" i="9"/>
  <c r="CB20" i="9"/>
  <c r="CC20" i="9"/>
  <c r="CD20" i="9"/>
  <c r="CE20" i="9"/>
  <c r="CF20" i="9"/>
  <c r="CG20" i="9"/>
  <c r="CH20" i="9"/>
  <c r="CI20" i="9"/>
  <c r="CJ20" i="9"/>
  <c r="CK20" i="9"/>
  <c r="CL20" i="9"/>
  <c r="CM20" i="9"/>
  <c r="CO20" i="9"/>
  <c r="CP20" i="9"/>
  <c r="CQ20" i="9"/>
  <c r="CR20" i="9"/>
  <c r="CS20" i="9"/>
  <c r="CT20" i="9"/>
  <c r="CU20" i="9"/>
  <c r="CV20" i="9"/>
  <c r="CW20" i="9"/>
  <c r="CX20" i="9"/>
  <c r="CY20" i="9"/>
  <c r="CZ20" i="9"/>
  <c r="DB20" i="9"/>
  <c r="DC20" i="9"/>
  <c r="DD20" i="9"/>
  <c r="DE20" i="9"/>
  <c r="DF20" i="9"/>
  <c r="DG20" i="9"/>
  <c r="DH20" i="9"/>
  <c r="DI20" i="9"/>
  <c r="DJ20" i="9"/>
  <c r="DK20" i="9"/>
  <c r="DL20" i="9"/>
  <c r="DM20" i="9"/>
  <c r="DO20" i="9"/>
  <c r="DP20" i="9"/>
  <c r="DQ20" i="9"/>
  <c r="DR20" i="9"/>
  <c r="DS20" i="9"/>
  <c r="DT20" i="9"/>
  <c r="DU20" i="9"/>
  <c r="DV20" i="9"/>
  <c r="DW20" i="9"/>
  <c r="DX20" i="9"/>
  <c r="DY20" i="9"/>
  <c r="DZ20" i="9"/>
  <c r="EC20" i="9"/>
  <c r="ED20" i="9"/>
  <c r="EE20" i="9"/>
  <c r="EF20" i="9"/>
  <c r="EG20" i="9"/>
  <c r="EH20" i="9"/>
  <c r="EI20" i="9"/>
  <c r="EJ20" i="9"/>
  <c r="EK20" i="9"/>
  <c r="EL20" i="9"/>
  <c r="EM20" i="9"/>
  <c r="EO20" i="9"/>
  <c r="EP20" i="9"/>
  <c r="EQ20" i="9"/>
  <c r="ER20" i="9"/>
  <c r="ES20" i="9"/>
  <c r="ET20" i="9"/>
  <c r="EU20" i="9"/>
  <c r="EV20" i="9"/>
  <c r="EW20" i="9"/>
  <c r="EX20" i="9"/>
  <c r="EY20" i="9"/>
  <c r="EZ20" i="9"/>
  <c r="FB20" i="9"/>
  <c r="FC20" i="9"/>
  <c r="FD20" i="9"/>
  <c r="FE20" i="9"/>
  <c r="FF20" i="9"/>
  <c r="FG20" i="9"/>
  <c r="FH20" i="9"/>
  <c r="FI20" i="9"/>
  <c r="FJ20" i="9"/>
  <c r="FK20" i="9"/>
  <c r="FL20" i="9"/>
  <c r="FM20" i="9"/>
  <c r="FO20" i="9"/>
  <c r="FP20" i="9"/>
  <c r="FQ20" i="9"/>
  <c r="FR20" i="9"/>
  <c r="FS20" i="9"/>
  <c r="FT20" i="9"/>
  <c r="FU20" i="9"/>
  <c r="FV20" i="9"/>
  <c r="FW20" i="9"/>
  <c r="FX20" i="9"/>
  <c r="FY20" i="9"/>
  <c r="FZ20" i="9"/>
  <c r="GB20" i="9"/>
  <c r="GC20" i="9"/>
  <c r="GD20" i="9"/>
  <c r="GE20" i="9"/>
  <c r="GF20" i="9"/>
  <c r="GG20" i="9"/>
  <c r="GH20" i="9"/>
  <c r="GI20" i="9"/>
  <c r="GJ20" i="9"/>
  <c r="GK20" i="9"/>
  <c r="GL20" i="9"/>
  <c r="GM20" i="9"/>
  <c r="JK55" i="9" l="1"/>
  <c r="JX45" i="9"/>
  <c r="CA20" i="9"/>
  <c r="DA20" i="9"/>
  <c r="GA20" i="9"/>
  <c r="EN20" i="9"/>
  <c r="EA20" i="9"/>
  <c r="D25" i="23"/>
  <c r="AN8" i="17"/>
  <c r="DN20" i="9"/>
  <c r="CN20" i="9"/>
  <c r="BA20" i="9"/>
  <c r="FN20" i="9"/>
  <c r="BN20" i="9"/>
  <c r="GN20" i="9"/>
  <c r="FA20" i="9"/>
  <c r="AN42" i="18"/>
  <c r="JY45" i="9" l="1"/>
  <c r="JL55" i="9"/>
  <c r="AG10" i="14"/>
  <c r="AN10" i="14" s="1"/>
  <c r="AM11" i="17"/>
  <c r="AN11" i="17"/>
  <c r="A32" i="22"/>
  <c r="A62" i="22" s="1"/>
  <c r="A29" i="22"/>
  <c r="A59" i="22" s="1"/>
  <c r="JM55" i="9" l="1"/>
  <c r="JZ45" i="9"/>
  <c r="A96" i="22"/>
  <c r="A81" i="22"/>
  <c r="A102" i="22"/>
  <c r="A87" i="22"/>
  <c r="A99" i="22"/>
  <c r="A84" i="22"/>
  <c r="E14" i="4"/>
  <c r="E10" i="4"/>
  <c r="E13" i="4"/>
  <c r="JN55" i="9" l="1"/>
  <c r="JO55" i="9"/>
  <c r="KA45" i="9"/>
  <c r="C51" i="18"/>
  <c r="D51" i="18"/>
  <c r="E51" i="18"/>
  <c r="F51" i="18"/>
  <c r="G51" i="18"/>
  <c r="H51" i="18"/>
  <c r="I51" i="18"/>
  <c r="J51" i="18"/>
  <c r="K51" i="18"/>
  <c r="L51" i="18"/>
  <c r="M51" i="18"/>
  <c r="B51" i="18"/>
  <c r="KB45" i="9" l="1"/>
  <c r="JP55" i="9"/>
  <c r="C87" i="9"/>
  <c r="D87" i="9"/>
  <c r="E87" i="9"/>
  <c r="F87" i="9"/>
  <c r="H87" i="9"/>
  <c r="I87" i="9"/>
  <c r="J87" i="9"/>
  <c r="K87" i="9"/>
  <c r="L87" i="9"/>
  <c r="M87" i="9"/>
  <c r="O87" i="9"/>
  <c r="P87" i="9"/>
  <c r="Q87" i="9"/>
  <c r="R87" i="9"/>
  <c r="S87" i="9"/>
  <c r="U87" i="9"/>
  <c r="V87" i="9"/>
  <c r="W87" i="9"/>
  <c r="X87" i="9"/>
  <c r="Y87" i="9"/>
  <c r="Z87" i="9"/>
  <c r="B87" i="9"/>
  <c r="HB13" i="14"/>
  <c r="HC13" i="14"/>
  <c r="HD13" i="14"/>
  <c r="HE13" i="14"/>
  <c r="HF13" i="14"/>
  <c r="HG13" i="14"/>
  <c r="HH13" i="14"/>
  <c r="HI13" i="14"/>
  <c r="HJ13" i="14"/>
  <c r="HK13" i="14"/>
  <c r="HL13" i="14"/>
  <c r="HM13" i="14"/>
  <c r="HO13" i="14"/>
  <c r="HP13" i="14"/>
  <c r="HQ13" i="14"/>
  <c r="HR13" i="14"/>
  <c r="HS13" i="14"/>
  <c r="HT13" i="14"/>
  <c r="HU13" i="14"/>
  <c r="HV13" i="14"/>
  <c r="HW13" i="14"/>
  <c r="HX13" i="14"/>
  <c r="HY13" i="14"/>
  <c r="HZ13" i="14"/>
  <c r="IB13" i="14"/>
  <c r="IC13" i="14"/>
  <c r="ID13" i="14"/>
  <c r="IE13" i="14"/>
  <c r="IF13" i="14"/>
  <c r="IG13" i="14"/>
  <c r="IH13" i="14"/>
  <c r="II13" i="14"/>
  <c r="IJ13" i="14"/>
  <c r="IK13" i="14"/>
  <c r="IL13" i="14"/>
  <c r="IM13" i="14"/>
  <c r="IO13" i="14"/>
  <c r="IP13" i="14"/>
  <c r="IQ13" i="14"/>
  <c r="IR13" i="14"/>
  <c r="IS13" i="14"/>
  <c r="IT13" i="14"/>
  <c r="IU13" i="14"/>
  <c r="IV13" i="14"/>
  <c r="IW13" i="14"/>
  <c r="IX13" i="14"/>
  <c r="IY13" i="14"/>
  <c r="IZ13" i="14"/>
  <c r="JB13" i="14"/>
  <c r="JC13" i="14"/>
  <c r="JD13" i="14"/>
  <c r="JE13" i="14"/>
  <c r="JF13" i="14"/>
  <c r="JG13" i="14"/>
  <c r="JH13" i="14"/>
  <c r="JI13" i="14"/>
  <c r="JJ13" i="14"/>
  <c r="JK13" i="14"/>
  <c r="JL13" i="14"/>
  <c r="JM13" i="14"/>
  <c r="JO13" i="14"/>
  <c r="JP13" i="14"/>
  <c r="JQ13" i="14"/>
  <c r="JR13" i="14"/>
  <c r="JS13" i="14"/>
  <c r="JT13" i="14"/>
  <c r="JU13" i="14"/>
  <c r="JV13" i="14"/>
  <c r="JW13" i="14"/>
  <c r="JX13" i="14"/>
  <c r="JY13" i="14"/>
  <c r="JZ13" i="14"/>
  <c r="KB13" i="14"/>
  <c r="KC13" i="14"/>
  <c r="KD13" i="14"/>
  <c r="KE13" i="14"/>
  <c r="KF13" i="14"/>
  <c r="KG13" i="14"/>
  <c r="KH13" i="14"/>
  <c r="KI13" i="14"/>
  <c r="KJ13" i="14"/>
  <c r="KK13" i="14"/>
  <c r="KL13" i="14"/>
  <c r="KM13" i="14"/>
  <c r="KO13" i="14"/>
  <c r="KP13" i="14"/>
  <c r="KQ13" i="14"/>
  <c r="KR13" i="14"/>
  <c r="KS13" i="14"/>
  <c r="KT13" i="14"/>
  <c r="KU13" i="14"/>
  <c r="KV13" i="14"/>
  <c r="KW13" i="14"/>
  <c r="KX13" i="14"/>
  <c r="KY13" i="14"/>
  <c r="KZ13" i="14"/>
  <c r="LB13" i="14"/>
  <c r="LC13" i="14"/>
  <c r="LD13" i="14"/>
  <c r="LE13" i="14"/>
  <c r="LF13" i="14"/>
  <c r="LG13" i="14"/>
  <c r="LH13" i="14"/>
  <c r="LI13" i="14"/>
  <c r="LJ13" i="14"/>
  <c r="LK13" i="14"/>
  <c r="LL13" i="14"/>
  <c r="LM13" i="14"/>
  <c r="KC45" i="9" l="1"/>
  <c r="JQ55" i="9"/>
  <c r="BZ27" i="18"/>
  <c r="BQ27" i="18"/>
  <c r="BS27" i="18"/>
  <c r="BV27" i="18"/>
  <c r="BX27" i="18"/>
  <c r="BU27" i="18"/>
  <c r="BP27" i="18"/>
  <c r="BR27" i="18"/>
  <c r="BW27" i="18"/>
  <c r="BY27" i="18"/>
  <c r="BT27" i="18"/>
  <c r="BO27" i="18"/>
  <c r="LN22" i="9"/>
  <c r="LN21" i="9"/>
  <c r="LN17" i="9"/>
  <c r="LA22" i="9"/>
  <c r="LA21" i="9"/>
  <c r="LA17" i="9"/>
  <c r="KN22" i="9"/>
  <c r="KN21" i="9"/>
  <c r="KN17" i="9"/>
  <c r="KA22" i="9"/>
  <c r="KA21" i="9"/>
  <c r="KA17" i="9"/>
  <c r="JN22" i="9"/>
  <c r="JN21" i="9"/>
  <c r="JN17" i="9"/>
  <c r="JA22" i="9"/>
  <c r="JA21" i="9"/>
  <c r="JA17" i="9"/>
  <c r="IN22" i="9"/>
  <c r="IN21" i="9"/>
  <c r="IN17" i="9"/>
  <c r="IA22" i="9"/>
  <c r="IA21" i="9"/>
  <c r="IA17" i="9"/>
  <c r="HN22" i="9"/>
  <c r="HN21" i="9"/>
  <c r="HN17" i="9"/>
  <c r="HA22" i="9"/>
  <c r="HA21" i="9"/>
  <c r="HA17" i="9"/>
  <c r="GN22" i="9"/>
  <c r="GN21" i="9"/>
  <c r="GA22" i="9"/>
  <c r="GA21" i="9"/>
  <c r="FN22" i="9"/>
  <c r="FN21" i="9"/>
  <c r="FA22" i="9"/>
  <c r="FA21" i="9"/>
  <c r="EN22" i="9"/>
  <c r="EN21" i="9"/>
  <c r="EA22" i="9"/>
  <c r="EA21" i="9"/>
  <c r="DN22" i="9"/>
  <c r="DN21" i="9"/>
  <c r="DA22" i="9"/>
  <c r="DA21" i="9"/>
  <c r="CN22" i="9"/>
  <c r="CN21" i="9"/>
  <c r="CA22" i="9"/>
  <c r="CA21" i="9"/>
  <c r="BN22" i="9"/>
  <c r="BN21" i="9"/>
  <c r="BA22" i="9"/>
  <c r="BA21" i="9"/>
  <c r="AN22" i="9"/>
  <c r="AN21" i="9"/>
  <c r="AA22" i="9"/>
  <c r="AA21" i="9"/>
  <c r="AA17" i="9"/>
  <c r="N17" i="9"/>
  <c r="N21" i="9"/>
  <c r="N22" i="9"/>
  <c r="D23" i="23"/>
  <c r="D16" i="23"/>
  <c r="JR55" i="9" l="1"/>
  <c r="KD45" i="9"/>
  <c r="AA89" i="9"/>
  <c r="AA83" i="9"/>
  <c r="AA81" i="9"/>
  <c r="AA80" i="9"/>
  <c r="AA79" i="9"/>
  <c r="AA78" i="9"/>
  <c r="AA76" i="9"/>
  <c r="AA75" i="9"/>
  <c r="AA69" i="9"/>
  <c r="N69" i="9"/>
  <c r="N71" i="9"/>
  <c r="N72" i="9"/>
  <c r="N75" i="9"/>
  <c r="N76" i="9"/>
  <c r="N78" i="9"/>
  <c r="N79" i="9"/>
  <c r="N80" i="9"/>
  <c r="N81" i="9"/>
  <c r="N82" i="9"/>
  <c r="N83" i="9"/>
  <c r="N89" i="9"/>
  <c r="JS55" i="9" l="1"/>
  <c r="KE45" i="9"/>
  <c r="GA34" i="20"/>
  <c r="FN34" i="20"/>
  <c r="FA34" i="20"/>
  <c r="EN34" i="20"/>
  <c r="EA34" i="20"/>
  <c r="DN34" i="20"/>
  <c r="JT55" i="9" l="1"/>
  <c r="KF45" i="9"/>
  <c r="GM22" i="20"/>
  <c r="GL22" i="20"/>
  <c r="GK22" i="20"/>
  <c r="GJ22" i="20"/>
  <c r="GI22" i="20"/>
  <c r="GH22" i="20"/>
  <c r="GG22" i="20"/>
  <c r="GF22" i="20"/>
  <c r="GE22" i="20"/>
  <c r="GD22" i="20"/>
  <c r="GC22" i="20"/>
  <c r="GB22" i="20"/>
  <c r="FZ22" i="20"/>
  <c r="FY22" i="20"/>
  <c r="FX22" i="20"/>
  <c r="FW22" i="20"/>
  <c r="FV22" i="20"/>
  <c r="FU22" i="20"/>
  <c r="FT22" i="20"/>
  <c r="FS22" i="20"/>
  <c r="FR22" i="20"/>
  <c r="FQ22" i="20"/>
  <c r="FP22" i="20"/>
  <c r="FO22" i="20"/>
  <c r="FM22" i="20"/>
  <c r="FL22" i="20"/>
  <c r="FK22" i="20"/>
  <c r="FJ22" i="20"/>
  <c r="FI22" i="20"/>
  <c r="FH22" i="20"/>
  <c r="FG22" i="20"/>
  <c r="FF22" i="20"/>
  <c r="FE22" i="20"/>
  <c r="FD22" i="20"/>
  <c r="FC22" i="20"/>
  <c r="FB22" i="20"/>
  <c r="EZ22" i="20"/>
  <c r="EY22" i="20"/>
  <c r="EX22" i="20"/>
  <c r="EW22" i="20"/>
  <c r="EV22" i="20"/>
  <c r="EU22" i="20"/>
  <c r="ET22" i="20"/>
  <c r="ES22" i="20"/>
  <c r="ER22" i="20"/>
  <c r="EQ22" i="20"/>
  <c r="EP22" i="20"/>
  <c r="EO22" i="20"/>
  <c r="EM22" i="20"/>
  <c r="EL22" i="20"/>
  <c r="EK22" i="20"/>
  <c r="EJ22" i="20"/>
  <c r="EI22" i="20"/>
  <c r="EH22" i="20"/>
  <c r="EG22" i="20"/>
  <c r="EF22" i="20"/>
  <c r="EE22" i="20"/>
  <c r="ED22" i="20"/>
  <c r="EC22" i="20"/>
  <c r="EB22" i="20"/>
  <c r="DZ22" i="20"/>
  <c r="DY22" i="20"/>
  <c r="DX22" i="20"/>
  <c r="DW22" i="20"/>
  <c r="DV22" i="20"/>
  <c r="DU22" i="20"/>
  <c r="DT22" i="20"/>
  <c r="DS22" i="20"/>
  <c r="DR22" i="20"/>
  <c r="DQ22" i="20"/>
  <c r="DP22" i="20"/>
  <c r="DO22" i="20"/>
  <c r="DM22" i="20"/>
  <c r="DL22" i="20"/>
  <c r="DK22" i="20"/>
  <c r="DJ22" i="20"/>
  <c r="DI22" i="20"/>
  <c r="DH22" i="20"/>
  <c r="DG22" i="20"/>
  <c r="DF22" i="20"/>
  <c r="DE22" i="20"/>
  <c r="DD22" i="20"/>
  <c r="DC22" i="20"/>
  <c r="DB22" i="20"/>
  <c r="CZ22" i="20"/>
  <c r="CY22" i="20"/>
  <c r="CX22" i="20"/>
  <c r="CW22" i="20"/>
  <c r="CV22" i="20"/>
  <c r="CU22" i="20"/>
  <c r="CT22" i="20"/>
  <c r="CS22" i="20"/>
  <c r="CR22" i="20"/>
  <c r="CQ22" i="20"/>
  <c r="CP22" i="20"/>
  <c r="CO22" i="20"/>
  <c r="CM22" i="20"/>
  <c r="CL22" i="20"/>
  <c r="CK22" i="20"/>
  <c r="CJ22" i="20"/>
  <c r="CI22" i="20"/>
  <c r="CH22" i="20"/>
  <c r="CG22" i="20"/>
  <c r="CF22" i="20"/>
  <c r="CE22" i="20"/>
  <c r="CD22" i="20"/>
  <c r="CC22" i="20"/>
  <c r="CB22" i="20"/>
  <c r="BZ22" i="20"/>
  <c r="BY22" i="20"/>
  <c r="BX22" i="20"/>
  <c r="BW22" i="20"/>
  <c r="BV22" i="20"/>
  <c r="BU22" i="20"/>
  <c r="BT22" i="20"/>
  <c r="BS22" i="20"/>
  <c r="BR22" i="20"/>
  <c r="BQ22" i="20"/>
  <c r="BP22" i="20"/>
  <c r="BO22" i="20"/>
  <c r="BM22" i="20"/>
  <c r="BL22" i="20"/>
  <c r="BK22" i="20"/>
  <c r="BJ22" i="20"/>
  <c r="BI22" i="20"/>
  <c r="BH22" i="20"/>
  <c r="BG22" i="20"/>
  <c r="BF22" i="20"/>
  <c r="BE22" i="20"/>
  <c r="BD22" i="20"/>
  <c r="BC22" i="20"/>
  <c r="BB22" i="20"/>
  <c r="AZ22" i="20"/>
  <c r="AY22" i="20"/>
  <c r="AX22" i="20"/>
  <c r="AW22" i="20"/>
  <c r="AV22" i="20"/>
  <c r="AU22" i="20"/>
  <c r="AT22" i="20"/>
  <c r="AS22" i="20"/>
  <c r="AR22" i="20"/>
  <c r="AQ22" i="20"/>
  <c r="AP22" i="20"/>
  <c r="AO22" i="20"/>
  <c r="N48" i="20"/>
  <c r="N33" i="20"/>
  <c r="AA10" i="20"/>
  <c r="AN10" i="20" s="1"/>
  <c r="O10" i="20"/>
  <c r="O14" i="20" s="1"/>
  <c r="C8" i="19"/>
  <c r="C10" i="19"/>
  <c r="C11" i="19"/>
  <c r="C7" i="19"/>
  <c r="C6" i="19"/>
  <c r="KG45" i="9" l="1"/>
  <c r="JU55" i="9"/>
  <c r="O10" i="19"/>
  <c r="K10" i="19"/>
  <c r="G10" i="19"/>
  <c r="M10" i="19"/>
  <c r="E10" i="19"/>
  <c r="R10" i="19"/>
  <c r="N10" i="19"/>
  <c r="J10" i="19"/>
  <c r="F10" i="19"/>
  <c r="P10" i="19"/>
  <c r="L10" i="19"/>
  <c r="H10" i="19"/>
  <c r="Q10" i="19"/>
  <c r="I10" i="19"/>
  <c r="D10" i="19"/>
  <c r="O6" i="19"/>
  <c r="K6" i="19"/>
  <c r="G6" i="19"/>
  <c r="Q6" i="19"/>
  <c r="I6" i="19"/>
  <c r="R6" i="19"/>
  <c r="N6" i="19"/>
  <c r="J6" i="19"/>
  <c r="F6" i="19"/>
  <c r="D6" i="19"/>
  <c r="P6" i="19"/>
  <c r="L6" i="19"/>
  <c r="H6" i="19"/>
  <c r="M6" i="19"/>
  <c r="E6" i="19"/>
  <c r="O8" i="19"/>
  <c r="K8" i="19"/>
  <c r="G8" i="19"/>
  <c r="M8" i="19"/>
  <c r="E8" i="19"/>
  <c r="R8" i="19"/>
  <c r="N8" i="19"/>
  <c r="J8" i="19"/>
  <c r="F8" i="19"/>
  <c r="P8" i="19"/>
  <c r="L8" i="19"/>
  <c r="H8" i="19"/>
  <c r="D8" i="19"/>
  <c r="Q8" i="19"/>
  <c r="I8" i="19"/>
  <c r="O7" i="19"/>
  <c r="K7" i="19"/>
  <c r="G7" i="19"/>
  <c r="D7" i="19"/>
  <c r="M7" i="19"/>
  <c r="I7" i="19"/>
  <c r="R7" i="19"/>
  <c r="N7" i="19"/>
  <c r="J7" i="19"/>
  <c r="F7" i="19"/>
  <c r="P7" i="19"/>
  <c r="L7" i="19"/>
  <c r="H7" i="19"/>
  <c r="Q7" i="19"/>
  <c r="E7" i="19"/>
  <c r="O48" i="20"/>
  <c r="O12" i="20"/>
  <c r="O8" i="9" s="1"/>
  <c r="GN22" i="20"/>
  <c r="O13" i="20"/>
  <c r="O18" i="20" s="1"/>
  <c r="O16" i="20"/>
  <c r="O15" i="20"/>
  <c r="O26" i="20"/>
  <c r="O55" i="20" s="1"/>
  <c r="BN22" i="20"/>
  <c r="CN22" i="20"/>
  <c r="DN22" i="20"/>
  <c r="EN22" i="20"/>
  <c r="FN22" i="20"/>
  <c r="E11" i="19"/>
  <c r="I11" i="19"/>
  <c r="M11" i="19"/>
  <c r="Q11" i="19"/>
  <c r="U11" i="19"/>
  <c r="Y11" i="19"/>
  <c r="D11" i="19"/>
  <c r="F11" i="19"/>
  <c r="J11" i="19"/>
  <c r="N11" i="19"/>
  <c r="R11" i="19"/>
  <c r="V11" i="19"/>
  <c r="Z11" i="19"/>
  <c r="G11" i="19"/>
  <c r="O11" i="19"/>
  <c r="W11" i="19"/>
  <c r="K11" i="19"/>
  <c r="S11" i="19"/>
  <c r="AA11" i="19"/>
  <c r="H11" i="19"/>
  <c r="X11" i="19"/>
  <c r="L11" i="19"/>
  <c r="P11" i="19"/>
  <c r="T11" i="19"/>
  <c r="AB11" i="19"/>
  <c r="P10" i="20"/>
  <c r="P14" i="20" s="1"/>
  <c r="BA10" i="20"/>
  <c r="BA22" i="20"/>
  <c r="CA22" i="20"/>
  <c r="DA22" i="20"/>
  <c r="EA22" i="20"/>
  <c r="FA22" i="20"/>
  <c r="GA22" i="20"/>
  <c r="HB18" i="14"/>
  <c r="HC18" i="14"/>
  <c r="HD18" i="14"/>
  <c r="HE18" i="14"/>
  <c r="HF18" i="14"/>
  <c r="HG18" i="14"/>
  <c r="HH18" i="14"/>
  <c r="HI18" i="14"/>
  <c r="HJ18" i="14"/>
  <c r="HK18" i="14"/>
  <c r="HL18" i="14"/>
  <c r="HM18" i="14"/>
  <c r="HO18" i="14"/>
  <c r="HP18" i="14"/>
  <c r="HQ18" i="14"/>
  <c r="HR18" i="14"/>
  <c r="HS18" i="14"/>
  <c r="HT18" i="14"/>
  <c r="HU18" i="14"/>
  <c r="HV18" i="14"/>
  <c r="HW18" i="14"/>
  <c r="HX18" i="14"/>
  <c r="HY18" i="14"/>
  <c r="HZ18" i="14"/>
  <c r="IB18" i="14"/>
  <c r="IC18" i="14"/>
  <c r="ID18" i="14"/>
  <c r="IE18" i="14"/>
  <c r="IF18" i="14"/>
  <c r="IG18" i="14"/>
  <c r="IH18" i="14"/>
  <c r="II18" i="14"/>
  <c r="IJ18" i="14"/>
  <c r="IK18" i="14"/>
  <c r="IL18" i="14"/>
  <c r="IM18" i="14"/>
  <c r="IO18" i="14"/>
  <c r="IP18" i="14"/>
  <c r="IQ18" i="14"/>
  <c r="IR18" i="14"/>
  <c r="IS18" i="14"/>
  <c r="IT18" i="14"/>
  <c r="IU18" i="14"/>
  <c r="IV18" i="14"/>
  <c r="IW18" i="14"/>
  <c r="IX18" i="14"/>
  <c r="IY18" i="14"/>
  <c r="IZ18" i="14"/>
  <c r="JB18" i="14"/>
  <c r="JC18" i="14"/>
  <c r="JD18" i="14"/>
  <c r="JE18" i="14"/>
  <c r="JF18" i="14"/>
  <c r="JG18" i="14"/>
  <c r="JH18" i="14"/>
  <c r="JI18" i="14"/>
  <c r="JJ18" i="14"/>
  <c r="JK18" i="14"/>
  <c r="JL18" i="14"/>
  <c r="JM18" i="14"/>
  <c r="JO18" i="14"/>
  <c r="JP18" i="14"/>
  <c r="JQ18" i="14"/>
  <c r="JR18" i="14"/>
  <c r="JS18" i="14"/>
  <c r="JT18" i="14"/>
  <c r="JU18" i="14"/>
  <c r="JV18" i="14"/>
  <c r="JW18" i="14"/>
  <c r="JX18" i="14"/>
  <c r="JY18" i="14"/>
  <c r="JZ18" i="14"/>
  <c r="KB18" i="14"/>
  <c r="KC18" i="14"/>
  <c r="KD18" i="14"/>
  <c r="KE18" i="14"/>
  <c r="KF18" i="14"/>
  <c r="KG18" i="14"/>
  <c r="KH18" i="14"/>
  <c r="KI18" i="14"/>
  <c r="KJ18" i="14"/>
  <c r="KK18" i="14"/>
  <c r="KL18" i="14"/>
  <c r="KM18" i="14"/>
  <c r="KO18" i="14"/>
  <c r="KP18" i="14"/>
  <c r="KQ18" i="14"/>
  <c r="KR18" i="14"/>
  <c r="KS18" i="14"/>
  <c r="KT18" i="14"/>
  <c r="KU18" i="14"/>
  <c r="KV18" i="14"/>
  <c r="KW18" i="14"/>
  <c r="KX18" i="14"/>
  <c r="KY18" i="14"/>
  <c r="KZ18" i="14"/>
  <c r="LB18" i="14"/>
  <c r="LC18" i="14"/>
  <c r="LD18" i="14"/>
  <c r="LE18" i="14"/>
  <c r="LF18" i="14"/>
  <c r="LG18" i="14"/>
  <c r="LH18" i="14"/>
  <c r="LI18" i="14"/>
  <c r="LJ18" i="14"/>
  <c r="LK18" i="14"/>
  <c r="LL18" i="14"/>
  <c r="LM18" i="14"/>
  <c r="HB10" i="14"/>
  <c r="HC10" i="14"/>
  <c r="HD10" i="14"/>
  <c r="HE10" i="14"/>
  <c r="HF10" i="14"/>
  <c r="HG10" i="14"/>
  <c r="HH10" i="14"/>
  <c r="HI10" i="14"/>
  <c r="HJ10" i="14"/>
  <c r="HK10" i="14"/>
  <c r="HL10" i="14"/>
  <c r="HM10" i="14"/>
  <c r="HN10" i="14"/>
  <c r="HO10" i="14"/>
  <c r="HP10" i="14"/>
  <c r="HQ10" i="14"/>
  <c r="HR10" i="14"/>
  <c r="HS10" i="14"/>
  <c r="HT10" i="14"/>
  <c r="HU10" i="14"/>
  <c r="HV10" i="14"/>
  <c r="HW10" i="14"/>
  <c r="HX10" i="14"/>
  <c r="HY10" i="14"/>
  <c r="HZ10" i="14"/>
  <c r="IA10" i="14"/>
  <c r="IB10" i="14"/>
  <c r="IC10" i="14"/>
  <c r="ID10" i="14"/>
  <c r="IE10" i="14"/>
  <c r="IF10" i="14"/>
  <c r="IG10" i="14"/>
  <c r="IH10" i="14"/>
  <c r="II10" i="14"/>
  <c r="IJ10" i="14"/>
  <c r="IK10" i="14"/>
  <c r="IL10" i="14"/>
  <c r="IM10" i="14"/>
  <c r="IN10" i="14"/>
  <c r="IO10" i="14"/>
  <c r="IP10" i="14"/>
  <c r="IQ10" i="14"/>
  <c r="IR10" i="14"/>
  <c r="IS10" i="14"/>
  <c r="IT10" i="14"/>
  <c r="IU10" i="14"/>
  <c r="IV10" i="14"/>
  <c r="IW10" i="14"/>
  <c r="IX10" i="14"/>
  <c r="IY10" i="14"/>
  <c r="IZ10" i="14"/>
  <c r="JA10" i="14"/>
  <c r="JB10" i="14"/>
  <c r="JC10" i="14"/>
  <c r="JD10" i="14"/>
  <c r="JE10" i="14"/>
  <c r="JF10" i="14"/>
  <c r="JG10" i="14"/>
  <c r="JH10" i="14"/>
  <c r="JI10" i="14"/>
  <c r="JJ10" i="14"/>
  <c r="JK10" i="14"/>
  <c r="JL10" i="14"/>
  <c r="JM10" i="14"/>
  <c r="JN10" i="14"/>
  <c r="JO10" i="14"/>
  <c r="JP10" i="14"/>
  <c r="JQ10" i="14"/>
  <c r="JR10" i="14"/>
  <c r="JS10" i="14"/>
  <c r="JT10" i="14"/>
  <c r="JU10" i="14"/>
  <c r="JV10" i="14"/>
  <c r="JW10" i="14"/>
  <c r="JX10" i="14"/>
  <c r="JY10" i="14"/>
  <c r="JZ10" i="14"/>
  <c r="KA10" i="14"/>
  <c r="KB10" i="14"/>
  <c r="KC10" i="14"/>
  <c r="KD10" i="14"/>
  <c r="KE10" i="14"/>
  <c r="KF10" i="14"/>
  <c r="KG10" i="14"/>
  <c r="KH10" i="14"/>
  <c r="KI10" i="14"/>
  <c r="KJ10" i="14"/>
  <c r="KK10" i="14"/>
  <c r="KL10" i="14"/>
  <c r="KM10" i="14"/>
  <c r="KN10" i="14"/>
  <c r="KO10" i="14"/>
  <c r="KP10" i="14"/>
  <c r="KQ10" i="14"/>
  <c r="KR10" i="14"/>
  <c r="KS10" i="14"/>
  <c r="KT10" i="14"/>
  <c r="KU10" i="14"/>
  <c r="KV10" i="14"/>
  <c r="KW10" i="14"/>
  <c r="KX10" i="14"/>
  <c r="KY10" i="14"/>
  <c r="KZ10" i="14"/>
  <c r="LA10" i="14"/>
  <c r="LB10" i="14"/>
  <c r="LC10" i="14"/>
  <c r="LD10" i="14"/>
  <c r="LE10" i="14"/>
  <c r="LF10" i="14"/>
  <c r="LG10" i="14"/>
  <c r="LH10" i="14"/>
  <c r="LI10" i="14"/>
  <c r="LJ10" i="14"/>
  <c r="LK10" i="14"/>
  <c r="LL10" i="14"/>
  <c r="LM10" i="14"/>
  <c r="LN10" i="14"/>
  <c r="AA9" i="17"/>
  <c r="N7" i="17"/>
  <c r="N10" i="17"/>
  <c r="N9" i="17"/>
  <c r="N59" i="9"/>
  <c r="LN33" i="9"/>
  <c r="LN32" i="9"/>
  <c r="LA33" i="9"/>
  <c r="LA32" i="9"/>
  <c r="KN33" i="9"/>
  <c r="KN32" i="9"/>
  <c r="KA33" i="9"/>
  <c r="KA32" i="9"/>
  <c r="JN33" i="9"/>
  <c r="JN32" i="9"/>
  <c r="JA33" i="9"/>
  <c r="JA32" i="9"/>
  <c r="IN33" i="9"/>
  <c r="IN32" i="9"/>
  <c r="IA33" i="9"/>
  <c r="IA32" i="9"/>
  <c r="HN33" i="9"/>
  <c r="HN32" i="9"/>
  <c r="HA33" i="9"/>
  <c r="HA32" i="9"/>
  <c r="GN33" i="9"/>
  <c r="GN32" i="9"/>
  <c r="GA33" i="9"/>
  <c r="GA32" i="9"/>
  <c r="FN33" i="9"/>
  <c r="FN32" i="9"/>
  <c r="FA33" i="9"/>
  <c r="FA32" i="9"/>
  <c r="EN33" i="9"/>
  <c r="EN32" i="9"/>
  <c r="EA32" i="9"/>
  <c r="DN32" i="9"/>
  <c r="DA32" i="9"/>
  <c r="CN32" i="9"/>
  <c r="CA32" i="9"/>
  <c r="BN32" i="9"/>
  <c r="BA32" i="9"/>
  <c r="AN32" i="9"/>
  <c r="AA39" i="9"/>
  <c r="AA38" i="9"/>
  <c r="AA37" i="9"/>
  <c r="AA35" i="9"/>
  <c r="AA32" i="9"/>
  <c r="N48" i="18"/>
  <c r="N45" i="18"/>
  <c r="AA43" i="18"/>
  <c r="N43" i="18"/>
  <c r="AA42" i="18"/>
  <c r="N42" i="18"/>
  <c r="L67" i="9"/>
  <c r="L73" i="9" s="1"/>
  <c r="K67" i="9"/>
  <c r="K73" i="9" s="1"/>
  <c r="J67" i="9"/>
  <c r="J73" i="9" s="1"/>
  <c r="I67" i="9"/>
  <c r="I73" i="9" s="1"/>
  <c r="H67" i="9"/>
  <c r="H73" i="9" s="1"/>
  <c r="G67" i="9"/>
  <c r="G73" i="9" s="1"/>
  <c r="F67" i="9"/>
  <c r="F73" i="9" s="1"/>
  <c r="E67" i="9"/>
  <c r="E73" i="9" s="1"/>
  <c r="D67" i="9"/>
  <c r="D73" i="9" s="1"/>
  <c r="B67" i="9"/>
  <c r="B29" i="22"/>
  <c r="B81" i="22" s="1"/>
  <c r="B32" i="22"/>
  <c r="AA8" i="18"/>
  <c r="O8" i="18"/>
  <c r="O5" i="18" s="1"/>
  <c r="N7" i="18"/>
  <c r="Q9" i="7"/>
  <c r="Q77" i="9" s="1"/>
  <c r="R9" i="7"/>
  <c r="R77" i="9" s="1"/>
  <c r="S9" i="7"/>
  <c r="S77" i="9" s="1"/>
  <c r="T9" i="7"/>
  <c r="T77" i="9" s="1"/>
  <c r="U9" i="7"/>
  <c r="U77" i="9" s="1"/>
  <c r="V9" i="7"/>
  <c r="V77" i="9" s="1"/>
  <c r="W9" i="7"/>
  <c r="W77" i="9" s="1"/>
  <c r="X9" i="7"/>
  <c r="X77" i="9" s="1"/>
  <c r="Y9" i="7"/>
  <c r="Y77" i="9" s="1"/>
  <c r="Z9" i="7"/>
  <c r="Z77" i="9" s="1"/>
  <c r="P9" i="7"/>
  <c r="P77" i="9" s="1"/>
  <c r="O9" i="7"/>
  <c r="O77" i="9" s="1"/>
  <c r="D9" i="7"/>
  <c r="E9" i="7"/>
  <c r="F9" i="7"/>
  <c r="G9" i="7"/>
  <c r="H9" i="7"/>
  <c r="I9" i="7"/>
  <c r="J9" i="7"/>
  <c r="J77" i="9" s="1"/>
  <c r="K9" i="7"/>
  <c r="K77" i="9" s="1"/>
  <c r="L9" i="7"/>
  <c r="M9" i="7"/>
  <c r="M77" i="9" s="1"/>
  <c r="C9" i="7"/>
  <c r="C77" i="9" s="1"/>
  <c r="B9" i="7"/>
  <c r="B13" i="7" s="1"/>
  <c r="AA6" i="14"/>
  <c r="AN6" i="14" s="1"/>
  <c r="BA6" i="14" s="1"/>
  <c r="BN6" i="14" s="1"/>
  <c r="CA6" i="14" s="1"/>
  <c r="CN6" i="14" s="1"/>
  <c r="DA6" i="14" s="1"/>
  <c r="DN6" i="14" s="1"/>
  <c r="EA6" i="14" s="1"/>
  <c r="EN6" i="14" s="1"/>
  <c r="FA6" i="14" s="1"/>
  <c r="FN6" i="14" s="1"/>
  <c r="GA6" i="14" s="1"/>
  <c r="GN6" i="14" s="1"/>
  <c r="HA6" i="14" s="1"/>
  <c r="HN6" i="14" s="1"/>
  <c r="IA6" i="14" s="1"/>
  <c r="IN6" i="14" s="1"/>
  <c r="JA6" i="14" s="1"/>
  <c r="JN6" i="14" s="1"/>
  <c r="KA6" i="14" s="1"/>
  <c r="KN6" i="14" s="1"/>
  <c r="LA6" i="14" s="1"/>
  <c r="LN6" i="14" s="1"/>
  <c r="O6" i="14"/>
  <c r="P6" i="14" s="1"/>
  <c r="AA6" i="17"/>
  <c r="AN6" i="17" s="1"/>
  <c r="BA6" i="17" s="1"/>
  <c r="BN6" i="17" s="1"/>
  <c r="CA6" i="17" s="1"/>
  <c r="CN6" i="17" s="1"/>
  <c r="DA6" i="17" s="1"/>
  <c r="DN6" i="17" s="1"/>
  <c r="EA6" i="17" s="1"/>
  <c r="EN6" i="17" s="1"/>
  <c r="FA6" i="17" s="1"/>
  <c r="FN6" i="17" s="1"/>
  <c r="GA6" i="17" s="1"/>
  <c r="GN6" i="17" s="1"/>
  <c r="HA6" i="17" s="1"/>
  <c r="HN6" i="17" s="1"/>
  <c r="IA6" i="17" s="1"/>
  <c r="IN6" i="17" s="1"/>
  <c r="JA6" i="17" s="1"/>
  <c r="JN6" i="17" s="1"/>
  <c r="KA6" i="17" s="1"/>
  <c r="KN6" i="17" s="1"/>
  <c r="LA6" i="17" s="1"/>
  <c r="LN6" i="17" s="1"/>
  <c r="O6" i="17"/>
  <c r="P6" i="17" s="1"/>
  <c r="AA11" i="9"/>
  <c r="AN11" i="9" s="1"/>
  <c r="BA11" i="9" s="1"/>
  <c r="O11" i="9"/>
  <c r="P11" i="9" s="1"/>
  <c r="O6" i="7"/>
  <c r="P6" i="7" s="1"/>
  <c r="Q6" i="7" s="1"/>
  <c r="R6" i="7" s="1"/>
  <c r="S6" i="7" s="1"/>
  <c r="T6" i="7" s="1"/>
  <c r="U6" i="7" s="1"/>
  <c r="V6" i="7" s="1"/>
  <c r="W6" i="7" s="1"/>
  <c r="X6" i="7" s="1"/>
  <c r="Y6" i="7" s="1"/>
  <c r="Z6" i="7" s="1"/>
  <c r="JV55" i="9" l="1"/>
  <c r="KH45" i="9"/>
  <c r="B7" i="23"/>
  <c r="N50" i="18"/>
  <c r="O37" i="18"/>
  <c r="O38" i="18"/>
  <c r="O39" i="18"/>
  <c r="O35" i="18"/>
  <c r="N51" i="18"/>
  <c r="O19" i="18"/>
  <c r="O17" i="18"/>
  <c r="O15" i="18"/>
  <c r="AN8" i="18"/>
  <c r="AA5" i="18"/>
  <c r="AA32" i="18" s="1"/>
  <c r="O14" i="9"/>
  <c r="N41" i="18"/>
  <c r="E8" i="7"/>
  <c r="E77" i="9"/>
  <c r="E74" i="9" s="1"/>
  <c r="E84" i="9" s="1"/>
  <c r="L8" i="7"/>
  <c r="L77" i="9"/>
  <c r="L74" i="9" s="1"/>
  <c r="L84" i="9" s="1"/>
  <c r="H8" i="7"/>
  <c r="H77" i="9"/>
  <c r="H74" i="9" s="1"/>
  <c r="H84" i="9" s="1"/>
  <c r="D8" i="7"/>
  <c r="D77" i="9"/>
  <c r="D74" i="9" s="1"/>
  <c r="D84" i="9" s="1"/>
  <c r="I8" i="7"/>
  <c r="I77" i="9"/>
  <c r="I74" i="9" s="1"/>
  <c r="I84" i="9" s="1"/>
  <c r="B8" i="7"/>
  <c r="B77" i="9"/>
  <c r="B74" i="9" s="1"/>
  <c r="B84" i="9" s="1"/>
  <c r="G8" i="7"/>
  <c r="G77" i="9"/>
  <c r="G74" i="9" s="1"/>
  <c r="G84" i="9" s="1"/>
  <c r="F8" i="7"/>
  <c r="F77" i="9"/>
  <c r="F74" i="9" s="1"/>
  <c r="F84" i="9" s="1"/>
  <c r="B35" i="22"/>
  <c r="B65" i="22" s="1"/>
  <c r="B102" i="22" s="1"/>
  <c r="C74" i="9"/>
  <c r="C84" i="9" s="1"/>
  <c r="C8" i="7"/>
  <c r="J74" i="9"/>
  <c r="J84" i="9" s="1"/>
  <c r="J8" i="7"/>
  <c r="P8" i="7"/>
  <c r="W8" i="7"/>
  <c r="S8" i="7"/>
  <c r="M74" i="9"/>
  <c r="M84" i="9" s="1"/>
  <c r="M8" i="7"/>
  <c r="Z8" i="7"/>
  <c r="V8" i="7"/>
  <c r="R8" i="7"/>
  <c r="Y8" i="7"/>
  <c r="U8" i="7"/>
  <c r="Q8" i="7"/>
  <c r="K74" i="9"/>
  <c r="K84" i="9" s="1"/>
  <c r="K8" i="7"/>
  <c r="O8" i="7"/>
  <c r="X8" i="7"/>
  <c r="T8" i="7"/>
  <c r="P48" i="20"/>
  <c r="P12" i="20"/>
  <c r="O35" i="20"/>
  <c r="O56" i="20" s="1"/>
  <c r="P13" i="20"/>
  <c r="P18" i="20" s="1"/>
  <c r="P16" i="20"/>
  <c r="P26" i="20"/>
  <c r="P55" i="20" s="1"/>
  <c r="P15" i="20"/>
  <c r="Q10" i="20"/>
  <c r="Q14" i="20" s="1"/>
  <c r="O7" i="18"/>
  <c r="O5" i="7" s="1"/>
  <c r="B62" i="22"/>
  <c r="B31" i="22"/>
  <c r="BN11" i="9"/>
  <c r="C67" i="9"/>
  <c r="C73" i="9" s="1"/>
  <c r="B47" i="20"/>
  <c r="B50" i="20" s="1"/>
  <c r="B45" i="9" s="1"/>
  <c r="N5" i="14"/>
  <c r="N5" i="7"/>
  <c r="N5" i="17"/>
  <c r="N9" i="20"/>
  <c r="N10" i="9"/>
  <c r="B73" i="9"/>
  <c r="P8" i="18"/>
  <c r="P5" i="18" s="1"/>
  <c r="N18" i="9"/>
  <c r="B28" i="22"/>
  <c r="AA77" i="9"/>
  <c r="B15" i="9"/>
  <c r="F15" i="9"/>
  <c r="J15" i="9"/>
  <c r="K15" i="9"/>
  <c r="I15" i="9"/>
  <c r="G15" i="9"/>
  <c r="E15" i="9"/>
  <c r="C15" i="9"/>
  <c r="C8" i="17"/>
  <c r="L8" i="17"/>
  <c r="J8" i="17"/>
  <c r="H8" i="17"/>
  <c r="F8" i="17"/>
  <c r="D8" i="17"/>
  <c r="P8" i="17"/>
  <c r="Y8" i="17"/>
  <c r="W8" i="17"/>
  <c r="U8" i="17"/>
  <c r="S8" i="17"/>
  <c r="Q8" i="17"/>
  <c r="B10" i="7"/>
  <c r="B37" i="9" s="1"/>
  <c r="B8" i="17"/>
  <c r="B12" i="17" s="1"/>
  <c r="M8" i="17"/>
  <c r="K8" i="17"/>
  <c r="I8" i="17"/>
  <c r="G8" i="17"/>
  <c r="E8" i="17"/>
  <c r="O8" i="17"/>
  <c r="Z8" i="17"/>
  <c r="X8" i="17"/>
  <c r="V8" i="17"/>
  <c r="T8" i="17"/>
  <c r="R8" i="17"/>
  <c r="D15" i="9"/>
  <c r="H15" i="9"/>
  <c r="L15" i="9"/>
  <c r="BN10" i="20"/>
  <c r="AA9" i="7"/>
  <c r="AA8" i="7" s="1"/>
  <c r="C6" i="23" s="1"/>
  <c r="N9" i="7"/>
  <c r="N8" i="7" s="1"/>
  <c r="B6" i="23" s="1"/>
  <c r="Q6" i="14"/>
  <c r="Q6" i="17"/>
  <c r="Q11" i="9"/>
  <c r="KI45" i="9" l="1"/>
  <c r="JW55" i="9"/>
  <c r="O33" i="18"/>
  <c r="O82" i="9" s="1"/>
  <c r="O13" i="18"/>
  <c r="O44" i="18"/>
  <c r="P35" i="18"/>
  <c r="P38" i="18"/>
  <c r="P45" i="18"/>
  <c r="P39" i="18"/>
  <c r="P37" i="18"/>
  <c r="P18" i="9"/>
  <c r="O36" i="18"/>
  <c r="O13" i="9"/>
  <c r="AA12" i="18"/>
  <c r="O24" i="18"/>
  <c r="P19" i="18"/>
  <c r="P17" i="18"/>
  <c r="P15" i="18"/>
  <c r="P24" i="18" s="1"/>
  <c r="R10" i="20"/>
  <c r="R14" i="20" s="1"/>
  <c r="R26" i="20" s="1"/>
  <c r="R55" i="20" s="1"/>
  <c r="O18" i="9"/>
  <c r="O45" i="18"/>
  <c r="BA8" i="18"/>
  <c r="AN5" i="18"/>
  <c r="AN32" i="18" s="1"/>
  <c r="B87" i="22"/>
  <c r="B58" i="22"/>
  <c r="B93" i="22" s="1"/>
  <c r="B36" i="22"/>
  <c r="O66" i="20"/>
  <c r="P8" i="9"/>
  <c r="P30" i="20"/>
  <c r="Q48" i="20"/>
  <c r="Q12" i="20"/>
  <c r="B8" i="23"/>
  <c r="B18" i="23" s="1"/>
  <c r="C16" i="23"/>
  <c r="O5" i="14"/>
  <c r="O10" i="9"/>
  <c r="P35" i="20"/>
  <c r="P56" i="20" s="1"/>
  <c r="R13" i="20"/>
  <c r="R18" i="20" s="1"/>
  <c r="R16" i="20"/>
  <c r="Q13" i="20"/>
  <c r="Q18" i="20" s="1"/>
  <c r="Q16" i="20"/>
  <c r="Q15" i="20"/>
  <c r="Q26" i="20"/>
  <c r="Q55" i="20" s="1"/>
  <c r="O5" i="17"/>
  <c r="P7" i="18"/>
  <c r="P5" i="17" s="1"/>
  <c r="O9" i="20"/>
  <c r="B61" i="22"/>
  <c r="B83" i="22"/>
  <c r="B78" i="22"/>
  <c r="CA11" i="9"/>
  <c r="B15" i="7"/>
  <c r="C25" i="23"/>
  <c r="LF7" i="14"/>
  <c r="LD7" i="14"/>
  <c r="LI7" i="14"/>
  <c r="LH7" i="14"/>
  <c r="LK7" i="14"/>
  <c r="LB7" i="14"/>
  <c r="LL7" i="14"/>
  <c r="LE7" i="14"/>
  <c r="LC7" i="14"/>
  <c r="LG7" i="14"/>
  <c r="KT7" i="14"/>
  <c r="LM7" i="14"/>
  <c r="KW7" i="14"/>
  <c r="KY7" i="14"/>
  <c r="KZ7" i="14"/>
  <c r="KR7" i="14"/>
  <c r="KU7" i="14"/>
  <c r="KX7" i="14"/>
  <c r="KP7" i="14"/>
  <c r="LJ7" i="14"/>
  <c r="KS7" i="14"/>
  <c r="KQ7" i="14"/>
  <c r="KO7" i="14"/>
  <c r="KV7" i="14"/>
  <c r="B17" i="23"/>
  <c r="Q8" i="18"/>
  <c r="Q5" i="18" s="1"/>
  <c r="N77" i="9"/>
  <c r="B25" i="23"/>
  <c r="AA8" i="17"/>
  <c r="Z11" i="17" s="1"/>
  <c r="Z10" i="14" s="1"/>
  <c r="AA10" i="14" s="1"/>
  <c r="C10" i="7"/>
  <c r="C13" i="7" s="1"/>
  <c r="C14" i="7" s="1"/>
  <c r="C34" i="20" s="1"/>
  <c r="N74" i="9"/>
  <c r="N84" i="9"/>
  <c r="LJ18" i="9"/>
  <c r="LJ71" i="9" s="1"/>
  <c r="LJ67" i="9" s="1"/>
  <c r="LJ73" i="9" s="1"/>
  <c r="LF18" i="9"/>
  <c r="LF71" i="9" s="1"/>
  <c r="LF67" i="9" s="1"/>
  <c r="LF73" i="9" s="1"/>
  <c r="LL18" i="9"/>
  <c r="LL71" i="9" s="1"/>
  <c r="LL67" i="9" s="1"/>
  <c r="LL73" i="9" s="1"/>
  <c r="LD18" i="9"/>
  <c r="LD71" i="9" s="1"/>
  <c r="LD67" i="9" s="1"/>
  <c r="LD73" i="9" s="1"/>
  <c r="LB18" i="9"/>
  <c r="LB71" i="9" s="1"/>
  <c r="LK18" i="9"/>
  <c r="LK71" i="9" s="1"/>
  <c r="LK67" i="9" s="1"/>
  <c r="LK73" i="9" s="1"/>
  <c r="LG18" i="9"/>
  <c r="LG71" i="9" s="1"/>
  <c r="LG67" i="9" s="1"/>
  <c r="LG73" i="9" s="1"/>
  <c r="LC18" i="9"/>
  <c r="LC71" i="9" s="1"/>
  <c r="LC67" i="9" s="1"/>
  <c r="LC73" i="9" s="1"/>
  <c r="KU18" i="9"/>
  <c r="KU71" i="9" s="1"/>
  <c r="KU67" i="9" s="1"/>
  <c r="KU73" i="9" s="1"/>
  <c r="KZ18" i="9"/>
  <c r="KZ71" i="9" s="1"/>
  <c r="KV18" i="9"/>
  <c r="KV71" i="9" s="1"/>
  <c r="KV67" i="9" s="1"/>
  <c r="KV73" i="9" s="1"/>
  <c r="KR18" i="9"/>
  <c r="KR71" i="9" s="1"/>
  <c r="KR67" i="9" s="1"/>
  <c r="KR73" i="9" s="1"/>
  <c r="LH18" i="9"/>
  <c r="LH71" i="9" s="1"/>
  <c r="LH67" i="9" s="1"/>
  <c r="LH73" i="9" s="1"/>
  <c r="LM18" i="9"/>
  <c r="LM71" i="9" s="1"/>
  <c r="LI18" i="9"/>
  <c r="LI71" i="9" s="1"/>
  <c r="LI67" i="9" s="1"/>
  <c r="LI73" i="9" s="1"/>
  <c r="LE18" i="9"/>
  <c r="LE71" i="9" s="1"/>
  <c r="LE67" i="9" s="1"/>
  <c r="LE73" i="9" s="1"/>
  <c r="KS18" i="9"/>
  <c r="KS71" i="9" s="1"/>
  <c r="KS67" i="9" s="1"/>
  <c r="KS73" i="9" s="1"/>
  <c r="KW18" i="9"/>
  <c r="KW71" i="9" s="1"/>
  <c r="KW67" i="9" s="1"/>
  <c r="KW73" i="9" s="1"/>
  <c r="KY18" i="9"/>
  <c r="KY71" i="9" s="1"/>
  <c r="KY67" i="9" s="1"/>
  <c r="KY73" i="9" s="1"/>
  <c r="KQ18" i="9"/>
  <c r="KQ71" i="9" s="1"/>
  <c r="KQ67" i="9" s="1"/>
  <c r="KQ73" i="9" s="1"/>
  <c r="KO18" i="9"/>
  <c r="KO71" i="9" s="1"/>
  <c r="KX18" i="9"/>
  <c r="KX71" i="9" s="1"/>
  <c r="KX67" i="9" s="1"/>
  <c r="KX73" i="9" s="1"/>
  <c r="KT18" i="9"/>
  <c r="KT71" i="9" s="1"/>
  <c r="KT67" i="9" s="1"/>
  <c r="KT73" i="9" s="1"/>
  <c r="KP18" i="9"/>
  <c r="KP71" i="9" s="1"/>
  <c r="KP67" i="9" s="1"/>
  <c r="KP73" i="9" s="1"/>
  <c r="CA10" i="20"/>
  <c r="N8" i="17"/>
  <c r="M11" i="17" s="1"/>
  <c r="M10" i="14" s="1"/>
  <c r="N10" i="14" s="1"/>
  <c r="C7" i="17"/>
  <c r="R6" i="14"/>
  <c r="R6" i="17"/>
  <c r="R11" i="9"/>
  <c r="LA71" i="9" l="1"/>
  <c r="LN71" i="9"/>
  <c r="JX55" i="9"/>
  <c r="KJ45" i="9"/>
  <c r="O50" i="18"/>
  <c r="P44" i="18"/>
  <c r="P33" i="18"/>
  <c r="P82" i="9" s="1"/>
  <c r="P13" i="18"/>
  <c r="P36" i="18"/>
  <c r="Q45" i="18"/>
  <c r="Q39" i="18"/>
  <c r="Q37" i="18"/>
  <c r="Q38" i="18"/>
  <c r="Q35" i="18"/>
  <c r="O74" i="9"/>
  <c r="O32" i="18"/>
  <c r="O51" i="18" s="1"/>
  <c r="S10" i="20"/>
  <c r="S14" i="20" s="1"/>
  <c r="R15" i="20"/>
  <c r="P13" i="9"/>
  <c r="P14" i="9"/>
  <c r="R48" i="20"/>
  <c r="AA25" i="23"/>
  <c r="R12" i="20"/>
  <c r="R30" i="20" s="1"/>
  <c r="Q17" i="18"/>
  <c r="Q15" i="18"/>
  <c r="Q19" i="18"/>
  <c r="P41" i="18"/>
  <c r="O41" i="18"/>
  <c r="Q14" i="9"/>
  <c r="BN8" i="18"/>
  <c r="BA5" i="18"/>
  <c r="B88" i="22"/>
  <c r="S48" i="20"/>
  <c r="S12" i="20"/>
  <c r="Q8" i="9"/>
  <c r="Q30" i="20"/>
  <c r="P66" i="20"/>
  <c r="B12" i="7"/>
  <c r="B16" i="7" s="1"/>
  <c r="B22" i="20"/>
  <c r="R35" i="20"/>
  <c r="Q35" i="20"/>
  <c r="Q56" i="20" s="1"/>
  <c r="S13" i="20"/>
  <c r="S18" i="20" s="1"/>
  <c r="S16" i="20"/>
  <c r="S15" i="20"/>
  <c r="S26" i="20"/>
  <c r="S55" i="20" s="1"/>
  <c r="P5" i="7"/>
  <c r="P9" i="20"/>
  <c r="P10" i="9"/>
  <c r="P5" i="14"/>
  <c r="Q7" i="18"/>
  <c r="Q5" i="7" s="1"/>
  <c r="B98" i="22"/>
  <c r="B59" i="22"/>
  <c r="B66" i="22" s="1"/>
  <c r="CN11" i="9"/>
  <c r="C37" i="9"/>
  <c r="D10" i="7"/>
  <c r="B9" i="23"/>
  <c r="B16" i="23"/>
  <c r="B30" i="23" s="1"/>
  <c r="LN7" i="14"/>
  <c r="LA7" i="14"/>
  <c r="O71" i="9"/>
  <c r="P71" i="9"/>
  <c r="R8" i="18"/>
  <c r="R5" i="18" s="1"/>
  <c r="B23" i="23"/>
  <c r="C23" i="23"/>
  <c r="C12" i="17"/>
  <c r="D7" i="17" s="1"/>
  <c r="N11" i="17"/>
  <c r="M14" i="9" s="1"/>
  <c r="AA11" i="17"/>
  <c r="LN18" i="9"/>
  <c r="LA18" i="9"/>
  <c r="CN10" i="20"/>
  <c r="T10" i="20"/>
  <c r="T14" i="20" s="1"/>
  <c r="S6" i="14"/>
  <c r="S6" i="17"/>
  <c r="S11" i="9"/>
  <c r="Q13" i="9" l="1"/>
  <c r="P50" i="18"/>
  <c r="KK45" i="9"/>
  <c r="JY55" i="9"/>
  <c r="Q44" i="18"/>
  <c r="Q33" i="18"/>
  <c r="Q82" i="9" s="1"/>
  <c r="Q13" i="18"/>
  <c r="R56" i="20"/>
  <c r="R66" i="20" s="1"/>
  <c r="R18" i="9"/>
  <c r="R38" i="18"/>
  <c r="R35" i="18"/>
  <c r="R45" i="18"/>
  <c r="R39" i="18"/>
  <c r="R37" i="18"/>
  <c r="Q36" i="18"/>
  <c r="Q50" i="18" s="1"/>
  <c r="P74" i="9"/>
  <c r="P84" i="9" s="1"/>
  <c r="P32" i="18"/>
  <c r="P51" i="18" s="1"/>
  <c r="R8" i="9"/>
  <c r="R19" i="18"/>
  <c r="R15" i="18"/>
  <c r="R24" i="18" s="1"/>
  <c r="R17" i="18"/>
  <c r="Q24" i="18"/>
  <c r="O72" i="9"/>
  <c r="O67" i="9" s="1"/>
  <c r="O73" i="9" s="1"/>
  <c r="P72" i="9"/>
  <c r="O15" i="9"/>
  <c r="CA8" i="18"/>
  <c r="BN5" i="18"/>
  <c r="Q18" i="9"/>
  <c r="Q71" i="9" s="1"/>
  <c r="Q10" i="9"/>
  <c r="T48" i="20"/>
  <c r="T12" i="20"/>
  <c r="S8" i="9"/>
  <c r="S30" i="20"/>
  <c r="Q66" i="20"/>
  <c r="B27" i="20"/>
  <c r="S35" i="20"/>
  <c r="S56" i="20" s="1"/>
  <c r="T13" i="20"/>
  <c r="T18" i="20" s="1"/>
  <c r="T16" i="20"/>
  <c r="T15" i="20"/>
  <c r="T26" i="20"/>
  <c r="T55" i="20" s="1"/>
  <c r="Q5" i="17"/>
  <c r="R7" i="18"/>
  <c r="R9" i="20" s="1"/>
  <c r="Q5" i="14"/>
  <c r="Q9" i="20"/>
  <c r="B96" i="22"/>
  <c r="B103" i="22" s="1"/>
  <c r="D13" i="7"/>
  <c r="D14" i="7" s="1"/>
  <c r="D34" i="20" s="1"/>
  <c r="DA11" i="9"/>
  <c r="D37" i="9"/>
  <c r="C15" i="7"/>
  <c r="C47" i="20"/>
  <c r="C86" i="9" s="1"/>
  <c r="E10" i="7"/>
  <c r="O84" i="9"/>
  <c r="S8" i="18"/>
  <c r="S5" i="18" s="1"/>
  <c r="D12" i="17"/>
  <c r="E7" i="17" s="1"/>
  <c r="E12" i="17" s="1"/>
  <c r="F7" i="17" s="1"/>
  <c r="F12" i="17" s="1"/>
  <c r="G7" i="17" s="1"/>
  <c r="N12" i="17"/>
  <c r="O7" i="17" s="1"/>
  <c r="N70" i="9"/>
  <c r="DA10" i="20"/>
  <c r="U10" i="20"/>
  <c r="U14" i="20" s="1"/>
  <c r="T6" i="14"/>
  <c r="T6" i="17"/>
  <c r="T11" i="9"/>
  <c r="KL45" i="9" l="1"/>
  <c r="JZ55" i="9"/>
  <c r="R33" i="18"/>
  <c r="R82" i="9" s="1"/>
  <c r="R74" i="9" s="1"/>
  <c r="R84" i="9" s="1"/>
  <c r="R13" i="18"/>
  <c r="S33" i="18"/>
  <c r="S13" i="18"/>
  <c r="R44" i="18"/>
  <c r="R41" i="18" s="1"/>
  <c r="S37" i="18"/>
  <c r="S45" i="18"/>
  <c r="S39" i="18"/>
  <c r="S35" i="18"/>
  <c r="S38" i="18"/>
  <c r="R36" i="18"/>
  <c r="Q32" i="18"/>
  <c r="Q51" i="18" s="1"/>
  <c r="R13" i="9"/>
  <c r="R14" i="9"/>
  <c r="E13" i="7"/>
  <c r="E14" i="7" s="1"/>
  <c r="E34" i="20" s="1"/>
  <c r="P15" i="9"/>
  <c r="S19" i="18"/>
  <c r="S17" i="18"/>
  <c r="S15" i="18"/>
  <c r="S14" i="9"/>
  <c r="S18" i="9"/>
  <c r="Q41" i="18"/>
  <c r="Q15" i="9"/>
  <c r="CN8" i="18"/>
  <c r="CA5" i="18"/>
  <c r="U48" i="20"/>
  <c r="U12" i="20"/>
  <c r="T8" i="9"/>
  <c r="T30" i="20"/>
  <c r="S66" i="20"/>
  <c r="C12" i="7"/>
  <c r="C16" i="7" s="1"/>
  <c r="C22" i="20"/>
  <c r="R5" i="7"/>
  <c r="R5" i="14"/>
  <c r="T35" i="20"/>
  <c r="T56" i="20" s="1"/>
  <c r="U13" i="20"/>
  <c r="U18" i="20" s="1"/>
  <c r="U16" i="20"/>
  <c r="U15" i="20"/>
  <c r="U26" i="20"/>
  <c r="U55" i="20" s="1"/>
  <c r="R5" i="17"/>
  <c r="R10" i="9"/>
  <c r="S7" i="18"/>
  <c r="S5" i="17" s="1"/>
  <c r="DN11" i="9"/>
  <c r="B36" i="20"/>
  <c r="P67" i="9"/>
  <c r="P73" i="9" s="1"/>
  <c r="E37" i="9"/>
  <c r="D47" i="20"/>
  <c r="D86" i="9" s="1"/>
  <c r="D15" i="7"/>
  <c r="D22" i="20" s="1"/>
  <c r="F10" i="7"/>
  <c r="Q74" i="9"/>
  <c r="T8" i="18"/>
  <c r="T5" i="18" s="1"/>
  <c r="N14" i="9"/>
  <c r="O12" i="17"/>
  <c r="P7" i="17" s="1"/>
  <c r="P12" i="17" s="1"/>
  <c r="Q7" i="17" s="1"/>
  <c r="Q12" i="17" s="1"/>
  <c r="R7" i="17" s="1"/>
  <c r="AA7" i="17"/>
  <c r="AA12" i="17" s="1"/>
  <c r="AB7" i="17" s="1"/>
  <c r="AN7" i="17" s="1"/>
  <c r="AN12" i="17" s="1"/>
  <c r="G12" i="17"/>
  <c r="H7" i="17" s="1"/>
  <c r="DN10" i="20"/>
  <c r="V10" i="20"/>
  <c r="V14" i="20" s="1"/>
  <c r="U6" i="14"/>
  <c r="U6" i="17"/>
  <c r="U11" i="9"/>
  <c r="S82" i="9" l="1"/>
  <c r="S74" i="9" s="1"/>
  <c r="S84" i="9" s="1"/>
  <c r="KA55" i="9"/>
  <c r="KB55" i="9"/>
  <c r="KM45" i="9"/>
  <c r="S44" i="18"/>
  <c r="R50" i="18"/>
  <c r="R32" i="18"/>
  <c r="R51" i="18" s="1"/>
  <c r="T33" i="18"/>
  <c r="T13" i="18"/>
  <c r="T35" i="18"/>
  <c r="T18" i="9"/>
  <c r="T37" i="18"/>
  <c r="T38" i="18"/>
  <c r="T45" i="18"/>
  <c r="T39" i="18"/>
  <c r="S36" i="18"/>
  <c r="S13" i="9"/>
  <c r="Q72" i="9"/>
  <c r="Q67" i="9" s="1"/>
  <c r="Q73" i="9" s="1"/>
  <c r="S24" i="18"/>
  <c r="T19" i="18"/>
  <c r="T17" i="18"/>
  <c r="T15" i="18"/>
  <c r="DA8" i="18"/>
  <c r="CN5" i="18"/>
  <c r="U8" i="9"/>
  <c r="U30" i="20"/>
  <c r="V48" i="20"/>
  <c r="V12" i="20"/>
  <c r="T66" i="20"/>
  <c r="S10" i="9"/>
  <c r="U35" i="20"/>
  <c r="U56" i="20" s="1"/>
  <c r="C33" i="20"/>
  <c r="C36" i="20" s="1"/>
  <c r="C37" i="20"/>
  <c r="V13" i="20"/>
  <c r="V18" i="20" s="1"/>
  <c r="V16" i="20"/>
  <c r="V15" i="20"/>
  <c r="V26" i="20"/>
  <c r="V55" i="20" s="1"/>
  <c r="S5" i="14"/>
  <c r="S5" i="7"/>
  <c r="S9" i="20"/>
  <c r="T7" i="18"/>
  <c r="T10" i="9" s="1"/>
  <c r="G10" i="7"/>
  <c r="F13" i="7"/>
  <c r="F14" i="7" s="1"/>
  <c r="F34" i="20" s="1"/>
  <c r="EA11" i="9"/>
  <c r="E47" i="20"/>
  <c r="E86" i="9" s="1"/>
  <c r="D12" i="7"/>
  <c r="D16" i="7" s="1"/>
  <c r="F37" i="9"/>
  <c r="U8" i="18"/>
  <c r="U5" i="18" s="1"/>
  <c r="Q84" i="9"/>
  <c r="S71" i="9"/>
  <c r="R71" i="9"/>
  <c r="R12" i="17"/>
  <c r="S7" i="17" s="1"/>
  <c r="H12" i="17"/>
  <c r="I7" i="17" s="1"/>
  <c r="EA10" i="20"/>
  <c r="W10" i="20"/>
  <c r="W14" i="20" s="1"/>
  <c r="V6" i="14"/>
  <c r="V6" i="17"/>
  <c r="V11" i="9"/>
  <c r="S50" i="18" l="1"/>
  <c r="T82" i="9"/>
  <c r="KN45" i="9"/>
  <c r="KC55" i="9"/>
  <c r="T44" i="18"/>
  <c r="U33" i="18"/>
  <c r="U13" i="18"/>
  <c r="S32" i="18"/>
  <c r="S51" i="18" s="1"/>
  <c r="T36" i="18"/>
  <c r="U45" i="18"/>
  <c r="U39" i="18"/>
  <c r="U37" i="18"/>
  <c r="U18" i="9"/>
  <c r="U38" i="18"/>
  <c r="U35" i="18"/>
  <c r="T14" i="9"/>
  <c r="T13" i="9"/>
  <c r="T74" i="9"/>
  <c r="T84" i="9" s="1"/>
  <c r="CM27" i="18"/>
  <c r="CJ27" i="18"/>
  <c r="CH27" i="18"/>
  <c r="CE27" i="18"/>
  <c r="CB27" i="18"/>
  <c r="CG27" i="18"/>
  <c r="CC27" i="18"/>
  <c r="CL27" i="18"/>
  <c r="CI27" i="18"/>
  <c r="CK27" i="18"/>
  <c r="CF27" i="18"/>
  <c r="CD27" i="18"/>
  <c r="R72" i="9"/>
  <c r="R67" i="9" s="1"/>
  <c r="R73" i="9" s="1"/>
  <c r="R15" i="9"/>
  <c r="T24" i="18"/>
  <c r="U17" i="18"/>
  <c r="U15" i="18"/>
  <c r="U19" i="18"/>
  <c r="S41" i="18"/>
  <c r="T41" i="18"/>
  <c r="DA5" i="18"/>
  <c r="DN8" i="18"/>
  <c r="V8" i="9"/>
  <c r="V30" i="20"/>
  <c r="W48" i="20"/>
  <c r="W12" i="20"/>
  <c r="U66" i="20"/>
  <c r="G13" i="7"/>
  <c r="G14" i="7" s="1"/>
  <c r="G34" i="20" s="1"/>
  <c r="T9" i="20"/>
  <c r="V35" i="20"/>
  <c r="V56" i="20" s="1"/>
  <c r="D33" i="20"/>
  <c r="D36" i="20" s="1"/>
  <c r="D37" i="20"/>
  <c r="W13" i="20"/>
  <c r="W18" i="20" s="1"/>
  <c r="W16" i="20"/>
  <c r="W15" i="20"/>
  <c r="W26" i="20"/>
  <c r="W55" i="20" s="1"/>
  <c r="T5" i="14"/>
  <c r="T5" i="7"/>
  <c r="T5" i="17"/>
  <c r="U7" i="18"/>
  <c r="U10" i="9" s="1"/>
  <c r="G37" i="9"/>
  <c r="H10" i="7"/>
  <c r="EN11" i="9"/>
  <c r="F47" i="20"/>
  <c r="F86" i="9" s="1"/>
  <c r="F15" i="7"/>
  <c r="F22" i="20" s="1"/>
  <c r="E15" i="7"/>
  <c r="V8" i="18"/>
  <c r="V5" i="18" s="1"/>
  <c r="S12" i="17"/>
  <c r="T7" i="17" s="1"/>
  <c r="I12" i="17"/>
  <c r="J7" i="17" s="1"/>
  <c r="X10" i="20"/>
  <c r="X14" i="20" s="1"/>
  <c r="EN10" i="20"/>
  <c r="W6" i="14"/>
  <c r="W6" i="17"/>
  <c r="W11" i="9"/>
  <c r="U82" i="9" l="1"/>
  <c r="T50" i="18"/>
  <c r="KD55" i="9"/>
  <c r="KO45" i="9"/>
  <c r="V33" i="18"/>
  <c r="V13" i="18"/>
  <c r="U14" i="9"/>
  <c r="U36" i="18"/>
  <c r="V38" i="18"/>
  <c r="V37" i="18"/>
  <c r="V45" i="18"/>
  <c r="V39" i="18"/>
  <c r="V35" i="18"/>
  <c r="U44" i="18"/>
  <c r="T32" i="18"/>
  <c r="T51" i="18" s="1"/>
  <c r="U13" i="9"/>
  <c r="U24" i="18"/>
  <c r="V19" i="18"/>
  <c r="V15" i="18"/>
  <c r="V24" i="18" s="1"/>
  <c r="V17" i="18"/>
  <c r="S72" i="9"/>
  <c r="S67" i="9" s="1"/>
  <c r="S73" i="9" s="1"/>
  <c r="S15" i="9"/>
  <c r="V18" i="9"/>
  <c r="DN5" i="18"/>
  <c r="EA8" i="18"/>
  <c r="X48" i="20"/>
  <c r="X12" i="20"/>
  <c r="V66" i="20"/>
  <c r="W8" i="9"/>
  <c r="W30" i="20"/>
  <c r="G15" i="7"/>
  <c r="G22" i="20" s="1"/>
  <c r="G47" i="20"/>
  <c r="G86" i="9" s="1"/>
  <c r="H13" i="7"/>
  <c r="H14" i="7" s="1"/>
  <c r="H34" i="20" s="1"/>
  <c r="E12" i="7"/>
  <c r="E16" i="7" s="1"/>
  <c r="E22" i="20"/>
  <c r="U9" i="20"/>
  <c r="W35" i="20"/>
  <c r="W56" i="20" s="1"/>
  <c r="E37" i="20"/>
  <c r="E33" i="20"/>
  <c r="E36" i="20" s="1"/>
  <c r="X13" i="20"/>
  <c r="X18" i="20" s="1"/>
  <c r="X16" i="20"/>
  <c r="X15" i="20"/>
  <c r="X26" i="20"/>
  <c r="X55" i="20" s="1"/>
  <c r="U5" i="7"/>
  <c r="V7" i="18"/>
  <c r="V5" i="17" s="1"/>
  <c r="U5" i="14"/>
  <c r="U5" i="17"/>
  <c r="H37" i="9"/>
  <c r="I10" i="7"/>
  <c r="FA11" i="9"/>
  <c r="F12" i="7"/>
  <c r="F16" i="7" s="1"/>
  <c r="T71" i="9"/>
  <c r="U71" i="9"/>
  <c r="W8" i="18"/>
  <c r="W5" i="18" s="1"/>
  <c r="T12" i="17"/>
  <c r="U7" i="17" s="1"/>
  <c r="J12" i="17"/>
  <c r="K7" i="17" s="1"/>
  <c r="FA10" i="20"/>
  <c r="Y10" i="20"/>
  <c r="Y14" i="20" s="1"/>
  <c r="X6" i="14"/>
  <c r="X6" i="17"/>
  <c r="X11" i="9"/>
  <c r="U50" i="18" l="1"/>
  <c r="V82" i="9"/>
  <c r="KP45" i="9"/>
  <c r="KE55" i="9"/>
  <c r="V44" i="18"/>
  <c r="W33" i="18"/>
  <c r="W13" i="18"/>
  <c r="V36" i="18"/>
  <c r="V50" i="18" s="1"/>
  <c r="W37" i="18"/>
  <c r="W35" i="18"/>
  <c r="W18" i="9"/>
  <c r="W38" i="18"/>
  <c r="W45" i="18"/>
  <c r="W39" i="18"/>
  <c r="U32" i="18"/>
  <c r="U51" i="18" s="1"/>
  <c r="V13" i="9"/>
  <c r="V14" i="9"/>
  <c r="V74" i="9"/>
  <c r="V84" i="9" s="1"/>
  <c r="T15" i="9"/>
  <c r="T72" i="9"/>
  <c r="T67" i="9" s="1"/>
  <c r="T73" i="9" s="1"/>
  <c r="W19" i="18"/>
  <c r="W17" i="18"/>
  <c r="W15" i="18"/>
  <c r="W24" i="18" s="1"/>
  <c r="EA5" i="18"/>
  <c r="EN8" i="18"/>
  <c r="U41" i="18"/>
  <c r="V41" i="18"/>
  <c r="V9" i="20"/>
  <c r="V5" i="7"/>
  <c r="Y48" i="20"/>
  <c r="Y12" i="20"/>
  <c r="X8" i="9"/>
  <c r="X30" i="20"/>
  <c r="W66" i="20"/>
  <c r="H47" i="20"/>
  <c r="H86" i="9" s="1"/>
  <c r="G12" i="7"/>
  <c r="G16" i="7" s="1"/>
  <c r="I13" i="7"/>
  <c r="I14" i="7" s="1"/>
  <c r="I34" i="20" s="1"/>
  <c r="V5" i="14"/>
  <c r="X35" i="20"/>
  <c r="X56" i="20" s="1"/>
  <c r="F33" i="20"/>
  <c r="F36" i="20" s="1"/>
  <c r="F37" i="20"/>
  <c r="Y13" i="20"/>
  <c r="Y18" i="20" s="1"/>
  <c r="Y16" i="20"/>
  <c r="Y15" i="20"/>
  <c r="Y26" i="20"/>
  <c r="Y55" i="20" s="1"/>
  <c r="V10" i="9"/>
  <c r="W7" i="18"/>
  <c r="W10" i="9" s="1"/>
  <c r="J10" i="7"/>
  <c r="I37" i="9"/>
  <c r="H15" i="7"/>
  <c r="H22" i="20" s="1"/>
  <c r="FN11" i="9"/>
  <c r="V71" i="9"/>
  <c r="U74" i="9"/>
  <c r="X8" i="18"/>
  <c r="X5" i="18" s="1"/>
  <c r="K12" i="17"/>
  <c r="L7" i="17" s="1"/>
  <c r="U12" i="17"/>
  <c r="V7" i="17" s="1"/>
  <c r="FN10" i="20"/>
  <c r="Z10" i="20"/>
  <c r="Z14" i="20" s="1"/>
  <c r="Y6" i="14"/>
  <c r="Y6" i="17"/>
  <c r="Y11" i="9"/>
  <c r="V32" i="18" l="1"/>
  <c r="V51" i="18" s="1"/>
  <c r="W82" i="9"/>
  <c r="W74" i="9" s="1"/>
  <c r="W84" i="9" s="1"/>
  <c r="KF55" i="9"/>
  <c r="KQ45" i="9"/>
  <c r="W44" i="18"/>
  <c r="X33" i="18"/>
  <c r="X13" i="18"/>
  <c r="W36" i="18"/>
  <c r="X35" i="18"/>
  <c r="X38" i="18"/>
  <c r="X45" i="18"/>
  <c r="X37" i="18"/>
  <c r="X18" i="9"/>
  <c r="X39" i="18"/>
  <c r="W14" i="9"/>
  <c r="W13" i="9"/>
  <c r="J13" i="7"/>
  <c r="J14" i="7" s="1"/>
  <c r="J34" i="20" s="1"/>
  <c r="U72" i="9"/>
  <c r="U67" i="9" s="1"/>
  <c r="U73" i="9" s="1"/>
  <c r="U15" i="9"/>
  <c r="X19" i="18"/>
  <c r="X17" i="18"/>
  <c r="X15" i="18"/>
  <c r="W5" i="14"/>
  <c r="EN5" i="18"/>
  <c r="FA8" i="18"/>
  <c r="Z48" i="20"/>
  <c r="AA48" i="20" s="1"/>
  <c r="Z12" i="20"/>
  <c r="X66" i="20"/>
  <c r="Y8" i="9"/>
  <c r="Y30" i="20"/>
  <c r="I15" i="7"/>
  <c r="I22" i="20" s="1"/>
  <c r="I47" i="20"/>
  <c r="I86" i="9" s="1"/>
  <c r="Y35" i="20"/>
  <c r="Y56" i="20" s="1"/>
  <c r="G33" i="20"/>
  <c r="G36" i="20" s="1"/>
  <c r="G37" i="20"/>
  <c r="Z13" i="20"/>
  <c r="Z18" i="20" s="1"/>
  <c r="AA18" i="20" s="1"/>
  <c r="Z16" i="20"/>
  <c r="Z15" i="20"/>
  <c r="Z26" i="20"/>
  <c r="W5" i="7"/>
  <c r="W5" i="17"/>
  <c r="W9" i="20"/>
  <c r="X7" i="18"/>
  <c r="X9" i="20" s="1"/>
  <c r="J37" i="9"/>
  <c r="H12" i="7"/>
  <c r="H16" i="7" s="1"/>
  <c r="K10" i="7"/>
  <c r="K13" i="7" s="1"/>
  <c r="K14" i="7" s="1"/>
  <c r="K34" i="20" s="1"/>
  <c r="GA11" i="9"/>
  <c r="W71" i="9"/>
  <c r="U84" i="9"/>
  <c r="Y8" i="18"/>
  <c r="Y5" i="18" s="1"/>
  <c r="V72" i="9"/>
  <c r="V15" i="9"/>
  <c r="V12" i="17"/>
  <c r="W7" i="17" s="1"/>
  <c r="L12" i="17"/>
  <c r="M7" i="17" s="1"/>
  <c r="M12" i="17" s="1"/>
  <c r="AB10" i="20"/>
  <c r="AB14" i="20" s="1"/>
  <c r="GA10" i="20"/>
  <c r="Z6" i="14"/>
  <c r="Z6" i="17"/>
  <c r="Z11" i="9"/>
  <c r="W50" i="18" l="1"/>
  <c r="W32" i="18"/>
  <c r="W51" i="18" s="1"/>
  <c r="X82" i="9"/>
  <c r="KG55" i="9"/>
  <c r="KR45" i="9"/>
  <c r="X44" i="18"/>
  <c r="Y33" i="18"/>
  <c r="Y13" i="18"/>
  <c r="X36" i="18"/>
  <c r="X32" i="18" s="1"/>
  <c r="Y45" i="18"/>
  <c r="Y39" i="18"/>
  <c r="Y35" i="18"/>
  <c r="Y37" i="18"/>
  <c r="Y18" i="9"/>
  <c r="Y38" i="18"/>
  <c r="X13" i="9"/>
  <c r="X14" i="9"/>
  <c r="W41" i="18"/>
  <c r="X74" i="9"/>
  <c r="X84" i="9" s="1"/>
  <c r="J47" i="20"/>
  <c r="J86" i="9" s="1"/>
  <c r="J15" i="7"/>
  <c r="J12" i="7" s="1"/>
  <c r="J16" i="7" s="1"/>
  <c r="Y17" i="18"/>
  <c r="Y15" i="18"/>
  <c r="Y24" i="18" s="1"/>
  <c r="Y19" i="18"/>
  <c r="X24" i="18"/>
  <c r="FA5" i="18"/>
  <c r="FN8" i="18"/>
  <c r="I12" i="7"/>
  <c r="I16" i="7" s="1"/>
  <c r="AB48" i="20"/>
  <c r="AB12" i="20"/>
  <c r="AB8" i="9" s="1"/>
  <c r="Z30" i="20"/>
  <c r="Z8" i="9"/>
  <c r="Y66" i="20"/>
  <c r="AA26" i="20"/>
  <c r="Z55" i="20"/>
  <c r="X5" i="7"/>
  <c r="Z35" i="20"/>
  <c r="H33" i="20"/>
  <c r="H36" i="20" s="1"/>
  <c r="H37" i="20"/>
  <c r="AB13" i="20"/>
  <c r="AB18" i="20" s="1"/>
  <c r="AB16" i="20"/>
  <c r="AB26" i="20"/>
  <c r="AB55" i="20" s="1"/>
  <c r="AB15" i="20"/>
  <c r="X5" i="14"/>
  <c r="X5" i="17"/>
  <c r="X10" i="9"/>
  <c r="Y7" i="18"/>
  <c r="Y9" i="20" s="1"/>
  <c r="L10" i="7"/>
  <c r="L13" i="7" s="1"/>
  <c r="L14" i="7" s="1"/>
  <c r="L34" i="20" s="1"/>
  <c r="K37" i="9"/>
  <c r="GN11" i="9"/>
  <c r="K15" i="7"/>
  <c r="K22" i="20" s="1"/>
  <c r="K47" i="20"/>
  <c r="K86" i="9" s="1"/>
  <c r="V67" i="9"/>
  <c r="V73" i="9" s="1"/>
  <c r="X71" i="9"/>
  <c r="Z8" i="18"/>
  <c r="Z5" i="18" s="1"/>
  <c r="Q28" i="22"/>
  <c r="Q58" i="22" s="1"/>
  <c r="W12" i="17"/>
  <c r="X7" i="17" s="1"/>
  <c r="GN10" i="20"/>
  <c r="AC10" i="20"/>
  <c r="AC14" i="20" s="1"/>
  <c r="AB6" i="14"/>
  <c r="AB6" i="17"/>
  <c r="AB11" i="9"/>
  <c r="Y82" i="9" l="1"/>
  <c r="X50" i="18"/>
  <c r="KS45" i="9"/>
  <c r="KH55" i="9"/>
  <c r="X41" i="18"/>
  <c r="Y44" i="18"/>
  <c r="Y41" i="18" s="1"/>
  <c r="Y36" i="18"/>
  <c r="Z38" i="18"/>
  <c r="AA38" i="18" s="1"/>
  <c r="C34" i="22" s="1"/>
  <c r="Z35" i="18"/>
  <c r="Z45" i="18"/>
  <c r="Z39" i="18"/>
  <c r="AA39" i="18" s="1"/>
  <c r="C35" i="22" s="1"/>
  <c r="Z37" i="18"/>
  <c r="Y74" i="9"/>
  <c r="Y84" i="9" s="1"/>
  <c r="Y13" i="9"/>
  <c r="Y14" i="9"/>
  <c r="J22" i="20"/>
  <c r="W15" i="9"/>
  <c r="W72" i="9"/>
  <c r="W67" i="9" s="1"/>
  <c r="W73" i="9" s="1"/>
  <c r="Z19" i="18"/>
  <c r="Z17" i="18"/>
  <c r="Z15" i="18"/>
  <c r="FN5" i="18"/>
  <c r="GA8" i="18"/>
  <c r="X51" i="18"/>
  <c r="M10" i="7"/>
  <c r="M13" i="7" s="1"/>
  <c r="M14" i="7" s="1"/>
  <c r="M34" i="20" s="1"/>
  <c r="Y10" i="9"/>
  <c r="AC48" i="20"/>
  <c r="AC12" i="20"/>
  <c r="L37" i="9"/>
  <c r="AA55" i="20"/>
  <c r="Y5" i="17"/>
  <c r="Y5" i="14"/>
  <c r="Y5" i="7"/>
  <c r="AA35" i="20"/>
  <c r="Z56" i="20"/>
  <c r="AB35" i="20"/>
  <c r="AB56" i="20" s="1"/>
  <c r="AB13" i="18" s="1"/>
  <c r="I33" i="20"/>
  <c r="I36" i="20" s="1"/>
  <c r="I37" i="20"/>
  <c r="AC13" i="20"/>
  <c r="AC18" i="20" s="1"/>
  <c r="AC16" i="20"/>
  <c r="AC15" i="20"/>
  <c r="AC26" i="20"/>
  <c r="AC55" i="20" s="1"/>
  <c r="Z7" i="18"/>
  <c r="Z5" i="7" s="1"/>
  <c r="Q78" i="22"/>
  <c r="Q93" i="22" s="1"/>
  <c r="HA11" i="9"/>
  <c r="K12" i="7"/>
  <c r="K16" i="7" s="1"/>
  <c r="L47" i="20"/>
  <c r="L86" i="9" s="1"/>
  <c r="L15" i="7"/>
  <c r="L22" i="20" s="1"/>
  <c r="X15" i="9"/>
  <c r="X72" i="9"/>
  <c r="Y71" i="9"/>
  <c r="AB8" i="18"/>
  <c r="AB5" i="18" s="1"/>
  <c r="R28" i="22"/>
  <c r="R58" i="22" s="1"/>
  <c r="X12" i="17"/>
  <c r="Y7" i="17" s="1"/>
  <c r="AD10" i="20"/>
  <c r="AD14" i="20" s="1"/>
  <c r="HA10" i="20"/>
  <c r="AC6" i="14"/>
  <c r="AC6" i="17"/>
  <c r="AC11" i="9"/>
  <c r="KI55" i="9" l="1"/>
  <c r="KT45" i="9"/>
  <c r="Y50" i="18"/>
  <c r="Z33" i="18"/>
  <c r="Z13" i="18"/>
  <c r="Z14" i="9"/>
  <c r="Z44" i="18"/>
  <c r="AA35" i="18"/>
  <c r="AB39" i="18"/>
  <c r="AB38" i="18"/>
  <c r="AB37" i="18"/>
  <c r="Z36" i="18"/>
  <c r="AA36" i="18" s="1"/>
  <c r="Z13" i="9"/>
  <c r="AA37" i="18"/>
  <c r="C33" i="22" s="1"/>
  <c r="AB33" i="18"/>
  <c r="Y32" i="18"/>
  <c r="Y51" i="18" s="1"/>
  <c r="N10" i="7"/>
  <c r="O10" i="7"/>
  <c r="O37" i="9" s="1"/>
  <c r="M33" i="9"/>
  <c r="AA56" i="20"/>
  <c r="AA66" i="20" s="1"/>
  <c r="AA13" i="18"/>
  <c r="AA17" i="18"/>
  <c r="AB17" i="18"/>
  <c r="AB15" i="18"/>
  <c r="AB35" i="18" s="1"/>
  <c r="AB19" i="18"/>
  <c r="AA28" i="18"/>
  <c r="AA19" i="18"/>
  <c r="Z24" i="18"/>
  <c r="AA24" i="18" s="1"/>
  <c r="AA15" i="18"/>
  <c r="Y72" i="9"/>
  <c r="AA45" i="18"/>
  <c r="AA46" i="18"/>
  <c r="Z18" i="9"/>
  <c r="AA48" i="18"/>
  <c r="C64" i="22"/>
  <c r="C86" i="22"/>
  <c r="GA5" i="18"/>
  <c r="GN8" i="18"/>
  <c r="HN11" i="9"/>
  <c r="AA7" i="18"/>
  <c r="AA5" i="17" s="1"/>
  <c r="AB66" i="20"/>
  <c r="AD48" i="20"/>
  <c r="AD12" i="20"/>
  <c r="AC8" i="9"/>
  <c r="AC30" i="20"/>
  <c r="Z66" i="20"/>
  <c r="AC35" i="20"/>
  <c r="AC56" i="20" s="1"/>
  <c r="AC13" i="18" s="1"/>
  <c r="J33" i="20"/>
  <c r="J36" i="20" s="1"/>
  <c r="J37" i="20"/>
  <c r="AD13" i="20"/>
  <c r="AD18" i="20" s="1"/>
  <c r="AD16" i="20"/>
  <c r="AD15" i="20"/>
  <c r="AD26" i="20"/>
  <c r="AD55" i="20" s="1"/>
  <c r="Z5" i="14"/>
  <c r="Z10" i="9"/>
  <c r="Z9" i="20"/>
  <c r="Z5" i="17"/>
  <c r="C65" i="22"/>
  <c r="C102" i="22" s="1"/>
  <c r="C87" i="22"/>
  <c r="R78" i="22"/>
  <c r="R93" i="22" s="1"/>
  <c r="AB7" i="18"/>
  <c r="L12" i="7"/>
  <c r="L16" i="7" s="1"/>
  <c r="M47" i="20"/>
  <c r="M86" i="9" s="1"/>
  <c r="N13" i="7"/>
  <c r="M15" i="7"/>
  <c r="N14" i="7"/>
  <c r="AC8" i="18"/>
  <c r="AC5" i="18" s="1"/>
  <c r="X67" i="9"/>
  <c r="X73" i="9" s="1"/>
  <c r="S28" i="22"/>
  <c r="S58" i="22" s="1"/>
  <c r="Y12" i="17"/>
  <c r="Z7" i="17" s="1"/>
  <c r="Z12" i="17" s="1"/>
  <c r="HN10" i="20"/>
  <c r="AE10" i="20"/>
  <c r="AE14" i="20" s="1"/>
  <c r="AD6" i="14"/>
  <c r="AD6" i="17"/>
  <c r="AD11" i="9"/>
  <c r="AB82" i="9" l="1"/>
  <c r="AA33" i="18"/>
  <c r="Z82" i="9"/>
  <c r="Z50" i="18"/>
  <c r="KJ55" i="9"/>
  <c r="KU45" i="9"/>
  <c r="C7" i="23"/>
  <c r="AB44" i="18"/>
  <c r="AC39" i="18"/>
  <c r="AC18" i="9" s="1"/>
  <c r="AC37" i="18"/>
  <c r="AC38" i="18"/>
  <c r="AB36" i="18"/>
  <c r="AB32" i="18" s="1"/>
  <c r="AB14" i="9"/>
  <c r="AC33" i="18"/>
  <c r="AA82" i="9"/>
  <c r="Z32" i="18"/>
  <c r="Z51" i="18" s="1"/>
  <c r="P10" i="7"/>
  <c r="P37" i="9" s="1"/>
  <c r="AB13" i="9"/>
  <c r="Y15" i="9"/>
  <c r="AB16" i="18"/>
  <c r="AB12" i="18" s="1"/>
  <c r="AC15" i="18"/>
  <c r="AC35" i="18" s="1"/>
  <c r="AC19" i="18"/>
  <c r="AC17" i="18"/>
  <c r="AB24" i="18"/>
  <c r="AA14" i="9"/>
  <c r="C29" i="22"/>
  <c r="C81" i="22" s="1"/>
  <c r="Z41" i="18"/>
  <c r="AA44" i="18"/>
  <c r="AA41" i="18" s="1"/>
  <c r="GN5" i="18"/>
  <c r="HA8" i="18"/>
  <c r="AB18" i="9"/>
  <c r="AA5" i="7"/>
  <c r="C101" i="22"/>
  <c r="C85" i="22"/>
  <c r="C63" i="22"/>
  <c r="AA5" i="14"/>
  <c r="IA11" i="9"/>
  <c r="AA9" i="20"/>
  <c r="AA10" i="9"/>
  <c r="AC66" i="20"/>
  <c r="AD8" i="9"/>
  <c r="AD30" i="20"/>
  <c r="AE48" i="20"/>
  <c r="AE12" i="20"/>
  <c r="M12" i="7"/>
  <c r="M16" i="7" s="1"/>
  <c r="M22" i="20"/>
  <c r="N22" i="20" s="1"/>
  <c r="AD35" i="20"/>
  <c r="AD56" i="20" s="1"/>
  <c r="AD13" i="18" s="1"/>
  <c r="K37" i="20"/>
  <c r="K33" i="20"/>
  <c r="K36" i="20" s="1"/>
  <c r="AE13" i="20"/>
  <c r="AE18" i="20" s="1"/>
  <c r="AE16" i="20"/>
  <c r="AE15" i="20"/>
  <c r="AE26" i="20"/>
  <c r="AE55" i="20" s="1"/>
  <c r="S78" i="22"/>
  <c r="S93" i="22" s="1"/>
  <c r="AC7" i="18"/>
  <c r="AB9" i="20"/>
  <c r="AB10" i="9"/>
  <c r="AB5" i="14"/>
  <c r="AB5" i="7"/>
  <c r="AB5" i="17"/>
  <c r="O13" i="7"/>
  <c r="O14" i="7" s="1"/>
  <c r="O34" i="20" s="1"/>
  <c r="N15" i="7"/>
  <c r="Y67" i="9"/>
  <c r="Y73" i="9" s="1"/>
  <c r="Z71" i="9"/>
  <c r="AA71" i="9" s="1"/>
  <c r="AA18" i="9"/>
  <c r="AD8" i="18"/>
  <c r="AD5" i="18" s="1"/>
  <c r="AA70" i="9"/>
  <c r="AA68" i="9"/>
  <c r="AA13" i="9"/>
  <c r="T28" i="22"/>
  <c r="T58" i="22" s="1"/>
  <c r="AF10" i="20"/>
  <c r="AF14" i="20" s="1"/>
  <c r="IA10" i="20"/>
  <c r="Q10" i="7"/>
  <c r="Q37" i="9" s="1"/>
  <c r="AE6" i="14"/>
  <c r="AE6" i="17"/>
  <c r="AE11" i="9"/>
  <c r="AC82" i="9" l="1"/>
  <c r="AC74" i="9" s="1"/>
  <c r="AC84" i="9" s="1"/>
  <c r="KK55" i="9"/>
  <c r="KV45" i="9"/>
  <c r="AA50" i="18"/>
  <c r="AC44" i="18"/>
  <c r="AC13" i="9"/>
  <c r="AD39" i="18"/>
  <c r="AD18" i="9" s="1"/>
  <c r="AD37" i="18"/>
  <c r="AD38" i="18"/>
  <c r="AC36" i="18"/>
  <c r="AD33" i="18"/>
  <c r="AB45" i="18"/>
  <c r="AB50" i="18" s="1"/>
  <c r="Z15" i="9"/>
  <c r="AA15" i="9" s="1"/>
  <c r="C28" i="22"/>
  <c r="C58" i="22" s="1"/>
  <c r="C93" i="22" s="1"/>
  <c r="AA51" i="18"/>
  <c r="AC25" i="18"/>
  <c r="AC16" i="18"/>
  <c r="AC12" i="18" s="1"/>
  <c r="AD15" i="18"/>
  <c r="AD35" i="18" s="1"/>
  <c r="AD19" i="18"/>
  <c r="AD17" i="18"/>
  <c r="AC24" i="18"/>
  <c r="AB25" i="18"/>
  <c r="C31" i="22"/>
  <c r="C61" i="22" s="1"/>
  <c r="C100" i="22"/>
  <c r="C84" i="22"/>
  <c r="AB72" i="9"/>
  <c r="HA5" i="18"/>
  <c r="HA32" i="18" s="1"/>
  <c r="HN8" i="18"/>
  <c r="C17" i="23"/>
  <c r="C32" i="22"/>
  <c r="C62" i="22" s="1"/>
  <c r="AB51" i="18"/>
  <c r="IN11" i="9"/>
  <c r="AF48" i="20"/>
  <c r="AF12" i="20"/>
  <c r="AE8" i="9"/>
  <c r="AE30" i="20"/>
  <c r="AD66" i="20"/>
  <c r="Z74" i="9"/>
  <c r="Z84" i="9" s="1"/>
  <c r="AA84" i="9" s="1"/>
  <c r="C8" i="23"/>
  <c r="C18" i="23" s="1"/>
  <c r="N12" i="7"/>
  <c r="N16" i="7" s="1"/>
  <c r="AE35" i="20"/>
  <c r="AE56" i="20" s="1"/>
  <c r="AE13" i="18" s="1"/>
  <c r="L33" i="20"/>
  <c r="L36" i="20" s="1"/>
  <c r="L37" i="20"/>
  <c r="AF13" i="20"/>
  <c r="AF18" i="20" s="1"/>
  <c r="AF16" i="20"/>
  <c r="AF15" i="20"/>
  <c r="AF26" i="20"/>
  <c r="AF55" i="20" s="1"/>
  <c r="T78" i="22"/>
  <c r="T93" i="22" s="1"/>
  <c r="AB74" i="9"/>
  <c r="AC9" i="20"/>
  <c r="AC5" i="14"/>
  <c r="AC5" i="17"/>
  <c r="AC5" i="7"/>
  <c r="AC10" i="9"/>
  <c r="AB16" i="9"/>
  <c r="AB9" i="14" s="1"/>
  <c r="AB71" i="9"/>
  <c r="AD7" i="18"/>
  <c r="O47" i="20"/>
  <c r="O86" i="9" s="1"/>
  <c r="P13" i="7"/>
  <c r="P14" i="7" s="1"/>
  <c r="P34" i="20" s="1"/>
  <c r="O15" i="7"/>
  <c r="O22" i="20" s="1"/>
  <c r="AE8" i="18"/>
  <c r="AE5" i="18" s="1"/>
  <c r="U28" i="22"/>
  <c r="U58" i="22" s="1"/>
  <c r="R10" i="7"/>
  <c r="R37" i="9" s="1"/>
  <c r="IN10" i="20"/>
  <c r="AG10" i="20"/>
  <c r="AG14" i="20" s="1"/>
  <c r="AF6" i="14"/>
  <c r="AF6" i="17"/>
  <c r="AF11" i="9"/>
  <c r="AD82" i="9" l="1"/>
  <c r="KL55" i="9"/>
  <c r="KW45" i="9"/>
  <c r="AB41" i="18"/>
  <c r="AD44" i="18"/>
  <c r="AE39" i="18"/>
  <c r="AE38" i="18"/>
  <c r="AE37" i="18"/>
  <c r="AC45" i="18"/>
  <c r="AC50" i="18" s="1"/>
  <c r="AC14" i="9"/>
  <c r="AD36" i="18"/>
  <c r="AD13" i="9"/>
  <c r="AE33" i="18"/>
  <c r="C30" i="23"/>
  <c r="AC32" i="18"/>
  <c r="AC51" i="18" s="1"/>
  <c r="AD74" i="9"/>
  <c r="AD84" i="9" s="1"/>
  <c r="Q8" i="23"/>
  <c r="Q18" i="23" s="1"/>
  <c r="AC21" i="18"/>
  <c r="C83" i="22"/>
  <c r="C78" i="22"/>
  <c r="C88" i="22" s="1"/>
  <c r="AB15" i="9"/>
  <c r="AB19" i="9" s="1"/>
  <c r="AE18" i="9"/>
  <c r="HA12" i="18"/>
  <c r="AD16" i="18"/>
  <c r="AD12" i="18" s="1"/>
  <c r="AE17" i="18"/>
  <c r="AE15" i="18"/>
  <c r="AE35" i="18" s="1"/>
  <c r="AE19" i="18"/>
  <c r="AB21" i="18"/>
  <c r="AD24" i="18"/>
  <c r="HN5" i="18"/>
  <c r="HN32" i="18" s="1"/>
  <c r="IA8" i="18"/>
  <c r="C99" i="22"/>
  <c r="C36" i="22"/>
  <c r="JA11" i="9"/>
  <c r="AA74" i="9"/>
  <c r="AF8" i="9"/>
  <c r="AF30" i="20"/>
  <c r="AG48" i="20"/>
  <c r="AG12" i="20"/>
  <c r="AE66" i="20"/>
  <c r="C9" i="23"/>
  <c r="AF35" i="20"/>
  <c r="AF56" i="20" s="1"/>
  <c r="AF13" i="18" s="1"/>
  <c r="M33" i="20"/>
  <c r="M36" i="20" s="1"/>
  <c r="O33" i="20" s="1"/>
  <c r="M37" i="20"/>
  <c r="AG13" i="20"/>
  <c r="AG18" i="20" s="1"/>
  <c r="AG16" i="20"/>
  <c r="AG26" i="20"/>
  <c r="AG55" i="20" s="1"/>
  <c r="AG15" i="20"/>
  <c r="C98" i="22"/>
  <c r="C59" i="22"/>
  <c r="C96" i="22" s="1"/>
  <c r="U78" i="22"/>
  <c r="U93" i="22" s="1"/>
  <c r="AC15" i="9"/>
  <c r="AE7" i="18"/>
  <c r="AD5" i="14"/>
  <c r="AD5" i="7"/>
  <c r="AD5" i="17"/>
  <c r="AD9" i="20"/>
  <c r="AD10" i="9"/>
  <c r="AB67" i="9"/>
  <c r="AB73" i="9" s="1"/>
  <c r="AC16" i="9"/>
  <c r="AC9" i="14" s="1"/>
  <c r="AC71" i="9"/>
  <c r="AB84" i="9"/>
  <c r="P47" i="20"/>
  <c r="P86" i="9" s="1"/>
  <c r="Q13" i="7"/>
  <c r="Q14" i="7" s="1"/>
  <c r="Q34" i="20" s="1"/>
  <c r="O12" i="7"/>
  <c r="O16" i="7" s="1"/>
  <c r="P15" i="7"/>
  <c r="P12" i="7" s="1"/>
  <c r="P16" i="7" s="1"/>
  <c r="AF8" i="18"/>
  <c r="AF5" i="18" s="1"/>
  <c r="V28" i="22"/>
  <c r="V58" i="22" s="1"/>
  <c r="AH10" i="20"/>
  <c r="AH14" i="20" s="1"/>
  <c r="AH26" i="20" s="1"/>
  <c r="JA10" i="20"/>
  <c r="S10" i="7"/>
  <c r="S37" i="9" s="1"/>
  <c r="AG6" i="14"/>
  <c r="AG6" i="17"/>
  <c r="AG11" i="9"/>
  <c r="AE82" i="9" l="1"/>
  <c r="KM55" i="9"/>
  <c r="KX45" i="9"/>
  <c r="AE44" i="18"/>
  <c r="AD45" i="18"/>
  <c r="AD50" i="18" s="1"/>
  <c r="AD14" i="9"/>
  <c r="AF39" i="18"/>
  <c r="AF38" i="18"/>
  <c r="AF37" i="18"/>
  <c r="AE36" i="18"/>
  <c r="AE32" i="18" s="1"/>
  <c r="AE13" i="9"/>
  <c r="AF33" i="18"/>
  <c r="AD32" i="18"/>
  <c r="AD51" i="18" s="1"/>
  <c r="AC41" i="18"/>
  <c r="AC72" i="9"/>
  <c r="R8" i="23"/>
  <c r="HN12" i="18"/>
  <c r="AE25" i="18"/>
  <c r="AE16" i="18"/>
  <c r="AE12" i="18" s="1"/>
  <c r="AF17" i="18"/>
  <c r="AF15" i="18"/>
  <c r="AF35" i="18" s="1"/>
  <c r="AF19" i="18"/>
  <c r="AD25" i="18"/>
  <c r="AE24" i="18"/>
  <c r="C103" i="22"/>
  <c r="IA5" i="18"/>
  <c r="IA32" i="18" s="1"/>
  <c r="IN8" i="18"/>
  <c r="JN11" i="9"/>
  <c r="C66" i="22"/>
  <c r="AF66" i="20"/>
  <c r="AG30" i="20"/>
  <c r="AG8" i="9"/>
  <c r="AH48" i="20"/>
  <c r="AH12" i="20"/>
  <c r="AG35" i="20"/>
  <c r="AG56" i="20" s="1"/>
  <c r="AG13" i="18" s="1"/>
  <c r="AA33" i="20"/>
  <c r="O36" i="20"/>
  <c r="AH13" i="20"/>
  <c r="AH18" i="20" s="1"/>
  <c r="AH16" i="20"/>
  <c r="AH15" i="20"/>
  <c r="AH55" i="20"/>
  <c r="V78" i="22"/>
  <c r="V93" i="22" s="1"/>
  <c r="AC19" i="9"/>
  <c r="AE10" i="9"/>
  <c r="AE9" i="20"/>
  <c r="AE5" i="14"/>
  <c r="AE5" i="17"/>
  <c r="AE5" i="7"/>
  <c r="AF7" i="18"/>
  <c r="AD16" i="9"/>
  <c r="AD9" i="14" s="1"/>
  <c r="AD71" i="9"/>
  <c r="R13" i="7"/>
  <c r="S13" i="7" s="1"/>
  <c r="Q47" i="20"/>
  <c r="Q86" i="9" s="1"/>
  <c r="Q15" i="7"/>
  <c r="Q22" i="20" s="1"/>
  <c r="P22" i="20"/>
  <c r="AG8" i="18"/>
  <c r="AG5" i="18" s="1"/>
  <c r="W28" i="22"/>
  <c r="W58" i="22" s="1"/>
  <c r="JN10" i="20"/>
  <c r="T10" i="7"/>
  <c r="T37" i="9" s="1"/>
  <c r="AI10" i="20"/>
  <c r="AI14" i="20" s="1"/>
  <c r="KZ51" i="18"/>
  <c r="KX51" i="18"/>
  <c r="KV51" i="18"/>
  <c r="KT51" i="18"/>
  <c r="KR51" i="18"/>
  <c r="KP51" i="18"/>
  <c r="KY51" i="18"/>
  <c r="KW51" i="18"/>
  <c r="KU51" i="18"/>
  <c r="KS51" i="18"/>
  <c r="KQ51" i="18"/>
  <c r="AH6" i="14"/>
  <c r="AH6" i="17"/>
  <c r="AH11" i="9"/>
  <c r="AF82" i="9" l="1"/>
  <c r="AC67" i="9"/>
  <c r="AC73" i="9" s="1"/>
  <c r="KO55" i="9"/>
  <c r="KN55" i="9"/>
  <c r="KY45" i="9"/>
  <c r="AD41" i="18"/>
  <c r="AF44" i="18"/>
  <c r="AG38" i="18"/>
  <c r="AG39" i="18"/>
  <c r="AG18" i="9" s="1"/>
  <c r="AG37" i="18"/>
  <c r="AE14" i="9"/>
  <c r="AE45" i="18"/>
  <c r="AE50" i="18" s="1"/>
  <c r="AF36" i="18"/>
  <c r="AF13" i="9"/>
  <c r="AG33" i="18"/>
  <c r="AE51" i="18"/>
  <c r="AF74" i="9"/>
  <c r="AF84" i="9" s="1"/>
  <c r="AD72" i="9"/>
  <c r="AD67" i="9" s="1"/>
  <c r="AD73" i="9" s="1"/>
  <c r="AD15" i="9"/>
  <c r="AD19" i="9" s="1"/>
  <c r="AG15" i="18"/>
  <c r="AG35" i="18" s="1"/>
  <c r="AG19" i="18"/>
  <c r="AG17" i="18"/>
  <c r="S8" i="23"/>
  <c r="IA12" i="18"/>
  <c r="AF24" i="18"/>
  <c r="AE21" i="18"/>
  <c r="AD21" i="18"/>
  <c r="AF16" i="18"/>
  <c r="AF12" i="18" s="1"/>
  <c r="AF18" i="9"/>
  <c r="IN5" i="18"/>
  <c r="IN32" i="18" s="1"/>
  <c r="JA8" i="18"/>
  <c r="R18" i="23"/>
  <c r="KA11" i="9"/>
  <c r="AI48" i="20"/>
  <c r="AI12" i="20"/>
  <c r="AH8" i="9"/>
  <c r="AH30" i="20"/>
  <c r="P33" i="20"/>
  <c r="P36" i="20" s="1"/>
  <c r="P37" i="20"/>
  <c r="AI13" i="20"/>
  <c r="AI18" i="20" s="1"/>
  <c r="AI16" i="20"/>
  <c r="AI15" i="20"/>
  <c r="AI26" i="20"/>
  <c r="AI55" i="20" s="1"/>
  <c r="W78" i="22"/>
  <c r="W93" i="22" s="1"/>
  <c r="R47" i="20"/>
  <c r="R86" i="9" s="1"/>
  <c r="R14" i="7"/>
  <c r="AE71" i="9"/>
  <c r="AE16" i="9"/>
  <c r="AG7" i="18"/>
  <c r="AF10" i="9"/>
  <c r="AF9" i="20"/>
  <c r="AF5" i="14"/>
  <c r="AF5" i="7"/>
  <c r="AF5" i="17"/>
  <c r="AE74" i="9"/>
  <c r="T13" i="7"/>
  <c r="Q12" i="7"/>
  <c r="Q16" i="7" s="1"/>
  <c r="S47" i="20"/>
  <c r="S86" i="9" s="1"/>
  <c r="AH8" i="18"/>
  <c r="AH5" i="18" s="1"/>
  <c r="X28" i="22"/>
  <c r="X58" i="22" s="1"/>
  <c r="U10" i="7"/>
  <c r="U37" i="9" s="1"/>
  <c r="KA10" i="20"/>
  <c r="AJ10" i="20"/>
  <c r="AJ14" i="20" s="1"/>
  <c r="KQ15" i="9"/>
  <c r="KU15" i="9"/>
  <c r="KY15" i="9"/>
  <c r="KR15" i="9"/>
  <c r="KV15" i="9"/>
  <c r="KZ15" i="9"/>
  <c r="KS15" i="9"/>
  <c r="KW15" i="9"/>
  <c r="KP15" i="9"/>
  <c r="KT15" i="9"/>
  <c r="KX15" i="9"/>
  <c r="KO51" i="18"/>
  <c r="LM51" i="18"/>
  <c r="LK51" i="18"/>
  <c r="LI51" i="18"/>
  <c r="LG51" i="18"/>
  <c r="LE51" i="18"/>
  <c r="LC51" i="18"/>
  <c r="LL51" i="18"/>
  <c r="LJ51" i="18"/>
  <c r="LH51" i="18"/>
  <c r="LF51" i="18"/>
  <c r="LD51" i="18"/>
  <c r="AI6" i="14"/>
  <c r="AI6" i="17"/>
  <c r="AI11" i="9"/>
  <c r="AG82" i="9" l="1"/>
  <c r="KZ45" i="9"/>
  <c r="KP55" i="9"/>
  <c r="AG44" i="18"/>
  <c r="AE9" i="14"/>
  <c r="AH38" i="18"/>
  <c r="AH68" i="20" s="1"/>
  <c r="AH39" i="18"/>
  <c r="AH37" i="18"/>
  <c r="AF14" i="9"/>
  <c r="AF15" i="9" s="1"/>
  <c r="AF45" i="18"/>
  <c r="AF50" i="18" s="1"/>
  <c r="AG13" i="9"/>
  <c r="AG36" i="18"/>
  <c r="AG32" i="18" s="1"/>
  <c r="AE41" i="18"/>
  <c r="AF32" i="18"/>
  <c r="AF51" i="18" s="1"/>
  <c r="CZ27" i="18"/>
  <c r="CO27" i="18"/>
  <c r="CQ27" i="18"/>
  <c r="CT27" i="18"/>
  <c r="CX27" i="18"/>
  <c r="CW27" i="18"/>
  <c r="CU27" i="18"/>
  <c r="CR27" i="18"/>
  <c r="CP27" i="18"/>
  <c r="CY27" i="18"/>
  <c r="CV27" i="18"/>
  <c r="CS27" i="18"/>
  <c r="T8" i="23"/>
  <c r="AE72" i="9"/>
  <c r="AE67" i="9" s="1"/>
  <c r="AE73" i="9" s="1"/>
  <c r="AE15" i="9"/>
  <c r="AE19" i="9" s="1"/>
  <c r="AH19" i="18"/>
  <c r="AH17" i="18"/>
  <c r="IN12" i="18"/>
  <c r="AG24" i="18"/>
  <c r="AF25" i="18"/>
  <c r="AG25" i="18"/>
  <c r="AG16" i="18"/>
  <c r="AG12" i="18" s="1"/>
  <c r="S18" i="23"/>
  <c r="JA5" i="18"/>
  <c r="JA32" i="18" s="1"/>
  <c r="JN8" i="18"/>
  <c r="KN11" i="9"/>
  <c r="Y35" i="22"/>
  <c r="Y65" i="22" s="1"/>
  <c r="AI8" i="9"/>
  <c r="AI30" i="20"/>
  <c r="AJ48" i="20"/>
  <c r="AJ12" i="20"/>
  <c r="R15" i="7"/>
  <c r="R22" i="20" s="1"/>
  <c r="R34" i="20"/>
  <c r="Y32" i="22"/>
  <c r="Y62" i="22" s="1"/>
  <c r="Q33" i="20"/>
  <c r="Q36" i="20" s="1"/>
  <c r="Q37" i="20"/>
  <c r="AJ13" i="20"/>
  <c r="AJ18" i="20" s="1"/>
  <c r="AJ16" i="20"/>
  <c r="AJ26" i="20"/>
  <c r="AJ55" i="20" s="1"/>
  <c r="AJ15" i="20"/>
  <c r="X78" i="22"/>
  <c r="X93" i="22" s="1"/>
  <c r="U13" i="7"/>
  <c r="S14" i="7"/>
  <c r="S34" i="20" s="1"/>
  <c r="AF16" i="9"/>
  <c r="AF71" i="9"/>
  <c r="AG9" i="20"/>
  <c r="AG5" i="14"/>
  <c r="AG5" i="17"/>
  <c r="AG5" i="7"/>
  <c r="AG10" i="9"/>
  <c r="AH7" i="18"/>
  <c r="AE84" i="9"/>
  <c r="T47" i="20"/>
  <c r="T86" i="9" s="1"/>
  <c r="Y29" i="22"/>
  <c r="Y81" i="22" s="1"/>
  <c r="AI8" i="18"/>
  <c r="AI5" i="18" s="1"/>
  <c r="Y28" i="22"/>
  <c r="Y58" i="22" s="1"/>
  <c r="AK10" i="20"/>
  <c r="AK14" i="20" s="1"/>
  <c r="V10" i="7"/>
  <c r="V37" i="9" s="1"/>
  <c r="KN10" i="20"/>
  <c r="LD15" i="9"/>
  <c r="LH15" i="9"/>
  <c r="LL15" i="9"/>
  <c r="LE15" i="9"/>
  <c r="LI15" i="9"/>
  <c r="LM15" i="9"/>
  <c r="LF15" i="9"/>
  <c r="LJ15" i="9"/>
  <c r="LC15" i="9"/>
  <c r="LG15" i="9"/>
  <c r="LK15" i="9"/>
  <c r="KO15" i="9"/>
  <c r="LA15" i="9" s="1"/>
  <c r="LB51" i="18"/>
  <c r="AJ6" i="14"/>
  <c r="AJ6" i="17"/>
  <c r="AJ11" i="9"/>
  <c r="KQ55" i="9" l="1"/>
  <c r="LA45" i="9"/>
  <c r="AF9" i="14"/>
  <c r="AG45" i="18"/>
  <c r="AG50" i="18" s="1"/>
  <c r="AG14" i="9"/>
  <c r="AG72" i="9" s="1"/>
  <c r="AH36" i="18"/>
  <c r="AH13" i="9"/>
  <c r="AI39" i="18"/>
  <c r="AI38" i="18"/>
  <c r="AI37" i="18"/>
  <c r="AF41" i="18"/>
  <c r="AH69" i="20"/>
  <c r="U8" i="23"/>
  <c r="AH18" i="9"/>
  <c r="AF72" i="9"/>
  <c r="AF67" i="9" s="1"/>
  <c r="AF73" i="9" s="1"/>
  <c r="AI19" i="18"/>
  <c r="AI17" i="18"/>
  <c r="AG21" i="18"/>
  <c r="AF21" i="18"/>
  <c r="AH16" i="18"/>
  <c r="JA12" i="18"/>
  <c r="AG51" i="18"/>
  <c r="Y87" i="22"/>
  <c r="Y102" i="22" s="1"/>
  <c r="JN5" i="18"/>
  <c r="JN32" i="18" s="1"/>
  <c r="KA8" i="18"/>
  <c r="T18" i="23"/>
  <c r="LA11" i="9"/>
  <c r="Y36" i="22"/>
  <c r="Z35" i="22"/>
  <c r="Z17" i="23"/>
  <c r="AJ8" i="9"/>
  <c r="AJ30" i="20"/>
  <c r="AK48" i="20"/>
  <c r="AK12" i="20"/>
  <c r="R12" i="7"/>
  <c r="R16" i="7" s="1"/>
  <c r="Z32" i="22"/>
  <c r="Z62" i="22" s="1"/>
  <c r="R37" i="20"/>
  <c r="R33" i="20"/>
  <c r="R36" i="20" s="1"/>
  <c r="AK13" i="20"/>
  <c r="AK18" i="20" s="1"/>
  <c r="AK16" i="20"/>
  <c r="AK15" i="20"/>
  <c r="AK26" i="20"/>
  <c r="AK55" i="20" s="1"/>
  <c r="Y78" i="22"/>
  <c r="Y93" i="22" s="1"/>
  <c r="Y31" i="22"/>
  <c r="Y61" i="22" s="1"/>
  <c r="Y59" i="22" s="1"/>
  <c r="Y96" i="22" s="1"/>
  <c r="T14" i="7"/>
  <c r="T34" i="20" s="1"/>
  <c r="V13" i="7"/>
  <c r="S15" i="7"/>
  <c r="S22" i="20" s="1"/>
  <c r="AF19" i="9"/>
  <c r="AI7" i="18"/>
  <c r="AH5" i="17"/>
  <c r="AH5" i="14"/>
  <c r="AH5" i="7"/>
  <c r="AH9" i="20"/>
  <c r="AH10" i="9"/>
  <c r="AG16" i="9"/>
  <c r="AG71" i="9"/>
  <c r="AG74" i="9"/>
  <c r="U47" i="20"/>
  <c r="U86" i="9" s="1"/>
  <c r="Z29" i="22"/>
  <c r="Y17" i="23"/>
  <c r="AJ8" i="18"/>
  <c r="AJ5" i="18" s="1"/>
  <c r="Z28" i="22"/>
  <c r="Z58" i="22" s="1"/>
  <c r="AL10" i="20"/>
  <c r="AL14" i="20" s="1"/>
  <c r="LA10" i="20"/>
  <c r="W10" i="7"/>
  <c r="W37" i="9" s="1"/>
  <c r="LB15" i="9"/>
  <c r="LN15" i="9" s="1"/>
  <c r="AK6" i="14"/>
  <c r="AK6" i="17"/>
  <c r="AK11" i="9"/>
  <c r="LB45" i="9" l="1"/>
  <c r="KR55" i="9"/>
  <c r="AG15" i="9"/>
  <c r="AG19" i="9" s="1"/>
  <c r="AG9" i="14"/>
  <c r="AJ39" i="18"/>
  <c r="AJ38" i="18"/>
  <c r="AJ37" i="18"/>
  <c r="AI18" i="9"/>
  <c r="AI13" i="9"/>
  <c r="AI36" i="18"/>
  <c r="AH45" i="18"/>
  <c r="AH14" i="9"/>
  <c r="AG41" i="18"/>
  <c r="AI68" i="20"/>
  <c r="AI69" i="20" s="1"/>
  <c r="AH25" i="18"/>
  <c r="V8" i="23"/>
  <c r="Z87" i="22"/>
  <c r="Z102" i="22" s="1"/>
  <c r="Z65" i="22"/>
  <c r="Y88" i="22"/>
  <c r="JN12" i="18"/>
  <c r="AI16" i="18"/>
  <c r="AJ17" i="18"/>
  <c r="AJ19" i="18"/>
  <c r="KA5" i="18"/>
  <c r="KA32" i="18" s="1"/>
  <c r="KN8" i="18"/>
  <c r="U18" i="23"/>
  <c r="LN11" i="9"/>
  <c r="Z36" i="22"/>
  <c r="AL48" i="20"/>
  <c r="AL12" i="20"/>
  <c r="AK8" i="9"/>
  <c r="AK30" i="20"/>
  <c r="S33" i="20"/>
  <c r="S36" i="20" s="1"/>
  <c r="S37" i="20"/>
  <c r="AL13" i="20"/>
  <c r="AL18" i="20" s="1"/>
  <c r="AL16" i="20"/>
  <c r="AL15" i="20"/>
  <c r="AL26" i="20"/>
  <c r="AL55" i="20" s="1"/>
  <c r="U14" i="7"/>
  <c r="U34" i="20" s="1"/>
  <c r="Y83" i="22"/>
  <c r="Y98" i="22" s="1"/>
  <c r="Z31" i="22"/>
  <c r="Z61" i="22" s="1"/>
  <c r="Z59" i="22" s="1"/>
  <c r="Z96" i="22" s="1"/>
  <c r="Z81" i="22"/>
  <c r="Z78" i="22"/>
  <c r="Z93" i="22" s="1"/>
  <c r="T15" i="7"/>
  <c r="T12" i="7" s="1"/>
  <c r="T16" i="7" s="1"/>
  <c r="AG67" i="9"/>
  <c r="AG73" i="9" s="1"/>
  <c r="S12" i="7"/>
  <c r="S16" i="7" s="1"/>
  <c r="AG84" i="9"/>
  <c r="AI10" i="9"/>
  <c r="AI5" i="17"/>
  <c r="AI9" i="20"/>
  <c r="AI5" i="14"/>
  <c r="AI5" i="7"/>
  <c r="AJ7" i="18"/>
  <c r="W13" i="7"/>
  <c r="V47" i="20"/>
  <c r="V86" i="9" s="1"/>
  <c r="AK8" i="18"/>
  <c r="AK5" i="18" s="1"/>
  <c r="X10" i="7"/>
  <c r="X37" i="9" s="1"/>
  <c r="LN10" i="20"/>
  <c r="AM10" i="20"/>
  <c r="AM14" i="20" s="1"/>
  <c r="AL6" i="14"/>
  <c r="AL6" i="17"/>
  <c r="AL11" i="9"/>
  <c r="LC45" i="9" l="1"/>
  <c r="KS55" i="9"/>
  <c r="AJ13" i="9"/>
  <c r="AJ36" i="18"/>
  <c r="AI14" i="9"/>
  <c r="AI45" i="18"/>
  <c r="AK39" i="18"/>
  <c r="AK37" i="18"/>
  <c r="AK38" i="18"/>
  <c r="AJ68" i="20"/>
  <c r="AJ69" i="20" s="1"/>
  <c r="AH15" i="9"/>
  <c r="AI25" i="18"/>
  <c r="W8" i="23"/>
  <c r="AJ18" i="9"/>
  <c r="KA12" i="18"/>
  <c r="AJ16" i="18"/>
  <c r="AK17" i="18"/>
  <c r="AK19" i="18"/>
  <c r="KN5" i="18"/>
  <c r="KN32" i="18" s="1"/>
  <c r="LA8" i="18"/>
  <c r="V18" i="23"/>
  <c r="Z88" i="22"/>
  <c r="AL8" i="9"/>
  <c r="AL30" i="20"/>
  <c r="AM48" i="20"/>
  <c r="AN48" i="20" s="1"/>
  <c r="AM12" i="20"/>
  <c r="V14" i="7"/>
  <c r="V34" i="20" s="1"/>
  <c r="T33" i="20"/>
  <c r="T36" i="20" s="1"/>
  <c r="T37" i="20"/>
  <c r="AM13" i="20"/>
  <c r="AM18" i="20" s="1"/>
  <c r="AN18" i="20" s="1"/>
  <c r="AM16" i="20"/>
  <c r="AM15" i="20"/>
  <c r="AM26" i="20"/>
  <c r="U15" i="7"/>
  <c r="U22" i="20" s="1"/>
  <c r="Z83" i="22"/>
  <c r="Z98" i="22" s="1"/>
  <c r="Y66" i="22"/>
  <c r="T22" i="20"/>
  <c r="AK7" i="18"/>
  <c r="AJ9" i="20"/>
  <c r="AJ10" i="9"/>
  <c r="AJ5" i="7"/>
  <c r="AJ5" i="17"/>
  <c r="AJ5" i="14"/>
  <c r="X13" i="7"/>
  <c r="W47" i="20"/>
  <c r="W86" i="9" s="1"/>
  <c r="AL8" i="18"/>
  <c r="AL5" i="18" s="1"/>
  <c r="AO10" i="20"/>
  <c r="AO14" i="20" s="1"/>
  <c r="Y10" i="7"/>
  <c r="Y37" i="9" s="1"/>
  <c r="AM6" i="14"/>
  <c r="AM6" i="17"/>
  <c r="AM11" i="9"/>
  <c r="KT55" i="9" l="1"/>
  <c r="LD45" i="9"/>
  <c r="AK36" i="18"/>
  <c r="AL39" i="18"/>
  <c r="AL37" i="18"/>
  <c r="AL38" i="18"/>
  <c r="AK13" i="9"/>
  <c r="AJ14" i="9"/>
  <c r="AJ45" i="18"/>
  <c r="AK68" i="20"/>
  <c r="AK69" i="20" s="1"/>
  <c r="AJ25" i="18"/>
  <c r="X8" i="23"/>
  <c r="AK18" i="9"/>
  <c r="AK16" i="18"/>
  <c r="AL19" i="18"/>
  <c r="AL17" i="18"/>
  <c r="KN12" i="18"/>
  <c r="W18" i="23"/>
  <c r="LA5" i="18"/>
  <c r="LA32" i="18" s="1"/>
  <c r="LN8" i="18"/>
  <c r="LN5" i="18" s="1"/>
  <c r="LN32" i="18" s="1"/>
  <c r="AM8" i="9"/>
  <c r="AM30" i="20"/>
  <c r="AO48" i="20"/>
  <c r="AO12" i="20"/>
  <c r="AO8" i="9" s="1"/>
  <c r="V15" i="7"/>
  <c r="V22" i="20" s="1"/>
  <c r="W14" i="7"/>
  <c r="W34" i="20" s="1"/>
  <c r="AN26" i="20"/>
  <c r="AM55" i="20"/>
  <c r="AN55" i="20" s="1"/>
  <c r="D79" i="22" s="1"/>
  <c r="D94" i="22" s="1"/>
  <c r="U33" i="20"/>
  <c r="U36" i="20" s="1"/>
  <c r="U37" i="20"/>
  <c r="AO13" i="20"/>
  <c r="AO18" i="20" s="1"/>
  <c r="AO16" i="20"/>
  <c r="AO25" i="20" s="1"/>
  <c r="AO15" i="20"/>
  <c r="AO26" i="20"/>
  <c r="AO55" i="20" s="1"/>
  <c r="U12" i="7"/>
  <c r="U16" i="7" s="1"/>
  <c r="Y103" i="22"/>
  <c r="Z66" i="22"/>
  <c r="AL7" i="18"/>
  <c r="AK9" i="20"/>
  <c r="AK5" i="14"/>
  <c r="AK5" i="17"/>
  <c r="AK5" i="7"/>
  <c r="AK10" i="9"/>
  <c r="Y13" i="7"/>
  <c r="X47" i="20"/>
  <c r="X86" i="9" s="1"/>
  <c r="AM8" i="18"/>
  <c r="AM5" i="18" s="1"/>
  <c r="Z10" i="7"/>
  <c r="Z33" i="9" s="1"/>
  <c r="AP10" i="20"/>
  <c r="AP14" i="20" s="1"/>
  <c r="AO6" i="14"/>
  <c r="AO6" i="17"/>
  <c r="AO11" i="9"/>
  <c r="LE45" i="9" l="1"/>
  <c r="KU55" i="9"/>
  <c r="AM39" i="18"/>
  <c r="AM38" i="18"/>
  <c r="AM37" i="18"/>
  <c r="AL36" i="18"/>
  <c r="AL13" i="9"/>
  <c r="AK45" i="18"/>
  <c r="AK14" i="9"/>
  <c r="AL68" i="20"/>
  <c r="AL69" i="20" s="1"/>
  <c r="AI15" i="9"/>
  <c r="AK25" i="18"/>
  <c r="LN51" i="18"/>
  <c r="LA51" i="18"/>
  <c r="AJ15" i="9"/>
  <c r="AL18" i="9"/>
  <c r="LN12" i="18"/>
  <c r="LA12" i="18"/>
  <c r="AM19" i="18"/>
  <c r="AM17" i="18"/>
  <c r="AL16" i="18"/>
  <c r="X18" i="23"/>
  <c r="AN61" i="20"/>
  <c r="AP48" i="20"/>
  <c r="AP12" i="20"/>
  <c r="W15" i="7"/>
  <c r="W22" i="20" s="1"/>
  <c r="X14" i="7"/>
  <c r="X34" i="20" s="1"/>
  <c r="V12" i="7"/>
  <c r="V16" i="7" s="1"/>
  <c r="V33" i="20"/>
  <c r="V36" i="20" s="1"/>
  <c r="V37" i="20"/>
  <c r="AP13" i="20"/>
  <c r="AP18" i="20" s="1"/>
  <c r="AP16" i="20"/>
  <c r="AP25" i="20" s="1"/>
  <c r="AP15" i="20"/>
  <c r="AP26" i="20"/>
  <c r="AP55" i="20" s="1"/>
  <c r="Z103" i="22"/>
  <c r="AM7" i="18"/>
  <c r="AN7" i="18" s="1"/>
  <c r="AL5" i="14"/>
  <c r="AL5" i="7"/>
  <c r="AL5" i="17"/>
  <c r="AL10" i="9"/>
  <c r="AL9" i="20"/>
  <c r="Z13" i="7"/>
  <c r="Y47" i="20"/>
  <c r="Y86" i="9" s="1"/>
  <c r="AB10" i="7"/>
  <c r="AC10" i="7" s="1"/>
  <c r="AD10" i="7" s="1"/>
  <c r="AE10" i="7" s="1"/>
  <c r="AF10" i="7" s="1"/>
  <c r="AG10" i="7" s="1"/>
  <c r="AO8" i="18"/>
  <c r="AQ10" i="20"/>
  <c r="AQ14" i="20" s="1"/>
  <c r="AA10" i="7"/>
  <c r="AP6" i="14"/>
  <c r="AP6" i="17"/>
  <c r="AP11" i="9"/>
  <c r="KV55" i="9" l="1"/>
  <c r="LF45" i="9"/>
  <c r="AM36" i="18"/>
  <c r="AM13" i="9"/>
  <c r="AL45" i="18"/>
  <c r="AL14" i="9"/>
  <c r="AH10" i="7"/>
  <c r="AG37" i="9"/>
  <c r="AB37" i="9"/>
  <c r="Y8" i="23"/>
  <c r="AK15" i="9"/>
  <c r="AN47" i="18"/>
  <c r="AM68" i="20"/>
  <c r="AN68" i="20" s="1"/>
  <c r="Z8" i="23"/>
  <c r="Z18" i="23" s="1"/>
  <c r="AL25" i="18"/>
  <c r="AN38" i="18"/>
  <c r="D34" i="22" s="1"/>
  <c r="D64" i="22" s="1"/>
  <c r="AM18" i="9"/>
  <c r="AN39" i="18"/>
  <c r="D35" i="22" s="1"/>
  <c r="D102" i="22" s="1"/>
  <c r="AN28" i="18"/>
  <c r="AN19" i="18"/>
  <c r="AM16" i="18"/>
  <c r="AN16" i="18" s="1"/>
  <c r="AN17" i="18"/>
  <c r="AO7" i="18"/>
  <c r="AO5" i="14" s="1"/>
  <c r="AO5" i="18"/>
  <c r="AO19" i="18" s="1"/>
  <c r="AN37" i="18"/>
  <c r="D33" i="22" s="1"/>
  <c r="W12" i="7"/>
  <c r="W16" i="7" s="1"/>
  <c r="Y14" i="7"/>
  <c r="Y34" i="20" s="1"/>
  <c r="AQ48" i="20"/>
  <c r="AQ12" i="20"/>
  <c r="AP30" i="20"/>
  <c r="AP8" i="9"/>
  <c r="X15" i="7"/>
  <c r="X22" i="20" s="1"/>
  <c r="W33" i="20"/>
  <c r="W36" i="20" s="1"/>
  <c r="W37" i="20"/>
  <c r="AQ13" i="20"/>
  <c r="AQ18" i="20" s="1"/>
  <c r="AQ16" i="20"/>
  <c r="AQ25" i="20" s="1"/>
  <c r="AQ15" i="20"/>
  <c r="AQ26" i="20"/>
  <c r="AM5" i="7"/>
  <c r="AM10" i="9"/>
  <c r="AM5" i="17"/>
  <c r="AM5" i="14"/>
  <c r="AM9" i="20"/>
  <c r="AC37" i="9"/>
  <c r="Z47" i="20"/>
  <c r="AA13" i="7"/>
  <c r="AN5" i="14"/>
  <c r="AN5" i="7"/>
  <c r="AN5" i="17"/>
  <c r="AN10" i="9"/>
  <c r="AN9" i="20"/>
  <c r="AP8" i="18"/>
  <c r="AA33" i="9"/>
  <c r="AR10" i="20"/>
  <c r="AR14" i="20" s="1"/>
  <c r="AQ6" i="14"/>
  <c r="AQ6" i="17"/>
  <c r="AQ11" i="9"/>
  <c r="KW55" i="9" l="1"/>
  <c r="LG45" i="9"/>
  <c r="AM45" i="18"/>
  <c r="AN45" i="18" s="1"/>
  <c r="AM14" i="9"/>
  <c r="AI10" i="7"/>
  <c r="AH37" i="9"/>
  <c r="AN46" i="18"/>
  <c r="AM69" i="20"/>
  <c r="AN69" i="20" s="1"/>
  <c r="Y18" i="23"/>
  <c r="AL15" i="9"/>
  <c r="AO9" i="20"/>
  <c r="AO47" i="18"/>
  <c r="D86" i="22"/>
  <c r="D101" i="22" s="1"/>
  <c r="AN48" i="18"/>
  <c r="D7" i="23" s="1"/>
  <c r="D65" i="22"/>
  <c r="AO38" i="18"/>
  <c r="AO39" i="18"/>
  <c r="AO17" i="18"/>
  <c r="AO37" i="18" s="1"/>
  <c r="AM25" i="18"/>
  <c r="AN26" i="18"/>
  <c r="D85" i="22"/>
  <c r="D100" i="22" s="1"/>
  <c r="D63" i="22"/>
  <c r="AO5" i="7"/>
  <c r="AN13" i="9"/>
  <c r="AN36" i="18"/>
  <c r="AO5" i="17"/>
  <c r="AO10" i="9"/>
  <c r="AP7" i="18"/>
  <c r="AP5" i="7" s="1"/>
  <c r="AP5" i="18"/>
  <c r="AP19" i="18" s="1"/>
  <c r="Y15" i="7"/>
  <c r="Y22" i="20" s="1"/>
  <c r="Z14" i="7"/>
  <c r="Z34" i="20" s="1"/>
  <c r="AA34" i="20" s="1"/>
  <c r="X12" i="7"/>
  <c r="X16" i="7" s="1"/>
  <c r="AQ8" i="9"/>
  <c r="AQ30" i="20"/>
  <c r="AR48" i="20"/>
  <c r="AR12" i="20"/>
  <c r="AP61" i="20"/>
  <c r="X33" i="20"/>
  <c r="X36" i="20" s="1"/>
  <c r="X37" i="20"/>
  <c r="AR13" i="20"/>
  <c r="AR18" i="20" s="1"/>
  <c r="AR16" i="20"/>
  <c r="AR25" i="20" s="1"/>
  <c r="AR15" i="20"/>
  <c r="AR26" i="20"/>
  <c r="AR55" i="20" s="1"/>
  <c r="AQ55" i="20"/>
  <c r="AB13" i="7"/>
  <c r="AA47" i="20"/>
  <c r="Z86" i="9"/>
  <c r="AA86" i="9" s="1"/>
  <c r="AD37" i="9"/>
  <c r="AQ8" i="18"/>
  <c r="AS10" i="20"/>
  <c r="AS14" i="20" s="1"/>
  <c r="AR6" i="14"/>
  <c r="AR6" i="17"/>
  <c r="AR11" i="9"/>
  <c r="KX55" i="9" l="1"/>
  <c r="LH45" i="9"/>
  <c r="AJ10" i="7"/>
  <c r="AI37" i="9"/>
  <c r="AC13" i="7"/>
  <c r="AD13" i="7" s="1"/>
  <c r="AD47" i="20" s="1"/>
  <c r="AD86" i="9" s="1"/>
  <c r="AO68" i="20"/>
  <c r="AO69" i="20" s="1"/>
  <c r="AO13" i="9"/>
  <c r="AP47" i="18"/>
  <c r="AO36" i="18"/>
  <c r="AO18" i="9"/>
  <c r="AP38" i="18"/>
  <c r="AN25" i="18"/>
  <c r="AO14" i="9"/>
  <c r="AO16" i="18"/>
  <c r="AP17" i="18"/>
  <c r="AP37" i="18" s="1"/>
  <c r="AP5" i="17"/>
  <c r="AP5" i="14"/>
  <c r="AP10" i="9"/>
  <c r="AM15" i="9"/>
  <c r="AN15" i="9" s="1"/>
  <c r="AP9" i="20"/>
  <c r="D32" i="22"/>
  <c r="AQ7" i="18"/>
  <c r="AQ10" i="9" s="1"/>
  <c r="AQ5" i="18"/>
  <c r="AQ19" i="18" s="1"/>
  <c r="AN14" i="9"/>
  <c r="D84" i="22"/>
  <c r="AA14" i="7"/>
  <c r="AB14" i="7" s="1"/>
  <c r="AB34" i="20" s="1"/>
  <c r="Y12" i="7"/>
  <c r="Y16" i="7" s="1"/>
  <c r="Z15" i="7"/>
  <c r="Z12" i="7" s="1"/>
  <c r="Z16" i="7" s="1"/>
  <c r="AQ61" i="20"/>
  <c r="AS48" i="20"/>
  <c r="AS12" i="20"/>
  <c r="AR8" i="9"/>
  <c r="AR30" i="20"/>
  <c r="Y33" i="20"/>
  <c r="Y36" i="20" s="1"/>
  <c r="Y37" i="20"/>
  <c r="AS13" i="20"/>
  <c r="AS18" i="20" s="1"/>
  <c r="AS16" i="20"/>
  <c r="AS25" i="20" s="1"/>
  <c r="AS26" i="20"/>
  <c r="AS55" i="20" s="1"/>
  <c r="AS15" i="20"/>
  <c r="AB47" i="20"/>
  <c r="AE37" i="9"/>
  <c r="AR8" i="18"/>
  <c r="AT10" i="20"/>
  <c r="AT14" i="20" s="1"/>
  <c r="AS6" i="14"/>
  <c r="AS6" i="17"/>
  <c r="AS11" i="9"/>
  <c r="LI45" i="9" l="1"/>
  <c r="KY55" i="9"/>
  <c r="AC47" i="20"/>
  <c r="AC86" i="9" s="1"/>
  <c r="AK10" i="7"/>
  <c r="AJ37" i="9"/>
  <c r="AP68" i="20"/>
  <c r="AQ47" i="18"/>
  <c r="AO16" i="9"/>
  <c r="AO9" i="14" s="1"/>
  <c r="AP39" i="18"/>
  <c r="AO10" i="17"/>
  <c r="AO11" i="17" s="1"/>
  <c r="AO8" i="7"/>
  <c r="AP36" i="18"/>
  <c r="AQ38" i="18"/>
  <c r="AO45" i="18"/>
  <c r="AP16" i="18"/>
  <c r="AO25" i="18"/>
  <c r="AQ17" i="18"/>
  <c r="AQ37" i="18" s="1"/>
  <c r="AQ39" i="18"/>
  <c r="AQ5" i="7"/>
  <c r="D62" i="22"/>
  <c r="AR7" i="18"/>
  <c r="AR5" i="17" s="1"/>
  <c r="AR5" i="18"/>
  <c r="AR19" i="18" s="1"/>
  <c r="AQ5" i="17"/>
  <c r="D99" i="22"/>
  <c r="AQ9" i="20"/>
  <c r="AQ5" i="14"/>
  <c r="AA12" i="7"/>
  <c r="Z22" i="20"/>
  <c r="AA22" i="20" s="1"/>
  <c r="AA15" i="7"/>
  <c r="AR61" i="20"/>
  <c r="AT48" i="20"/>
  <c r="AT12" i="20"/>
  <c r="AS30" i="20"/>
  <c r="AS8" i="9"/>
  <c r="AB86" i="9"/>
  <c r="Z33" i="20"/>
  <c r="Z36" i="20" s="1"/>
  <c r="Z37" i="20"/>
  <c r="AT13" i="20"/>
  <c r="AT18" i="20" s="1"/>
  <c r="AT16" i="20"/>
  <c r="AT25" i="20" s="1"/>
  <c r="AT15" i="20"/>
  <c r="AT26" i="20"/>
  <c r="AT55" i="20" s="1"/>
  <c r="AE13" i="7"/>
  <c r="AE47" i="20" s="1"/>
  <c r="AE86" i="9" s="1"/>
  <c r="AB15" i="7"/>
  <c r="AB22" i="20" s="1"/>
  <c r="AC14" i="7"/>
  <c r="AC34" i="20" s="1"/>
  <c r="AF37" i="9"/>
  <c r="AS8" i="18"/>
  <c r="AU10" i="20"/>
  <c r="AU14" i="20" s="1"/>
  <c r="AT6" i="14"/>
  <c r="AT6" i="17"/>
  <c r="AT11" i="9"/>
  <c r="KZ55" i="9" l="1"/>
  <c r="LJ45" i="9"/>
  <c r="AP18" i="9"/>
  <c r="AL10" i="7"/>
  <c r="AK37" i="9"/>
  <c r="AQ68" i="20"/>
  <c r="AP8" i="7"/>
  <c r="AQ13" i="9"/>
  <c r="AP10" i="17"/>
  <c r="AP11" i="17" s="1"/>
  <c r="AP69" i="20"/>
  <c r="AQ69" i="20" s="1"/>
  <c r="AP13" i="9"/>
  <c r="AR47" i="18"/>
  <c r="AP25" i="18"/>
  <c r="AP46" i="18"/>
  <c r="AO15" i="9"/>
  <c r="AQ36" i="18"/>
  <c r="AR38" i="18"/>
  <c r="AQ46" i="18"/>
  <c r="AQ14" i="9" s="1"/>
  <c r="AQ16" i="18"/>
  <c r="AR17" i="18"/>
  <c r="AR37" i="18" s="1"/>
  <c r="AR5" i="14"/>
  <c r="AR10" i="9"/>
  <c r="AR9" i="20"/>
  <c r="AR5" i="7"/>
  <c r="AS7" i="18"/>
  <c r="AS10" i="9" s="1"/>
  <c r="AS5" i="18"/>
  <c r="AS19" i="18" s="1"/>
  <c r="AU48" i="20"/>
  <c r="AU12" i="20"/>
  <c r="AS61" i="20"/>
  <c r="AT8" i="9"/>
  <c r="AT30" i="20"/>
  <c r="AB33" i="20"/>
  <c r="AA36" i="20"/>
  <c r="AB37" i="20" s="1"/>
  <c r="AU13" i="20"/>
  <c r="AU18" i="20" s="1"/>
  <c r="AU16" i="20"/>
  <c r="AU25" i="20" s="1"/>
  <c r="AU15" i="20"/>
  <c r="AU26" i="20"/>
  <c r="AU55" i="20" s="1"/>
  <c r="AC15" i="7"/>
  <c r="AC12" i="7" s="1"/>
  <c r="AF13" i="7"/>
  <c r="AF47" i="20" s="1"/>
  <c r="AF86" i="9" s="1"/>
  <c r="AB12" i="7"/>
  <c r="AD14" i="7"/>
  <c r="AD34" i="20" s="1"/>
  <c r="AT8" i="18"/>
  <c r="AV10" i="20"/>
  <c r="AV14" i="20" s="1"/>
  <c r="AU6" i="14"/>
  <c r="AU6" i="17"/>
  <c r="AU11" i="9"/>
  <c r="LK45" i="9" l="1"/>
  <c r="LA55" i="9"/>
  <c r="LB55" i="9"/>
  <c r="AP16" i="9"/>
  <c r="AM10" i="7"/>
  <c r="AM33" i="9" s="1"/>
  <c r="AL37" i="9"/>
  <c r="AR68" i="20"/>
  <c r="AR69" i="20" s="1"/>
  <c r="AP45" i="18"/>
  <c r="AP14" i="9"/>
  <c r="AP15" i="9" s="1"/>
  <c r="AP19" i="9" s="1"/>
  <c r="AS47" i="18"/>
  <c r="AQ10" i="17"/>
  <c r="AQ11" i="17" s="1"/>
  <c r="AQ8" i="7"/>
  <c r="AR36" i="18"/>
  <c r="AQ18" i="9"/>
  <c r="AS38" i="18"/>
  <c r="AR39" i="18"/>
  <c r="AQ45" i="18"/>
  <c r="AQ25" i="18"/>
  <c r="AS17" i="18"/>
  <c r="AS37" i="18" s="1"/>
  <c r="AR16" i="18"/>
  <c r="AT7" i="18"/>
  <c r="AT5" i="14" s="1"/>
  <c r="AT5" i="18"/>
  <c r="AT19" i="18" s="1"/>
  <c r="AS9" i="20"/>
  <c r="AO19" i="9"/>
  <c r="AS5" i="14"/>
  <c r="AS5" i="7"/>
  <c r="AS5" i="17"/>
  <c r="AV48" i="20"/>
  <c r="AV12" i="20"/>
  <c r="AT61" i="20"/>
  <c r="AU8" i="9"/>
  <c r="AU30" i="20"/>
  <c r="AN33" i="20"/>
  <c r="AB36" i="20"/>
  <c r="AV13" i="20"/>
  <c r="AV18" i="20" s="1"/>
  <c r="AV16" i="20"/>
  <c r="AV25" i="20" s="1"/>
  <c r="AV15" i="20"/>
  <c r="AV26" i="20"/>
  <c r="AV55" i="20" s="1"/>
  <c r="AC22" i="20"/>
  <c r="AG13" i="7"/>
  <c r="AE14" i="7"/>
  <c r="AE34" i="20" s="1"/>
  <c r="AD15" i="7"/>
  <c r="AD22" i="20" s="1"/>
  <c r="AU8" i="18"/>
  <c r="AW10" i="20"/>
  <c r="AW14" i="20" s="1"/>
  <c r="AV6" i="14"/>
  <c r="AV6" i="17"/>
  <c r="AV11" i="9"/>
  <c r="LL45" i="9" l="1"/>
  <c r="LC55" i="9"/>
  <c r="AR13" i="9"/>
  <c r="AG47" i="20"/>
  <c r="AG86" i="9" s="1"/>
  <c r="AH13" i="7"/>
  <c r="AS68" i="20"/>
  <c r="AS69" i="20" s="1"/>
  <c r="AR8" i="7"/>
  <c r="AP9" i="14"/>
  <c r="AR10" i="17"/>
  <c r="AR11" i="17" s="1"/>
  <c r="DJ27" i="18"/>
  <c r="DD27" i="18"/>
  <c r="DI27" i="18"/>
  <c r="DE27" i="18"/>
  <c r="DC27" i="18"/>
  <c r="DH27" i="18"/>
  <c r="DM27" i="18"/>
  <c r="DK27" i="18"/>
  <c r="DG27" i="18"/>
  <c r="DL27" i="18"/>
  <c r="DB27" i="18"/>
  <c r="DF27" i="18"/>
  <c r="AT47" i="18"/>
  <c r="AR25" i="18"/>
  <c r="AR46" i="18"/>
  <c r="AQ16" i="9"/>
  <c r="AQ9" i="14" s="1"/>
  <c r="AQ15" i="9"/>
  <c r="AS10" i="17"/>
  <c r="AS11" i="17" s="1"/>
  <c r="AS36" i="18"/>
  <c r="AT38" i="18"/>
  <c r="AS39" i="18"/>
  <c r="AS18" i="9" s="1"/>
  <c r="AS46" i="18"/>
  <c r="AS14" i="9" s="1"/>
  <c r="AS16" i="18"/>
  <c r="AT39" i="18"/>
  <c r="AT17" i="18"/>
  <c r="AT37" i="18" s="1"/>
  <c r="AT5" i="7"/>
  <c r="AT9" i="20"/>
  <c r="AT10" i="9"/>
  <c r="AT5" i="17"/>
  <c r="AU7" i="18"/>
  <c r="AU10" i="9" s="1"/>
  <c r="AU5" i="18"/>
  <c r="AU19" i="18" s="1"/>
  <c r="AW48" i="20"/>
  <c r="AW12" i="20"/>
  <c r="AU61" i="20"/>
  <c r="AV8" i="9"/>
  <c r="AV30" i="20"/>
  <c r="AC37" i="20"/>
  <c r="AC33" i="20"/>
  <c r="AC36" i="20" s="1"/>
  <c r="AW13" i="20"/>
  <c r="AW18" i="20" s="1"/>
  <c r="AW16" i="20"/>
  <c r="AW25" i="20" s="1"/>
  <c r="AW26" i="20"/>
  <c r="AW55" i="20" s="1"/>
  <c r="AW15" i="20"/>
  <c r="AF14" i="7"/>
  <c r="AF34" i="20" s="1"/>
  <c r="AH47" i="20"/>
  <c r="AH86" i="9" s="1"/>
  <c r="AE15" i="7"/>
  <c r="AE22" i="20" s="1"/>
  <c r="AD12" i="7"/>
  <c r="AV8" i="18"/>
  <c r="AX10" i="20"/>
  <c r="AX14" i="20" s="1"/>
  <c r="AW6" i="14"/>
  <c r="AW6" i="17"/>
  <c r="AW11" i="9"/>
  <c r="LD55" i="9" l="1"/>
  <c r="LM45" i="9"/>
  <c r="AI13" i="7"/>
  <c r="AT13" i="9"/>
  <c r="AS8" i="7"/>
  <c r="AT68" i="20"/>
  <c r="AT69" i="20" s="1"/>
  <c r="AS13" i="9"/>
  <c r="AR45" i="18"/>
  <c r="AR14" i="9"/>
  <c r="AR15" i="9" s="1"/>
  <c r="AU47" i="18"/>
  <c r="AS16" i="9"/>
  <c r="AS9" i="14" s="1"/>
  <c r="AT36" i="18"/>
  <c r="AT18" i="9"/>
  <c r="AS45" i="18"/>
  <c r="AU38" i="18"/>
  <c r="AR18" i="9"/>
  <c r="AU5" i="7"/>
  <c r="AU17" i="18"/>
  <c r="AU37" i="18" s="1"/>
  <c r="AT16" i="18"/>
  <c r="AS25" i="18"/>
  <c r="AU5" i="14"/>
  <c r="AU9" i="20"/>
  <c r="AU5" i="17"/>
  <c r="AQ19" i="9"/>
  <c r="AV7" i="18"/>
  <c r="AV5" i="17" s="1"/>
  <c r="AV5" i="18"/>
  <c r="AV19" i="18" s="1"/>
  <c r="AX48" i="20"/>
  <c r="AX12" i="20"/>
  <c r="AV61" i="20"/>
  <c r="AW8" i="9"/>
  <c r="AW30" i="20"/>
  <c r="AD33" i="20"/>
  <c r="AD36" i="20" s="1"/>
  <c r="AD37" i="20"/>
  <c r="AX13" i="20"/>
  <c r="AX18" i="20" s="1"/>
  <c r="AX16" i="20"/>
  <c r="AX25" i="20" s="1"/>
  <c r="AX26" i="20"/>
  <c r="AX55" i="20" s="1"/>
  <c r="AX15" i="20"/>
  <c r="AF15" i="7"/>
  <c r="AF22" i="20" s="1"/>
  <c r="AG14" i="7"/>
  <c r="AG34" i="20" s="1"/>
  <c r="AE12" i="7"/>
  <c r="AW8" i="18"/>
  <c r="AY10" i="20"/>
  <c r="AY14" i="20" s="1"/>
  <c r="AX6" i="14"/>
  <c r="AX6" i="17"/>
  <c r="AX11" i="9"/>
  <c r="LE55" i="9" l="1"/>
  <c r="LN45" i="9"/>
  <c r="AH14" i="7"/>
  <c r="AI14" i="7" s="1"/>
  <c r="AJ13" i="7"/>
  <c r="AU68" i="20"/>
  <c r="AU69" i="20" s="1"/>
  <c r="AT25" i="18"/>
  <c r="AT46" i="18"/>
  <c r="AT14" i="9" s="1"/>
  <c r="AV47" i="18"/>
  <c r="AS15" i="9"/>
  <c r="AR16" i="9"/>
  <c r="AT10" i="17"/>
  <c r="AT11" i="17" s="1"/>
  <c r="AT8" i="7"/>
  <c r="AT16" i="9"/>
  <c r="AU36" i="18"/>
  <c r="AU39" i="18"/>
  <c r="AV38" i="18"/>
  <c r="AV17" i="18"/>
  <c r="AV37" i="18" s="1"/>
  <c r="AV39" i="18"/>
  <c r="AV18" i="9" s="1"/>
  <c r="AU46" i="18"/>
  <c r="AU14" i="9" s="1"/>
  <c r="AU16" i="18"/>
  <c r="AV9" i="20"/>
  <c r="AV5" i="7"/>
  <c r="AV10" i="9"/>
  <c r="AV5" i="14"/>
  <c r="AW7" i="18"/>
  <c r="AW5" i="14" s="1"/>
  <c r="AW5" i="18"/>
  <c r="AW19" i="18" s="1"/>
  <c r="AY48" i="20"/>
  <c r="AY12" i="20"/>
  <c r="AW61" i="20"/>
  <c r="AX30" i="20"/>
  <c r="AX8" i="9"/>
  <c r="AE33" i="20"/>
  <c r="AE36" i="20" s="1"/>
  <c r="AE37" i="20"/>
  <c r="AY13" i="20"/>
  <c r="AY18" i="20" s="1"/>
  <c r="AY16" i="20"/>
  <c r="AY25" i="20" s="1"/>
  <c r="AY15" i="20"/>
  <c r="AY26" i="20"/>
  <c r="AY55" i="20" s="1"/>
  <c r="AF12" i="7"/>
  <c r="AG15" i="7"/>
  <c r="AG12" i="7" s="1"/>
  <c r="AI47" i="20"/>
  <c r="AI86" i="9" s="1"/>
  <c r="AJ47" i="20"/>
  <c r="AJ86" i="9" s="1"/>
  <c r="N37" i="20"/>
  <c r="AX8" i="18"/>
  <c r="AZ10" i="20"/>
  <c r="AZ14" i="20" s="1"/>
  <c r="AY6" i="14"/>
  <c r="AY6" i="17"/>
  <c r="AY11" i="9"/>
  <c r="LF55" i="9" l="1"/>
  <c r="AU18" i="9"/>
  <c r="AU16" i="9" s="1"/>
  <c r="AU9" i="14" s="1"/>
  <c r="AT9" i="14"/>
  <c r="AI34" i="20"/>
  <c r="AI15" i="7"/>
  <c r="AJ14" i="7"/>
  <c r="AJ34" i="20" s="1"/>
  <c r="AK13" i="7"/>
  <c r="AH34" i="20"/>
  <c r="AH15" i="7"/>
  <c r="AT45" i="18"/>
  <c r="AV13" i="9"/>
  <c r="AV68" i="20"/>
  <c r="AV69" i="20" s="1"/>
  <c r="AU13" i="9"/>
  <c r="AU8" i="7"/>
  <c r="AU10" i="17"/>
  <c r="AU11" i="17" s="1"/>
  <c r="AR19" i="9"/>
  <c r="AR9" i="14"/>
  <c r="AW47" i="18"/>
  <c r="AW9" i="20"/>
  <c r="AV16" i="9"/>
  <c r="AT15" i="9"/>
  <c r="AT19" i="9" s="1"/>
  <c r="AV36" i="18"/>
  <c r="AW5" i="17"/>
  <c r="AW10" i="9"/>
  <c r="AW38" i="18"/>
  <c r="AW5" i="7"/>
  <c r="AU45" i="18"/>
  <c r="AV16" i="18"/>
  <c r="AW17" i="18"/>
  <c r="AW37" i="18" s="1"/>
  <c r="AU25" i="18"/>
  <c r="AX7" i="18"/>
  <c r="AX5" i="14" s="1"/>
  <c r="AX5" i="18"/>
  <c r="AX19" i="18" s="1"/>
  <c r="AS19" i="9"/>
  <c r="AZ48" i="20"/>
  <c r="AZ12" i="20"/>
  <c r="AY8" i="9"/>
  <c r="AY30" i="20"/>
  <c r="AX61" i="20"/>
  <c r="AF33" i="20"/>
  <c r="AF36" i="20" s="1"/>
  <c r="AF37" i="20"/>
  <c r="AZ13" i="20"/>
  <c r="AZ18" i="20" s="1"/>
  <c r="BA18" i="20" s="1"/>
  <c r="AZ16" i="20"/>
  <c r="AZ25" i="20" s="1"/>
  <c r="BA25" i="20" s="1"/>
  <c r="AZ15" i="20"/>
  <c r="AZ26" i="20"/>
  <c r="BA26" i="20" s="1"/>
  <c r="AG22" i="20"/>
  <c r="AK47" i="20"/>
  <c r="AK86" i="9" s="1"/>
  <c r="AY8" i="18"/>
  <c r="BB10" i="20"/>
  <c r="BB14" i="20" s="1"/>
  <c r="AZ6" i="14"/>
  <c r="AZ6" i="17"/>
  <c r="AZ11" i="9"/>
  <c r="LG55" i="9" l="1"/>
  <c r="AJ15" i="7"/>
  <c r="AL13" i="7"/>
  <c r="AL47" i="20" s="1"/>
  <c r="AL86" i="9" s="1"/>
  <c r="AK14" i="7"/>
  <c r="AK34" i="20" s="1"/>
  <c r="AW68" i="20"/>
  <c r="AW69" i="20" s="1"/>
  <c r="AX47" i="18"/>
  <c r="AV25" i="18"/>
  <c r="AV46" i="18"/>
  <c r="AV14" i="9" s="1"/>
  <c r="AV9" i="14" s="1"/>
  <c r="AU15" i="9"/>
  <c r="AV10" i="17"/>
  <c r="AV11" i="17" s="1"/>
  <c r="AV8" i="7"/>
  <c r="AW36" i="18"/>
  <c r="AX9" i="20"/>
  <c r="AW39" i="18"/>
  <c r="AW18" i="9" s="1"/>
  <c r="AX38" i="18"/>
  <c r="AW16" i="18"/>
  <c r="AX17" i="18"/>
  <c r="AX37" i="18" s="1"/>
  <c r="AY7" i="18"/>
  <c r="AY5" i="17" s="1"/>
  <c r="AY5" i="18"/>
  <c r="AY19" i="18" s="1"/>
  <c r="AX5" i="17"/>
  <c r="AX5" i="7"/>
  <c r="AX10" i="9"/>
  <c r="BB12" i="20"/>
  <c r="BB8" i="9" s="1"/>
  <c r="AY61" i="20"/>
  <c r="AZ8" i="9"/>
  <c r="AZ30" i="20"/>
  <c r="AZ55" i="20"/>
  <c r="BA55" i="20" s="1"/>
  <c r="E79" i="22" s="1"/>
  <c r="E94" i="22" s="1"/>
  <c r="AG33" i="20"/>
  <c r="AG36" i="20" s="1"/>
  <c r="AG37" i="20"/>
  <c r="BB13" i="20"/>
  <c r="BB18" i="20" s="1"/>
  <c r="BB16" i="20"/>
  <c r="BB25" i="20" s="1"/>
  <c r="BB26" i="20"/>
  <c r="BB55" i="20" s="1"/>
  <c r="BB15" i="20"/>
  <c r="N34" i="20"/>
  <c r="AN10" i="7"/>
  <c r="AZ8" i="18"/>
  <c r="BC10" i="20"/>
  <c r="BC14" i="20" s="1"/>
  <c r="BB6" i="14"/>
  <c r="BB6" i="17"/>
  <c r="BB11" i="9"/>
  <c r="LH55" i="9" l="1"/>
  <c r="AM13" i="7"/>
  <c r="AL14" i="7"/>
  <c r="AL34" i="20" s="1"/>
  <c r="AK15" i="7"/>
  <c r="AV45" i="18"/>
  <c r="AW8" i="7"/>
  <c r="AW13" i="9"/>
  <c r="AW10" i="17"/>
  <c r="AW11" i="17" s="1"/>
  <c r="AX68" i="20"/>
  <c r="AX69" i="20" s="1"/>
  <c r="AY47" i="18"/>
  <c r="AW25" i="18"/>
  <c r="AW46" i="18"/>
  <c r="AW14" i="9" s="1"/>
  <c r="AW16" i="9"/>
  <c r="AV15" i="9"/>
  <c r="AV19" i="9" s="1"/>
  <c r="AX36" i="18"/>
  <c r="AX39" i="18"/>
  <c r="AX18" i="9" s="1"/>
  <c r="AY38" i="18"/>
  <c r="AX16" i="18"/>
  <c r="AY17" i="18"/>
  <c r="AY37" i="18" s="1"/>
  <c r="AY5" i="7"/>
  <c r="AY9" i="20"/>
  <c r="AY10" i="9"/>
  <c r="AY5" i="14"/>
  <c r="AZ7" i="18"/>
  <c r="AZ10" i="9" s="1"/>
  <c r="AZ5" i="18"/>
  <c r="AZ19" i="18" s="1"/>
  <c r="AU19" i="9"/>
  <c r="BC12" i="20"/>
  <c r="AH33" i="20"/>
  <c r="AH37" i="20"/>
  <c r="BC13" i="20"/>
  <c r="BC18" i="20" s="1"/>
  <c r="BC16" i="20"/>
  <c r="BC25" i="20" s="1"/>
  <c r="BC15" i="20"/>
  <c r="BC26" i="20"/>
  <c r="AM47" i="20"/>
  <c r="AN47" i="20" s="1"/>
  <c r="N36" i="20"/>
  <c r="O37" i="20" s="1"/>
  <c r="AA37" i="20" s="1"/>
  <c r="BB8" i="18"/>
  <c r="BD10" i="20"/>
  <c r="BD14" i="20" s="1"/>
  <c r="BC6" i="14"/>
  <c r="BC6" i="17"/>
  <c r="BC11" i="9"/>
  <c r="LI55" i="9" l="1"/>
  <c r="AM14" i="7"/>
  <c r="AM34" i="20" s="1"/>
  <c r="AN34" i="20" s="1"/>
  <c r="AL15" i="7"/>
  <c r="AX8" i="7"/>
  <c r="AX10" i="17"/>
  <c r="AX11" i="17" s="1"/>
  <c r="AW45" i="18"/>
  <c r="AX13" i="9"/>
  <c r="AY68" i="20"/>
  <c r="AY69" i="20" s="1"/>
  <c r="AW9" i="14"/>
  <c r="AZ47" i="18"/>
  <c r="AX25" i="18"/>
  <c r="AX46" i="18"/>
  <c r="AX16" i="9"/>
  <c r="AY8" i="7"/>
  <c r="AW15" i="9"/>
  <c r="AY39" i="18"/>
  <c r="AY18" i="9" s="1"/>
  <c r="AY16" i="9" s="1"/>
  <c r="AY36" i="18"/>
  <c r="AZ38" i="18"/>
  <c r="BA38" i="18" s="1"/>
  <c r="AZ5" i="17"/>
  <c r="AY16" i="18"/>
  <c r="AZ17" i="18"/>
  <c r="AZ37" i="18" s="1"/>
  <c r="BA37" i="18" s="1"/>
  <c r="AZ39" i="18"/>
  <c r="AZ5" i="7"/>
  <c r="BA7" i="18"/>
  <c r="BA5" i="14" s="1"/>
  <c r="AZ5" i="14"/>
  <c r="BB7" i="18"/>
  <c r="BB9" i="20" s="1"/>
  <c r="BB5" i="18"/>
  <c r="AZ9" i="20"/>
  <c r="BD12" i="20"/>
  <c r="BC8" i="9"/>
  <c r="BC30" i="20"/>
  <c r="BC55" i="20"/>
  <c r="BD13" i="20"/>
  <c r="BD18" i="20" s="1"/>
  <c r="BD16" i="20"/>
  <c r="BD25" i="20" s="1"/>
  <c r="BD15" i="20"/>
  <c r="BD26" i="20"/>
  <c r="BD55" i="20" s="1"/>
  <c r="AN13" i="7"/>
  <c r="AM86" i="9"/>
  <c r="BC8" i="18"/>
  <c r="BE10" i="20"/>
  <c r="BE14" i="20" s="1"/>
  <c r="BD6" i="14"/>
  <c r="BD6" i="17"/>
  <c r="BD11" i="9"/>
  <c r="LJ55" i="9" l="1"/>
  <c r="BA39" i="18"/>
  <c r="E35" i="22" s="1"/>
  <c r="E65" i="22" s="1"/>
  <c r="BB38" i="18"/>
  <c r="AM15" i="7"/>
  <c r="AY10" i="17"/>
  <c r="AY11" i="17" s="1"/>
  <c r="AZ13" i="9"/>
  <c r="AZ68" i="20"/>
  <c r="BA68" i="20" s="1"/>
  <c r="BA69" i="20" s="1"/>
  <c r="AX45" i="18"/>
  <c r="AX14" i="9"/>
  <c r="AX9" i="14" s="1"/>
  <c r="AY25" i="18"/>
  <c r="AY46" i="18"/>
  <c r="BB5" i="17"/>
  <c r="BB10" i="9"/>
  <c r="AZ36" i="18"/>
  <c r="BA36" i="18" s="1"/>
  <c r="E33" i="22"/>
  <c r="E63" i="22" s="1"/>
  <c r="E34" i="22"/>
  <c r="E64" i="22" s="1"/>
  <c r="BB5" i="7"/>
  <c r="BB5" i="14"/>
  <c r="BA19" i="18"/>
  <c r="AZ16" i="18"/>
  <c r="BA16" i="18" s="1"/>
  <c r="AZ46" i="18"/>
  <c r="AZ14" i="9" s="1"/>
  <c r="BA17" i="18"/>
  <c r="BB19" i="18"/>
  <c r="BB39" i="18" s="1"/>
  <c r="BB17" i="18"/>
  <c r="BB37" i="18" s="1"/>
  <c r="BA5" i="7"/>
  <c r="BA5" i="17"/>
  <c r="BA9" i="20"/>
  <c r="BA10" i="9"/>
  <c r="AW19" i="9"/>
  <c r="BC7" i="18"/>
  <c r="BC5" i="14" s="1"/>
  <c r="BC5" i="18"/>
  <c r="BE12" i="20"/>
  <c r="BC61" i="20"/>
  <c r="BD8" i="9"/>
  <c r="BD30" i="20"/>
  <c r="BE13" i="20"/>
  <c r="BE18" i="20" s="1"/>
  <c r="BE16" i="20"/>
  <c r="BE25" i="20" s="1"/>
  <c r="BE15" i="20"/>
  <c r="BE26" i="20"/>
  <c r="BE55" i="20" s="1"/>
  <c r="BD8" i="18"/>
  <c r="BF10" i="20"/>
  <c r="BF14" i="20" s="1"/>
  <c r="BE6" i="14"/>
  <c r="BE6" i="17"/>
  <c r="BE11" i="9"/>
  <c r="LK55" i="9" l="1"/>
  <c r="BB13" i="9"/>
  <c r="BB36" i="18"/>
  <c r="BC38" i="18"/>
  <c r="BA14" i="9"/>
  <c r="AY13" i="9"/>
  <c r="BB68" i="20"/>
  <c r="AX15" i="9"/>
  <c r="AX19" i="9" s="1"/>
  <c r="AZ69" i="20"/>
  <c r="AY45" i="18"/>
  <c r="AZ18" i="9"/>
  <c r="E86" i="22"/>
  <c r="E101" i="22" s="1"/>
  <c r="BA32" i="18"/>
  <c r="AZ45" i="18"/>
  <c r="BB14" i="9"/>
  <c r="BB16" i="18"/>
  <c r="BC5" i="17"/>
  <c r="BC10" i="9"/>
  <c r="AZ25" i="18"/>
  <c r="BA25" i="18" s="1"/>
  <c r="BC9" i="20"/>
  <c r="BC5" i="7"/>
  <c r="BC19" i="18"/>
  <c r="BC17" i="18"/>
  <c r="BC37" i="18" s="1"/>
  <c r="E85" i="22"/>
  <c r="E100" i="22" s="1"/>
  <c r="BD7" i="18"/>
  <c r="BD5" i="17" s="1"/>
  <c r="BD5" i="18"/>
  <c r="BF12" i="20"/>
  <c r="BD61" i="20"/>
  <c r="BE8" i="9"/>
  <c r="BE30" i="20"/>
  <c r="BF13" i="20"/>
  <c r="BF18" i="20" s="1"/>
  <c r="BF16" i="20"/>
  <c r="BF25" i="20" s="1"/>
  <c r="BF15" i="20"/>
  <c r="BF26" i="20"/>
  <c r="BF55" i="20" s="1"/>
  <c r="BE8" i="18"/>
  <c r="BG10" i="20"/>
  <c r="BG14" i="20" s="1"/>
  <c r="BF6" i="14"/>
  <c r="BF6" i="17"/>
  <c r="BF11" i="9"/>
  <c r="BA13" i="9" l="1"/>
  <c r="AY15" i="9"/>
  <c r="AY19" i="9" s="1"/>
  <c r="LL55" i="9"/>
  <c r="BC36" i="18"/>
  <c r="E8" i="23"/>
  <c r="E18" i="23" s="1"/>
  <c r="BC39" i="18"/>
  <c r="BC13" i="9" s="1"/>
  <c r="BD38" i="18"/>
  <c r="BB69" i="20"/>
  <c r="AY9" i="14"/>
  <c r="BA18" i="9"/>
  <c r="AZ16" i="9"/>
  <c r="AZ9" i="14" s="1"/>
  <c r="BC68" i="20"/>
  <c r="BA16" i="9"/>
  <c r="E99" i="22"/>
  <c r="BB10" i="17"/>
  <c r="BB11" i="17" s="1"/>
  <c r="BB8" i="7"/>
  <c r="AZ8" i="7"/>
  <c r="AZ10" i="17"/>
  <c r="BA45" i="18"/>
  <c r="BB45" i="18"/>
  <c r="BB18" i="9"/>
  <c r="BD5" i="14"/>
  <c r="BD17" i="18"/>
  <c r="BD37" i="18" s="1"/>
  <c r="BD19" i="18"/>
  <c r="BC16" i="18"/>
  <c r="BB25" i="18"/>
  <c r="BD9" i="20"/>
  <c r="BD10" i="9"/>
  <c r="BD5" i="7"/>
  <c r="BE7" i="18"/>
  <c r="BE5" i="17" s="1"/>
  <c r="BE5" i="18"/>
  <c r="E32" i="22"/>
  <c r="E62" i="22" s="1"/>
  <c r="E84" i="22"/>
  <c r="BG12" i="20"/>
  <c r="BF30" i="20"/>
  <c r="BF8" i="9"/>
  <c r="BG13" i="20"/>
  <c r="BG18" i="20" s="1"/>
  <c r="BG16" i="20"/>
  <c r="BG25" i="20" s="1"/>
  <c r="BG15" i="20"/>
  <c r="BG26" i="20"/>
  <c r="BG55" i="20" s="1"/>
  <c r="BF8" i="18"/>
  <c r="BH10" i="20"/>
  <c r="BH14" i="20" s="1"/>
  <c r="BG6" i="14"/>
  <c r="BG6" i="17"/>
  <c r="BG11" i="9"/>
  <c r="LM55" i="9" l="1"/>
  <c r="E17" i="23"/>
  <c r="BD36" i="18"/>
  <c r="BD39" i="18"/>
  <c r="BD13" i="9" s="1"/>
  <c r="BE38" i="18"/>
  <c r="BA9" i="14"/>
  <c r="BC8" i="7"/>
  <c r="BC10" i="17"/>
  <c r="BC11" i="17" s="1"/>
  <c r="BD68" i="20"/>
  <c r="BC69" i="20"/>
  <c r="BC25" i="18"/>
  <c r="BC14" i="9"/>
  <c r="BA8" i="7"/>
  <c r="BB16" i="9"/>
  <c r="BB9" i="14" s="1"/>
  <c r="AZ15" i="9"/>
  <c r="AZ19" i="9" s="1"/>
  <c r="BA19" i="9" s="1"/>
  <c r="BA10" i="17"/>
  <c r="AZ11" i="17"/>
  <c r="BA11" i="17" s="1"/>
  <c r="BE9" i="20"/>
  <c r="BD18" i="9"/>
  <c r="BE19" i="18"/>
  <c r="BE17" i="18"/>
  <c r="BE37" i="18" s="1"/>
  <c r="BD14" i="9"/>
  <c r="BD16" i="18"/>
  <c r="BE5" i="7"/>
  <c r="BE5" i="14"/>
  <c r="BE10" i="9"/>
  <c r="BF7" i="18"/>
  <c r="BF5" i="7" s="1"/>
  <c r="BF5" i="18"/>
  <c r="BB15" i="9"/>
  <c r="BH48" i="20"/>
  <c r="BH12" i="20"/>
  <c r="BF61" i="20"/>
  <c r="BG30" i="20"/>
  <c r="BG8" i="9"/>
  <c r="BH13" i="20"/>
  <c r="BH18" i="20" s="1"/>
  <c r="BH16" i="20"/>
  <c r="BH25" i="20" s="1"/>
  <c r="BH15" i="20"/>
  <c r="BH26" i="20"/>
  <c r="BH55" i="20" s="1"/>
  <c r="BG8" i="18"/>
  <c r="BI10" i="20"/>
  <c r="BI14" i="20" s="1"/>
  <c r="BH6" i="14"/>
  <c r="BH6" i="17"/>
  <c r="BH11" i="9"/>
  <c r="BH86" i="9" l="1"/>
  <c r="BH45" i="9"/>
  <c r="LN55" i="9"/>
  <c r="BE39" i="18"/>
  <c r="BE18" i="9" s="1"/>
  <c r="BE36" i="18"/>
  <c r="BF38" i="18"/>
  <c r="BC45" i="18"/>
  <c r="BC15" i="9"/>
  <c r="BD69" i="20"/>
  <c r="BE68" i="20"/>
  <c r="BA15" i="9"/>
  <c r="BD10" i="17"/>
  <c r="BD11" i="17" s="1"/>
  <c r="BD8" i="7"/>
  <c r="BD45" i="18"/>
  <c r="BC18" i="9"/>
  <c r="BE16" i="18"/>
  <c r="BD25" i="18"/>
  <c r="BF19" i="18"/>
  <c r="BF39" i="18" s="1"/>
  <c r="BF17" i="18"/>
  <c r="BF37" i="18" s="1"/>
  <c r="BF5" i="14"/>
  <c r="BG7" i="18"/>
  <c r="BG10" i="9" s="1"/>
  <c r="BG5" i="18"/>
  <c r="BF9" i="20"/>
  <c r="BF5" i="17"/>
  <c r="BD16" i="9"/>
  <c r="BD9" i="14" s="1"/>
  <c r="BF10" i="9"/>
  <c r="BB19" i="9"/>
  <c r="BG61" i="20"/>
  <c r="BI48" i="20"/>
  <c r="BI86" i="9" s="1"/>
  <c r="BI12" i="20"/>
  <c r="BH8" i="9"/>
  <c r="BH30" i="20"/>
  <c r="BI13" i="20"/>
  <c r="BI18" i="20" s="1"/>
  <c r="BI16" i="20"/>
  <c r="BI25" i="20" s="1"/>
  <c r="BI15" i="20"/>
  <c r="BI26" i="20"/>
  <c r="BI55" i="20" s="1"/>
  <c r="BH8" i="18"/>
  <c r="BJ10" i="20"/>
  <c r="BJ14" i="20" s="1"/>
  <c r="BI6" i="14"/>
  <c r="BI6" i="17"/>
  <c r="BI11" i="9"/>
  <c r="BI45" i="9" l="1"/>
  <c r="BE13" i="9"/>
  <c r="BF13" i="9"/>
  <c r="BF36" i="18"/>
  <c r="BG38" i="18"/>
  <c r="BE69" i="20"/>
  <c r="BE8" i="7"/>
  <c r="BE10" i="17"/>
  <c r="BE11" i="17" s="1"/>
  <c r="BF68" i="20"/>
  <c r="DZ27" i="18"/>
  <c r="DP27" i="18"/>
  <c r="DY27" i="18"/>
  <c r="DV27" i="18"/>
  <c r="DW27" i="18"/>
  <c r="DU27" i="18"/>
  <c r="DX27" i="18"/>
  <c r="DS27" i="18"/>
  <c r="DO27" i="18"/>
  <c r="DQ27" i="18"/>
  <c r="DT27" i="18"/>
  <c r="DR27" i="18"/>
  <c r="BE25" i="18"/>
  <c r="BE14" i="9"/>
  <c r="BE16" i="9"/>
  <c r="BF10" i="17"/>
  <c r="BF11" i="17" s="1"/>
  <c r="BC16" i="9"/>
  <c r="BG19" i="18"/>
  <c r="BG17" i="18"/>
  <c r="BG37" i="18" s="1"/>
  <c r="BF16" i="18"/>
  <c r="BG5" i="14"/>
  <c r="BG5" i="7"/>
  <c r="BG9" i="20"/>
  <c r="BG5" i="17"/>
  <c r="BH7" i="18"/>
  <c r="BH5" i="17" s="1"/>
  <c r="BH5" i="18"/>
  <c r="BD15" i="9"/>
  <c r="BH61" i="20"/>
  <c r="BJ48" i="20"/>
  <c r="BJ86" i="9" s="1"/>
  <c r="BJ12" i="20"/>
  <c r="BI8" i="9"/>
  <c r="BI30" i="20"/>
  <c r="BJ13" i="20"/>
  <c r="BJ18" i="20" s="1"/>
  <c r="BJ16" i="20"/>
  <c r="BJ25" i="20" s="1"/>
  <c r="BJ26" i="20"/>
  <c r="BJ55" i="20" s="1"/>
  <c r="BJ15" i="20"/>
  <c r="BI8" i="18"/>
  <c r="BK10" i="20"/>
  <c r="BK14" i="20" s="1"/>
  <c r="BJ6" i="14"/>
  <c r="BJ6" i="17"/>
  <c r="BJ11" i="9"/>
  <c r="BJ45" i="9" l="1"/>
  <c r="BK45" i="9" s="1"/>
  <c r="BG36" i="18"/>
  <c r="BH38" i="18"/>
  <c r="BG39" i="18"/>
  <c r="BG13" i="9" s="1"/>
  <c r="BF69" i="20"/>
  <c r="BF8" i="7"/>
  <c r="BG68" i="20"/>
  <c r="BE45" i="18"/>
  <c r="BE9" i="14"/>
  <c r="BC19" i="9"/>
  <c r="BC9" i="14"/>
  <c r="BF25" i="18"/>
  <c r="BF14" i="9"/>
  <c r="BE15" i="9"/>
  <c r="BE19" i="9" s="1"/>
  <c r="BF18" i="9"/>
  <c r="BG16" i="18"/>
  <c r="BH17" i="18"/>
  <c r="BH37" i="18" s="1"/>
  <c r="BH19" i="18"/>
  <c r="BH9" i="20"/>
  <c r="BH5" i="14"/>
  <c r="BH10" i="9"/>
  <c r="BH5" i="7"/>
  <c r="BI7" i="18"/>
  <c r="BI9" i="20" s="1"/>
  <c r="BI5" i="18"/>
  <c r="BD19" i="9"/>
  <c r="BJ8" i="9"/>
  <c r="BJ30" i="20"/>
  <c r="BI61" i="20"/>
  <c r="BK48" i="20"/>
  <c r="BK86" i="9" s="1"/>
  <c r="BK12" i="20"/>
  <c r="BK13" i="20"/>
  <c r="BK18" i="20" s="1"/>
  <c r="BK16" i="20"/>
  <c r="BK25" i="20" s="1"/>
  <c r="BK15" i="20"/>
  <c r="BK26" i="20"/>
  <c r="BK55" i="20" s="1"/>
  <c r="BJ8" i="18"/>
  <c r="BL10" i="20"/>
  <c r="BL14" i="20" s="1"/>
  <c r="BK6" i="14"/>
  <c r="BK6" i="17"/>
  <c r="BK11" i="9"/>
  <c r="BH36" i="18" l="1"/>
  <c r="BI38" i="18"/>
  <c r="BH39" i="18"/>
  <c r="BH13" i="9" s="1"/>
  <c r="BG69" i="20"/>
  <c r="BF45" i="18"/>
  <c r="BF15" i="9"/>
  <c r="BH68" i="20"/>
  <c r="BG25" i="18"/>
  <c r="BG14" i="9"/>
  <c r="BI5" i="14"/>
  <c r="BI5" i="17"/>
  <c r="BG10" i="17"/>
  <c r="BG11" i="17" s="1"/>
  <c r="BG8" i="7"/>
  <c r="BF16" i="9"/>
  <c r="BI19" i="18"/>
  <c r="BI17" i="18"/>
  <c r="BI37" i="18" s="1"/>
  <c r="BH14" i="9"/>
  <c r="BH16" i="18"/>
  <c r="BI10" i="9"/>
  <c r="BI5" i="7"/>
  <c r="BJ7" i="18"/>
  <c r="BJ5" i="7" s="1"/>
  <c r="BJ5" i="18"/>
  <c r="BK8" i="9"/>
  <c r="BK30" i="20"/>
  <c r="BJ61" i="20"/>
  <c r="BL48" i="20"/>
  <c r="BL86" i="9" s="1"/>
  <c r="BL12" i="20"/>
  <c r="BL13" i="20"/>
  <c r="BL18" i="20" s="1"/>
  <c r="BL16" i="20"/>
  <c r="BL25" i="20" s="1"/>
  <c r="BL15" i="20"/>
  <c r="BL26" i="20"/>
  <c r="BL55" i="20" s="1"/>
  <c r="BK8" i="18"/>
  <c r="BM10" i="20"/>
  <c r="BM14" i="20" s="1"/>
  <c r="BL6" i="14"/>
  <c r="BL6" i="17"/>
  <c r="BL11" i="9"/>
  <c r="BL45" i="9" l="1"/>
  <c r="BH69" i="20"/>
  <c r="BH18" i="9"/>
  <c r="BI39" i="18"/>
  <c r="BI13" i="9" s="1"/>
  <c r="BI36" i="18"/>
  <c r="BJ38" i="18"/>
  <c r="BH8" i="7"/>
  <c r="BH10" i="17"/>
  <c r="BH11" i="17" s="1"/>
  <c r="BI68" i="20"/>
  <c r="BH45" i="18"/>
  <c r="BG45" i="18"/>
  <c r="BF19" i="9"/>
  <c r="BF9" i="14"/>
  <c r="BG15" i="9"/>
  <c r="BG18" i="9"/>
  <c r="BJ5" i="14"/>
  <c r="BJ5" i="17"/>
  <c r="BJ9" i="20"/>
  <c r="BJ19" i="18"/>
  <c r="BJ17" i="18"/>
  <c r="BJ37" i="18" s="1"/>
  <c r="BI16" i="18"/>
  <c r="BH25" i="18"/>
  <c r="BJ10" i="9"/>
  <c r="BK7" i="18"/>
  <c r="BK9" i="20" s="1"/>
  <c r="BK5" i="18"/>
  <c r="BL8" i="9"/>
  <c r="BL30" i="20"/>
  <c r="BK61" i="20"/>
  <c r="BM48" i="20"/>
  <c r="BM86" i="9" s="1"/>
  <c r="BN86" i="9" s="1"/>
  <c r="BM12" i="20"/>
  <c r="BM13" i="20"/>
  <c r="BM18" i="20" s="1"/>
  <c r="BN18" i="20" s="1"/>
  <c r="BM16" i="20"/>
  <c r="BM25" i="20" s="1"/>
  <c r="BN25" i="20" s="1"/>
  <c r="BM15" i="20"/>
  <c r="BM26" i="20"/>
  <c r="BN26" i="20" s="1"/>
  <c r="BL8" i="18"/>
  <c r="BO10" i="20"/>
  <c r="BO14" i="20" s="1"/>
  <c r="BM6" i="14"/>
  <c r="BM6" i="17"/>
  <c r="BM11" i="9"/>
  <c r="BM45" i="9" l="1"/>
  <c r="BI69" i="20"/>
  <c r="BI18" i="9"/>
  <c r="BH16" i="9"/>
  <c r="BH9" i="14" s="1"/>
  <c r="BJ36" i="18"/>
  <c r="BK38" i="18"/>
  <c r="BJ39" i="18"/>
  <c r="BJ13" i="9" s="1"/>
  <c r="BJ68" i="20"/>
  <c r="BI25" i="18"/>
  <c r="BI14" i="9"/>
  <c r="BH15" i="9"/>
  <c r="BI10" i="17"/>
  <c r="BI11" i="17" s="1"/>
  <c r="BI8" i="7"/>
  <c r="BI16" i="9"/>
  <c r="BJ18" i="9"/>
  <c r="BG16" i="9"/>
  <c r="BJ16" i="18"/>
  <c r="BK10" i="9"/>
  <c r="BK5" i="17"/>
  <c r="BK19" i="18"/>
  <c r="BK17" i="18"/>
  <c r="BK37" i="18" s="1"/>
  <c r="BK5" i="14"/>
  <c r="BK5" i="7"/>
  <c r="BL7" i="18"/>
  <c r="BL5" i="7" s="1"/>
  <c r="BL5" i="18"/>
  <c r="BM8" i="9"/>
  <c r="BM30" i="20"/>
  <c r="BL61" i="20"/>
  <c r="BO86" i="9"/>
  <c r="BO12" i="20"/>
  <c r="BO8" i="9" s="1"/>
  <c r="BO13" i="20"/>
  <c r="BO18" i="20" s="1"/>
  <c r="BO16" i="20"/>
  <c r="BO25" i="20" s="1"/>
  <c r="BO26" i="20"/>
  <c r="BO15" i="20"/>
  <c r="BM55" i="20"/>
  <c r="BN55" i="20" s="1"/>
  <c r="F79" i="22" s="1"/>
  <c r="F94" i="22" s="1"/>
  <c r="BM8" i="18"/>
  <c r="BP10" i="20"/>
  <c r="BP14" i="20" s="1"/>
  <c r="BO6" i="14"/>
  <c r="BO6" i="17"/>
  <c r="BO11" i="9"/>
  <c r="BN45" i="9" l="1"/>
  <c r="BO45" i="9" s="1"/>
  <c r="BP45" i="9" s="1"/>
  <c r="BJ69" i="20"/>
  <c r="BH19" i="9"/>
  <c r="BK36" i="18"/>
  <c r="BK39" i="18"/>
  <c r="BK13" i="9" s="1"/>
  <c r="BL38" i="18"/>
  <c r="BI9" i="14"/>
  <c r="BJ8" i="7"/>
  <c r="BJ10" i="17"/>
  <c r="BJ11" i="17" s="1"/>
  <c r="BK68" i="20"/>
  <c r="BI45" i="18"/>
  <c r="BG19" i="9"/>
  <c r="BG9" i="14"/>
  <c r="BJ25" i="18"/>
  <c r="BJ14" i="9"/>
  <c r="BJ16" i="9"/>
  <c r="BK16" i="18"/>
  <c r="BL5" i="17"/>
  <c r="BL17" i="18"/>
  <c r="BL37" i="18" s="1"/>
  <c r="BL19" i="18"/>
  <c r="BL10" i="9"/>
  <c r="BL9" i="20"/>
  <c r="BI15" i="9"/>
  <c r="BL5" i="14"/>
  <c r="BM7" i="18"/>
  <c r="BM5" i="7" s="1"/>
  <c r="BM5" i="18"/>
  <c r="BP86" i="9"/>
  <c r="BP12" i="20"/>
  <c r="BM61" i="20"/>
  <c r="BP13" i="20"/>
  <c r="BP18" i="20" s="1"/>
  <c r="BP16" i="20"/>
  <c r="BP25" i="20" s="1"/>
  <c r="BP15" i="20"/>
  <c r="BP26" i="20"/>
  <c r="BO8" i="18"/>
  <c r="BQ10" i="20"/>
  <c r="BQ14" i="20" s="1"/>
  <c r="BP6" i="14"/>
  <c r="BP6" i="17"/>
  <c r="BP11" i="9"/>
  <c r="BQ45" i="9" l="1"/>
  <c r="BL36" i="18"/>
  <c r="BK69" i="20"/>
  <c r="BK18" i="9"/>
  <c r="BM38" i="18"/>
  <c r="BN38" i="18" s="1"/>
  <c r="BL39" i="18"/>
  <c r="BL18" i="9" s="1"/>
  <c r="BK8" i="7"/>
  <c r="BL68" i="20"/>
  <c r="BK10" i="17"/>
  <c r="BK11" i="17" s="1"/>
  <c r="BJ45" i="18"/>
  <c r="BJ9" i="14"/>
  <c r="BK25" i="18"/>
  <c r="BK14" i="9"/>
  <c r="BM19" i="18"/>
  <c r="BM39" i="18" s="1"/>
  <c r="BM17" i="18"/>
  <c r="BM37" i="18" s="1"/>
  <c r="BL16" i="18"/>
  <c r="BO7" i="18"/>
  <c r="BO5" i="17" s="1"/>
  <c r="BO5" i="18"/>
  <c r="BI19" i="9"/>
  <c r="BM9" i="20"/>
  <c r="BM10" i="9"/>
  <c r="BM5" i="14"/>
  <c r="BM5" i="17"/>
  <c r="BN7" i="18"/>
  <c r="BN5" i="17" s="1"/>
  <c r="BQ86" i="9"/>
  <c r="BQ12" i="20"/>
  <c r="BP30" i="20"/>
  <c r="BP8" i="9"/>
  <c r="BQ13" i="20"/>
  <c r="BQ18" i="20" s="1"/>
  <c r="BQ16" i="20"/>
  <c r="BQ25" i="20" s="1"/>
  <c r="BQ15" i="20"/>
  <c r="BQ26" i="20"/>
  <c r="BP8" i="18"/>
  <c r="BR10" i="20"/>
  <c r="BR14" i="20" s="1"/>
  <c r="BQ6" i="14"/>
  <c r="BQ6" i="17"/>
  <c r="BQ11" i="9"/>
  <c r="BL69" i="20" l="1"/>
  <c r="BK16" i="9"/>
  <c r="BN39" i="18"/>
  <c r="F35" i="22" s="1"/>
  <c r="F65" i="22" s="1"/>
  <c r="BM36" i="18"/>
  <c r="BN36" i="18" s="1"/>
  <c r="BM13" i="9"/>
  <c r="BN37" i="18"/>
  <c r="F33" i="22" s="1"/>
  <c r="F63" i="22" s="1"/>
  <c r="BO38" i="18"/>
  <c r="BJ15" i="9"/>
  <c r="BJ19" i="9" s="1"/>
  <c r="BM68" i="20"/>
  <c r="BN68" i="20" s="1"/>
  <c r="BN69" i="20" s="1"/>
  <c r="BL8" i="7"/>
  <c r="BL10" i="17"/>
  <c r="BL11" i="17" s="1"/>
  <c r="BK45" i="18"/>
  <c r="BK15" i="9"/>
  <c r="BL25" i="18"/>
  <c r="BL16" i="9"/>
  <c r="F34" i="22"/>
  <c r="F64" i="22" s="1"/>
  <c r="BN5" i="7"/>
  <c r="BN5" i="14"/>
  <c r="BN9" i="20"/>
  <c r="BM16" i="18"/>
  <c r="BN16" i="18" s="1"/>
  <c r="BM14" i="9"/>
  <c r="BN17" i="18"/>
  <c r="BO10" i="9"/>
  <c r="BO5" i="14"/>
  <c r="BO17" i="18"/>
  <c r="BO37" i="18" s="1"/>
  <c r="BO19" i="18"/>
  <c r="BO39" i="18" s="1"/>
  <c r="BN19" i="18"/>
  <c r="BO5" i="7"/>
  <c r="BO9" i="20"/>
  <c r="BN10" i="9"/>
  <c r="BP7" i="18"/>
  <c r="BP10" i="9" s="1"/>
  <c r="BP5" i="18"/>
  <c r="BR86" i="9"/>
  <c r="BR12" i="20"/>
  <c r="BP61" i="20"/>
  <c r="BQ8" i="9"/>
  <c r="BQ30" i="20"/>
  <c r="BR13" i="20"/>
  <c r="BR18" i="20" s="1"/>
  <c r="BR16" i="20"/>
  <c r="BR25" i="20" s="1"/>
  <c r="BR15" i="20"/>
  <c r="BR26" i="20"/>
  <c r="BQ8" i="18"/>
  <c r="BS10" i="20"/>
  <c r="BS14" i="20" s="1"/>
  <c r="BR6" i="14"/>
  <c r="BR6" i="17"/>
  <c r="BR11" i="9"/>
  <c r="BR45" i="9" l="1"/>
  <c r="BK19" i="9"/>
  <c r="BO13" i="9"/>
  <c r="BO36" i="18"/>
  <c r="BP38" i="18"/>
  <c r="BL13" i="9"/>
  <c r="BL14" i="9"/>
  <c r="BN14" i="9" s="1"/>
  <c r="BO68" i="20"/>
  <c r="BM69" i="20"/>
  <c r="BK9" i="14"/>
  <c r="BL45" i="18"/>
  <c r="F86" i="22"/>
  <c r="F101" i="22" s="1"/>
  <c r="BM18" i="9"/>
  <c r="BN32" i="18"/>
  <c r="BM45" i="18"/>
  <c r="BO18" i="9"/>
  <c r="BP19" i="18"/>
  <c r="BP17" i="18"/>
  <c r="BP37" i="18" s="1"/>
  <c r="BO14" i="9"/>
  <c r="BO16" i="18"/>
  <c r="BM25" i="18"/>
  <c r="BN25" i="18" s="1"/>
  <c r="BP5" i="14"/>
  <c r="BP5" i="7"/>
  <c r="BQ7" i="18"/>
  <c r="BQ5" i="14" s="1"/>
  <c r="BQ5" i="18"/>
  <c r="BP5" i="17"/>
  <c r="F85" i="22"/>
  <c r="F100" i="22" s="1"/>
  <c r="BP9" i="20"/>
  <c r="BS86" i="9"/>
  <c r="BS12" i="20"/>
  <c r="BQ61" i="20"/>
  <c r="BR8" i="9"/>
  <c r="BR30" i="20"/>
  <c r="BS13" i="20"/>
  <c r="BS18" i="20" s="1"/>
  <c r="BS16" i="20"/>
  <c r="BS25" i="20" s="1"/>
  <c r="BS26" i="20"/>
  <c r="BS15" i="20"/>
  <c r="BR8" i="18"/>
  <c r="BT10" i="20"/>
  <c r="BT14" i="20" s="1"/>
  <c r="BS6" i="14"/>
  <c r="BS6" i="17"/>
  <c r="BS11" i="9"/>
  <c r="BS45" i="9" l="1"/>
  <c r="BP36" i="18"/>
  <c r="F8" i="23"/>
  <c r="F18" i="23" s="1"/>
  <c r="BQ38" i="18"/>
  <c r="BP39" i="18"/>
  <c r="BP13" i="9" s="1"/>
  <c r="BL15" i="9"/>
  <c r="BL19" i="9" s="1"/>
  <c r="BN13" i="9"/>
  <c r="BO69" i="20"/>
  <c r="BL9" i="14"/>
  <c r="BP68" i="20"/>
  <c r="F99" i="22"/>
  <c r="BN18" i="9"/>
  <c r="BM16" i="9"/>
  <c r="BO10" i="17"/>
  <c r="BO8" i="7"/>
  <c r="BN45" i="18"/>
  <c r="BM10" i="17"/>
  <c r="BM8" i="7"/>
  <c r="BO45" i="18"/>
  <c r="BQ9" i="20"/>
  <c r="BQ5" i="17"/>
  <c r="BQ10" i="9"/>
  <c r="BQ17" i="18"/>
  <c r="BQ37" i="18" s="1"/>
  <c r="BQ19" i="18"/>
  <c r="BO25" i="18"/>
  <c r="BP16" i="18"/>
  <c r="BQ5" i="7"/>
  <c r="BR7" i="18"/>
  <c r="BR10" i="9" s="1"/>
  <c r="BR5" i="18"/>
  <c r="F32" i="22"/>
  <c r="F62" i="22" s="1"/>
  <c r="BO16" i="9"/>
  <c r="BO9" i="14" s="1"/>
  <c r="F84" i="22"/>
  <c r="BR61" i="20"/>
  <c r="BS30" i="20"/>
  <c r="BS8" i="9"/>
  <c r="BT86" i="9"/>
  <c r="BT12" i="20"/>
  <c r="BT13" i="20"/>
  <c r="BT18" i="20" s="1"/>
  <c r="BT16" i="20"/>
  <c r="BT25" i="20" s="1"/>
  <c r="BT15" i="20"/>
  <c r="BT26" i="20"/>
  <c r="BS8" i="18"/>
  <c r="BU10" i="20"/>
  <c r="BU14" i="20" s="1"/>
  <c r="BT6" i="14"/>
  <c r="BT6" i="17"/>
  <c r="BT11" i="9"/>
  <c r="BT45" i="9" l="1"/>
  <c r="F7" i="23"/>
  <c r="F17" i="23" s="1"/>
  <c r="BQ39" i="18"/>
  <c r="BQ18" i="9" s="1"/>
  <c r="BQ36" i="18"/>
  <c r="BR38" i="18"/>
  <c r="BP10" i="17"/>
  <c r="BP11" i="17" s="1"/>
  <c r="BP8" i="7"/>
  <c r="BP69" i="20"/>
  <c r="BQ68" i="20"/>
  <c r="BN16" i="9"/>
  <c r="BM9" i="14"/>
  <c r="BN9" i="14" s="1"/>
  <c r="BP25" i="18"/>
  <c r="BP14" i="9"/>
  <c r="BN8" i="7"/>
  <c r="BR5" i="17"/>
  <c r="BR5" i="14"/>
  <c r="BR5" i="7"/>
  <c r="BR9" i="20"/>
  <c r="BM11" i="17"/>
  <c r="BN11" i="17" s="1"/>
  <c r="BN10" i="17"/>
  <c r="BO11" i="17"/>
  <c r="BM15" i="9"/>
  <c r="BN15" i="9" s="1"/>
  <c r="BR17" i="18"/>
  <c r="BR37" i="18" s="1"/>
  <c r="BR19" i="18"/>
  <c r="BR39" i="18" s="1"/>
  <c r="BQ16" i="18"/>
  <c r="BO15" i="9"/>
  <c r="BS7" i="18"/>
  <c r="BS9" i="20" s="1"/>
  <c r="BS5" i="18"/>
  <c r="BU48" i="20"/>
  <c r="BU86" i="9" s="1"/>
  <c r="BU12" i="20"/>
  <c r="BS61" i="20"/>
  <c r="BT8" i="9"/>
  <c r="BT30" i="20"/>
  <c r="BU13" i="20"/>
  <c r="BU18" i="20" s="1"/>
  <c r="BU16" i="20"/>
  <c r="BU25" i="20" s="1"/>
  <c r="BU15" i="20"/>
  <c r="BU26" i="20"/>
  <c r="BT8" i="18"/>
  <c r="BV10" i="20"/>
  <c r="BV14" i="20" s="1"/>
  <c r="BU6" i="14"/>
  <c r="BU6" i="17"/>
  <c r="BU11" i="9"/>
  <c r="BU45" i="9" l="1"/>
  <c r="BQ13" i="9"/>
  <c r="BR36" i="18"/>
  <c r="BR13" i="9"/>
  <c r="BS38" i="18"/>
  <c r="BQ69" i="20"/>
  <c r="BP45" i="18"/>
  <c r="BP15" i="9"/>
  <c r="BQ8" i="7"/>
  <c r="BR68" i="20"/>
  <c r="BQ10" i="17"/>
  <c r="BQ11" i="17" s="1"/>
  <c r="BQ25" i="18"/>
  <c r="BQ14" i="9"/>
  <c r="BR10" i="17"/>
  <c r="BM19" i="9"/>
  <c r="BN19" i="9" s="1"/>
  <c r="BR18" i="9"/>
  <c r="BP18" i="9"/>
  <c r="BS5" i="14"/>
  <c r="BS5" i="17"/>
  <c r="BS5" i="7"/>
  <c r="BS10" i="9"/>
  <c r="BS17" i="18"/>
  <c r="BS37" i="18" s="1"/>
  <c r="BS19" i="18"/>
  <c r="BR16" i="18"/>
  <c r="BR14" i="9"/>
  <c r="BT7" i="18"/>
  <c r="BT9" i="20" s="1"/>
  <c r="BT5" i="18"/>
  <c r="BO19" i="9"/>
  <c r="BQ16" i="9"/>
  <c r="BV48" i="20"/>
  <c r="BV86" i="9" s="1"/>
  <c r="BV12" i="20"/>
  <c r="BU8" i="9"/>
  <c r="BU30" i="20"/>
  <c r="BT61" i="20"/>
  <c r="BV13" i="20"/>
  <c r="BV18" i="20" s="1"/>
  <c r="BV16" i="20"/>
  <c r="BV25" i="20" s="1"/>
  <c r="BV15" i="20"/>
  <c r="BV26" i="20"/>
  <c r="BU8" i="18"/>
  <c r="BW10" i="20"/>
  <c r="BW14" i="20" s="1"/>
  <c r="BV6" i="14"/>
  <c r="BV6" i="17"/>
  <c r="BV11" i="9"/>
  <c r="BV45" i="9" l="1"/>
  <c r="BS36" i="18"/>
  <c r="BS39" i="18"/>
  <c r="BS13" i="9" s="1"/>
  <c r="BT38" i="18"/>
  <c r="BT5" i="7"/>
  <c r="BT10" i="9"/>
  <c r="BR69" i="20"/>
  <c r="BR8" i="7"/>
  <c r="BR45" i="18"/>
  <c r="BS68" i="20"/>
  <c r="BT5" i="17"/>
  <c r="BQ9" i="14"/>
  <c r="BQ45" i="18"/>
  <c r="BT5" i="14"/>
  <c r="EM27" i="18"/>
  <c r="EJ27" i="18"/>
  <c r="EL27" i="18"/>
  <c r="EE27" i="18"/>
  <c r="EH27" i="18"/>
  <c r="EK27" i="18"/>
  <c r="EF27" i="18"/>
  <c r="EI27" i="18"/>
  <c r="ED27" i="18"/>
  <c r="EC27" i="18"/>
  <c r="EB27" i="18"/>
  <c r="EG27" i="18"/>
  <c r="BR16" i="9"/>
  <c r="BS10" i="17"/>
  <c r="BS11" i="17" s="1"/>
  <c r="BS18" i="9"/>
  <c r="BR11" i="17"/>
  <c r="BP16" i="9"/>
  <c r="BT19" i="18"/>
  <c r="BT17" i="18"/>
  <c r="BT37" i="18" s="1"/>
  <c r="BR25" i="18"/>
  <c r="BS16" i="18"/>
  <c r="BU7" i="18"/>
  <c r="BU5" i="7" s="1"/>
  <c r="BU5" i="18"/>
  <c r="BU61" i="20"/>
  <c r="BW48" i="20"/>
  <c r="BW86" i="9" s="1"/>
  <c r="BW12" i="20"/>
  <c r="BV8" i="9"/>
  <c r="BV30" i="20"/>
  <c r="BW13" i="20"/>
  <c r="BW18" i="20" s="1"/>
  <c r="BW16" i="20"/>
  <c r="BW25" i="20" s="1"/>
  <c r="BW15" i="20"/>
  <c r="BW26" i="20"/>
  <c r="BV8" i="18"/>
  <c r="BX10" i="20"/>
  <c r="BX14" i="20" s="1"/>
  <c r="BW6" i="14"/>
  <c r="BW6" i="17"/>
  <c r="BW11" i="9"/>
  <c r="BW45" i="9" l="1"/>
  <c r="BT36" i="18"/>
  <c r="BT39" i="18"/>
  <c r="BT13" i="9" s="1"/>
  <c r="BU38" i="18"/>
  <c r="BS69" i="20"/>
  <c r="BS8" i="7"/>
  <c r="BR9" i="14"/>
  <c r="BT68" i="20"/>
  <c r="BP19" i="9"/>
  <c r="BP9" i="14"/>
  <c r="BS25" i="18"/>
  <c r="BS14" i="9"/>
  <c r="BU10" i="9"/>
  <c r="BU5" i="17"/>
  <c r="BU5" i="14"/>
  <c r="BQ15" i="9"/>
  <c r="BQ19" i="9" s="1"/>
  <c r="BU17" i="18"/>
  <c r="BU37" i="18" s="1"/>
  <c r="BU19" i="18"/>
  <c r="BT16" i="18"/>
  <c r="BU9" i="20"/>
  <c r="BS16" i="9"/>
  <c r="BV7" i="18"/>
  <c r="BV5" i="7" s="1"/>
  <c r="BV5" i="18"/>
  <c r="BR15" i="9"/>
  <c r="BR19" i="9" s="1"/>
  <c r="BX48" i="20"/>
  <c r="BX86" i="9" s="1"/>
  <c r="BX12" i="20"/>
  <c r="BW8" i="9"/>
  <c r="BW30" i="20"/>
  <c r="BV61" i="20"/>
  <c r="BX13" i="20"/>
  <c r="BX18" i="20" s="1"/>
  <c r="BX16" i="20"/>
  <c r="BX25" i="20" s="1"/>
  <c r="BX15" i="20"/>
  <c r="BX26" i="20"/>
  <c r="BW8" i="18"/>
  <c r="BY10" i="20"/>
  <c r="BY14" i="20" s="1"/>
  <c r="BX6" i="14"/>
  <c r="BX6" i="17"/>
  <c r="BX11" i="9"/>
  <c r="BX45" i="9" l="1"/>
  <c r="BT18" i="9"/>
  <c r="BU36" i="18"/>
  <c r="BU39" i="18"/>
  <c r="BU13" i="9" s="1"/>
  <c r="BV38" i="18"/>
  <c r="BT69" i="20"/>
  <c r="BS45" i="18"/>
  <c r="BS9" i="14"/>
  <c r="BU68" i="20"/>
  <c r="BT25" i="18"/>
  <c r="BT14" i="9"/>
  <c r="BT10" i="17"/>
  <c r="BT8" i="7"/>
  <c r="BU18" i="9"/>
  <c r="BV5" i="17"/>
  <c r="BU16" i="18"/>
  <c r="BV17" i="18"/>
  <c r="BV37" i="18" s="1"/>
  <c r="BV19" i="18"/>
  <c r="BV10" i="9"/>
  <c r="BV9" i="20"/>
  <c r="BW7" i="18"/>
  <c r="BW5" i="7" s="1"/>
  <c r="BW5" i="18"/>
  <c r="BV5" i="14"/>
  <c r="BW61" i="20"/>
  <c r="BY48" i="20"/>
  <c r="BY86" i="9" s="1"/>
  <c r="BY12" i="20"/>
  <c r="BX30" i="20"/>
  <c r="BX8" i="9"/>
  <c r="BY13" i="20"/>
  <c r="BY18" i="20" s="1"/>
  <c r="BY16" i="20"/>
  <c r="BY25" i="20" s="1"/>
  <c r="BY15" i="20"/>
  <c r="BY26" i="20"/>
  <c r="BX8" i="18"/>
  <c r="BZ10" i="20"/>
  <c r="BZ14" i="20" s="1"/>
  <c r="BY6" i="14"/>
  <c r="BY6" i="17"/>
  <c r="BY11" i="9"/>
  <c r="BY45" i="9" l="1"/>
  <c r="BU69" i="20"/>
  <c r="BT16" i="9"/>
  <c r="BV36" i="18"/>
  <c r="BW38" i="18"/>
  <c r="BV39" i="18"/>
  <c r="BV13" i="9" s="1"/>
  <c r="BV68" i="20"/>
  <c r="BT45" i="18"/>
  <c r="BU8" i="7"/>
  <c r="BU10" i="17"/>
  <c r="BU11" i="17" s="1"/>
  <c r="BT9" i="14"/>
  <c r="BU25" i="18"/>
  <c r="BU14" i="9"/>
  <c r="BU16" i="9"/>
  <c r="BW9" i="20"/>
  <c r="BW10" i="9"/>
  <c r="BT11" i="17"/>
  <c r="BS15" i="9"/>
  <c r="BS19" i="9" s="1"/>
  <c r="BW5" i="14"/>
  <c r="BW5" i="17"/>
  <c r="BW17" i="18"/>
  <c r="BW37" i="18" s="1"/>
  <c r="BW19" i="18"/>
  <c r="BV16" i="18"/>
  <c r="BX7" i="18"/>
  <c r="BX10" i="9" s="1"/>
  <c r="BX5" i="18"/>
  <c r="BT15" i="9"/>
  <c r="BY8" i="9"/>
  <c r="BY30" i="20"/>
  <c r="BZ48" i="20"/>
  <c r="BZ86" i="9" s="1"/>
  <c r="CA86" i="9" s="1"/>
  <c r="BZ12" i="20"/>
  <c r="BX61" i="20"/>
  <c r="BZ13" i="20"/>
  <c r="BZ18" i="20" s="1"/>
  <c r="CA18" i="20" s="1"/>
  <c r="BZ16" i="20"/>
  <c r="BZ25" i="20" s="1"/>
  <c r="CA25" i="20" s="1"/>
  <c r="BZ15" i="20"/>
  <c r="BZ26" i="20"/>
  <c r="CA26" i="20" s="1"/>
  <c r="BY8" i="18"/>
  <c r="CB10" i="20"/>
  <c r="CB14" i="20" s="1"/>
  <c r="BZ6" i="14"/>
  <c r="BZ6" i="17"/>
  <c r="BZ11" i="9"/>
  <c r="BZ45" i="9" l="1"/>
  <c r="BV69" i="20"/>
  <c r="BW36" i="18"/>
  <c r="BX38" i="18"/>
  <c r="BV18" i="9"/>
  <c r="BW39" i="18"/>
  <c r="BW13" i="9" s="1"/>
  <c r="BU45" i="18"/>
  <c r="BW68" i="20"/>
  <c r="BU9" i="14"/>
  <c r="BV10" i="17"/>
  <c r="BV11" i="17" s="1"/>
  <c r="BV8" i="7"/>
  <c r="BV25" i="18"/>
  <c r="BV14" i="9"/>
  <c r="BW18" i="9"/>
  <c r="BX5" i="7"/>
  <c r="BX5" i="17"/>
  <c r="BW16" i="18"/>
  <c r="BX19" i="18"/>
  <c r="BX17" i="18"/>
  <c r="BX37" i="18" s="1"/>
  <c r="BX9" i="20"/>
  <c r="BX5" i="14"/>
  <c r="BT19" i="9"/>
  <c r="BY7" i="18"/>
  <c r="BY10" i="9" s="1"/>
  <c r="BY5" i="18"/>
  <c r="BU15" i="9"/>
  <c r="BU19" i="9" s="1"/>
  <c r="BZ8" i="9"/>
  <c r="BZ30" i="20"/>
  <c r="BY61" i="20"/>
  <c r="CB86" i="9"/>
  <c r="CB12" i="20"/>
  <c r="CB8" i="9" s="1"/>
  <c r="CB13" i="20"/>
  <c r="CB18" i="20" s="1"/>
  <c r="CB16" i="20"/>
  <c r="CB25" i="20" s="1"/>
  <c r="CB26" i="20"/>
  <c r="CB15" i="20"/>
  <c r="BZ8" i="18"/>
  <c r="CC10" i="20"/>
  <c r="CC14" i="20" s="1"/>
  <c r="CB6" i="14"/>
  <c r="CB6" i="17"/>
  <c r="CB11" i="9"/>
  <c r="CA45" i="9" l="1"/>
  <c r="CB45" i="9" s="1"/>
  <c r="BV16" i="9"/>
  <c r="BW69" i="20"/>
  <c r="BX36" i="18"/>
  <c r="BY38" i="18"/>
  <c r="BX39" i="18"/>
  <c r="BX18" i="9" s="1"/>
  <c r="BW8" i="7"/>
  <c r="BW10" i="17"/>
  <c r="BW11" i="17" s="1"/>
  <c r="BV45" i="18"/>
  <c r="BV9" i="14"/>
  <c r="BX68" i="20"/>
  <c r="BW25" i="18"/>
  <c r="BW14" i="9"/>
  <c r="BW16" i="9"/>
  <c r="BY17" i="18"/>
  <c r="BY37" i="18" s="1"/>
  <c r="BY19" i="18"/>
  <c r="BX16" i="18"/>
  <c r="BY5" i="7"/>
  <c r="BY5" i="17"/>
  <c r="BZ7" i="18"/>
  <c r="BZ5" i="17" s="1"/>
  <c r="BZ5" i="18"/>
  <c r="BY5" i="14"/>
  <c r="BY9" i="20"/>
  <c r="CC86" i="9"/>
  <c r="CC12" i="20"/>
  <c r="BZ61" i="20"/>
  <c r="CC13" i="20"/>
  <c r="CC18" i="20" s="1"/>
  <c r="CC16" i="20"/>
  <c r="CC25" i="20" s="1"/>
  <c r="CC15" i="20"/>
  <c r="CC26" i="20"/>
  <c r="CB8" i="18"/>
  <c r="CD10" i="20"/>
  <c r="CD14" i="20" s="1"/>
  <c r="CC6" i="14"/>
  <c r="CC6" i="17"/>
  <c r="CC11" i="9"/>
  <c r="CC45" i="9" l="1"/>
  <c r="BY36" i="18"/>
  <c r="BX69" i="20"/>
  <c r="BX13" i="9"/>
  <c r="BZ38" i="18"/>
  <c r="BY39" i="18"/>
  <c r="BY18" i="9" s="1"/>
  <c r="BX8" i="7"/>
  <c r="BX10" i="17"/>
  <c r="BX11" i="17" s="1"/>
  <c r="BY68" i="20"/>
  <c r="BW45" i="18"/>
  <c r="BW15" i="9"/>
  <c r="BW19" i="9" s="1"/>
  <c r="BV15" i="9"/>
  <c r="BV19" i="9" s="1"/>
  <c r="BX25" i="18"/>
  <c r="BX14" i="9"/>
  <c r="BX16" i="9"/>
  <c r="BZ17" i="18"/>
  <c r="BZ37" i="18" s="1"/>
  <c r="BZ19" i="18"/>
  <c r="BZ39" i="18" s="1"/>
  <c r="BY16" i="18"/>
  <c r="BZ10" i="9"/>
  <c r="CA7" i="18"/>
  <c r="CA5" i="17" s="1"/>
  <c r="BZ5" i="14"/>
  <c r="BZ5" i="7"/>
  <c r="BZ9" i="20"/>
  <c r="CB7" i="18"/>
  <c r="CB9" i="20" s="1"/>
  <c r="CB5" i="18"/>
  <c r="CD86" i="9"/>
  <c r="CD12" i="20"/>
  <c r="CC8" i="9"/>
  <c r="CC30" i="20"/>
  <c r="CD13" i="20"/>
  <c r="CD18" i="20" s="1"/>
  <c r="CD16" i="20"/>
  <c r="CD25" i="20" s="1"/>
  <c r="CD15" i="20"/>
  <c r="CD26" i="20"/>
  <c r="CC8" i="18"/>
  <c r="CE10" i="20"/>
  <c r="CE14" i="20" s="1"/>
  <c r="CD6" i="14"/>
  <c r="CD6" i="17"/>
  <c r="CD11" i="9"/>
  <c r="CD45" i="9" l="1"/>
  <c r="BY69" i="20"/>
  <c r="BZ36" i="18"/>
  <c r="BZ13" i="9"/>
  <c r="BY8" i="7"/>
  <c r="BZ68" i="20"/>
  <c r="CA68" i="20" s="1"/>
  <c r="CA69" i="20" s="1"/>
  <c r="CA9" i="20"/>
  <c r="BY10" i="17"/>
  <c r="BY11" i="17" s="1"/>
  <c r="BW9" i="14"/>
  <c r="BX45" i="18"/>
  <c r="BX9" i="14"/>
  <c r="BY25" i="18"/>
  <c r="BY16" i="9"/>
  <c r="CA39" i="18"/>
  <c r="G35" i="22" s="1"/>
  <c r="G65" i="22" s="1"/>
  <c r="CA37" i="18"/>
  <c r="G33" i="22" s="1"/>
  <c r="G63" i="22" s="1"/>
  <c r="CA38" i="18"/>
  <c r="G34" i="22" s="1"/>
  <c r="G64" i="22" s="1"/>
  <c r="CB38" i="18"/>
  <c r="CA5" i="7"/>
  <c r="CA10" i="9"/>
  <c r="CA5" i="14"/>
  <c r="CA19" i="18"/>
  <c r="BZ16" i="18"/>
  <c r="CA16" i="18" s="1"/>
  <c r="BZ14" i="9"/>
  <c r="CA17" i="18"/>
  <c r="CB19" i="18"/>
  <c r="CB39" i="18" s="1"/>
  <c r="CB17" i="18"/>
  <c r="CB37" i="18" s="1"/>
  <c r="CB5" i="7"/>
  <c r="CB5" i="17"/>
  <c r="CB5" i="14"/>
  <c r="CB10" i="9"/>
  <c r="CC7" i="18"/>
  <c r="CC5" i="17" s="1"/>
  <c r="CC5" i="18"/>
  <c r="CE86" i="9"/>
  <c r="CE12" i="20"/>
  <c r="CD8" i="9"/>
  <c r="CD30" i="20"/>
  <c r="CC61" i="20"/>
  <c r="CE13" i="20"/>
  <c r="CE18" i="20" s="1"/>
  <c r="CE16" i="20"/>
  <c r="CE25" i="20" s="1"/>
  <c r="CE15" i="20"/>
  <c r="CE26" i="20"/>
  <c r="CD8" i="18"/>
  <c r="CF10" i="20"/>
  <c r="CF14" i="20" s="1"/>
  <c r="CE6" i="14"/>
  <c r="CE6" i="17"/>
  <c r="CE11" i="9"/>
  <c r="CE45" i="9" l="1"/>
  <c r="CB13" i="9"/>
  <c r="BY13" i="9"/>
  <c r="BY14" i="9"/>
  <c r="CA14" i="9" s="1"/>
  <c r="BZ69" i="20"/>
  <c r="BZ18" i="9"/>
  <c r="BX15" i="9"/>
  <c r="BX19" i="9" s="1"/>
  <c r="CB68" i="20"/>
  <c r="BY45" i="18"/>
  <c r="G86" i="22"/>
  <c r="G101" i="22" s="1"/>
  <c r="CA36" i="18"/>
  <c r="CA32" i="18" s="1"/>
  <c r="CB36" i="18"/>
  <c r="BZ45" i="18"/>
  <c r="CC38" i="18"/>
  <c r="CB18" i="9"/>
  <c r="CC17" i="18"/>
  <c r="CC37" i="18" s="1"/>
  <c r="CC19" i="18"/>
  <c r="CB14" i="9"/>
  <c r="CB16" i="18"/>
  <c r="BZ25" i="18"/>
  <c r="CA25" i="18" s="1"/>
  <c r="CC5" i="7"/>
  <c r="CC5" i="14"/>
  <c r="CC10" i="9"/>
  <c r="CC9" i="20"/>
  <c r="G85" i="22"/>
  <c r="G100" i="22" s="1"/>
  <c r="CD7" i="18"/>
  <c r="CD5" i="14" s="1"/>
  <c r="CD5" i="18"/>
  <c r="CD61" i="20"/>
  <c r="CF86" i="9"/>
  <c r="CF12" i="20"/>
  <c r="CE8" i="9"/>
  <c r="CE30" i="20"/>
  <c r="CF13" i="20"/>
  <c r="CF18" i="20" s="1"/>
  <c r="CF16" i="20"/>
  <c r="CF25" i="20" s="1"/>
  <c r="CF26" i="20"/>
  <c r="CF15" i="20"/>
  <c r="CE8" i="18"/>
  <c r="CG10" i="20"/>
  <c r="CG14" i="20" s="1"/>
  <c r="CF6" i="14"/>
  <c r="CF6" i="17"/>
  <c r="CF11" i="9"/>
  <c r="CF45" i="9" l="1"/>
  <c r="BZ16" i="9"/>
  <c r="CA16" i="9" s="1"/>
  <c r="BY15" i="9"/>
  <c r="BY19" i="9" s="1"/>
  <c r="CB69" i="20"/>
  <c r="CA13" i="9"/>
  <c r="CA18" i="9"/>
  <c r="G99" i="22"/>
  <c r="BY9" i="14"/>
  <c r="CC68" i="20"/>
  <c r="BZ9" i="14"/>
  <c r="CC39" i="18"/>
  <c r="CC18" i="9" s="1"/>
  <c r="CD5" i="7"/>
  <c r="CB10" i="17"/>
  <c r="CB8" i="7"/>
  <c r="BZ10" i="17"/>
  <c r="BZ8" i="7"/>
  <c r="CA45" i="18"/>
  <c r="CC10" i="17"/>
  <c r="CC11" i="17" s="1"/>
  <c r="CC8" i="7"/>
  <c r="CC36" i="18"/>
  <c r="CB45" i="18"/>
  <c r="CD38" i="18"/>
  <c r="CD9" i="20"/>
  <c r="CD5" i="17"/>
  <c r="CB25" i="18"/>
  <c r="CD17" i="18"/>
  <c r="CD37" i="18" s="1"/>
  <c r="CD19" i="18"/>
  <c r="CD39" i="18" s="1"/>
  <c r="CC16" i="18"/>
  <c r="CD10" i="9"/>
  <c r="CB16" i="9"/>
  <c r="CB9" i="14" s="1"/>
  <c r="G32" i="22"/>
  <c r="G62" i="22" s="1"/>
  <c r="CE7" i="18"/>
  <c r="CE10" i="9" s="1"/>
  <c r="CE5" i="18"/>
  <c r="G84" i="22"/>
  <c r="CG86" i="9"/>
  <c r="CG12" i="20"/>
  <c r="CF30" i="20"/>
  <c r="CF8" i="9"/>
  <c r="CE61" i="20"/>
  <c r="CG13" i="20"/>
  <c r="CG18" i="20" s="1"/>
  <c r="CG16" i="20"/>
  <c r="CG25" i="20" s="1"/>
  <c r="CG15" i="20"/>
  <c r="CG26" i="20"/>
  <c r="CF8" i="18"/>
  <c r="CH10" i="20"/>
  <c r="CH14" i="20" s="1"/>
  <c r="CG6" i="14"/>
  <c r="CG6" i="17"/>
  <c r="CG11" i="9"/>
  <c r="CG45" i="9" l="1"/>
  <c r="G7" i="23"/>
  <c r="G17" i="23" s="1"/>
  <c r="CC13" i="9"/>
  <c r="CD13" i="9"/>
  <c r="CA9" i="14"/>
  <c r="CD68" i="20"/>
  <c r="CC69" i="20"/>
  <c r="CC25" i="18"/>
  <c r="CC14" i="9"/>
  <c r="CA8" i="7"/>
  <c r="BZ15" i="9"/>
  <c r="BZ19" i="9" s="1"/>
  <c r="CA19" i="9" s="1"/>
  <c r="CC16" i="9"/>
  <c r="BZ11" i="17"/>
  <c r="CA11" i="17" s="1"/>
  <c r="CA10" i="17"/>
  <c r="CB11" i="17"/>
  <c r="CD18" i="9"/>
  <c r="CD36" i="18"/>
  <c r="CE38" i="18"/>
  <c r="CD16" i="18"/>
  <c r="CE19" i="18"/>
  <c r="CE17" i="18"/>
  <c r="CE37" i="18" s="1"/>
  <c r="CE5" i="14"/>
  <c r="CE5" i="7"/>
  <c r="CE5" i="17"/>
  <c r="CB15" i="9"/>
  <c r="CE9" i="20"/>
  <c r="CF7" i="18"/>
  <c r="CF10" i="9" s="1"/>
  <c r="CF5" i="18"/>
  <c r="CF61" i="20"/>
  <c r="CH48" i="20"/>
  <c r="CH86" i="9" s="1"/>
  <c r="CH12" i="20"/>
  <c r="CG30" i="20"/>
  <c r="CG8" i="9"/>
  <c r="CH13" i="20"/>
  <c r="CH18" i="20" s="1"/>
  <c r="CH16" i="20"/>
  <c r="CH25" i="20" s="1"/>
  <c r="CH15" i="20"/>
  <c r="CH26" i="20"/>
  <c r="CG8" i="18"/>
  <c r="CI10" i="20"/>
  <c r="CI14" i="20" s="1"/>
  <c r="CH6" i="14"/>
  <c r="CH6" i="17"/>
  <c r="CH11" i="9"/>
  <c r="CH45" i="9" l="1"/>
  <c r="CD69" i="20"/>
  <c r="CE68" i="20"/>
  <c r="CC45" i="18"/>
  <c r="CC9" i="14"/>
  <c r="CD25" i="18"/>
  <c r="CD14" i="9"/>
  <c r="CA15" i="9"/>
  <c r="CE39" i="18"/>
  <c r="CE18" i="9" s="1"/>
  <c r="CE10" i="17"/>
  <c r="CE11" i="17" s="1"/>
  <c r="CD10" i="17"/>
  <c r="CD8" i="7"/>
  <c r="CE36" i="18"/>
  <c r="CF38" i="18"/>
  <c r="CE16" i="18"/>
  <c r="CF19" i="18"/>
  <c r="CF17" i="18"/>
  <c r="CF37" i="18" s="1"/>
  <c r="CF5" i="14"/>
  <c r="CF5" i="17"/>
  <c r="CF9" i="20"/>
  <c r="CF5" i="7"/>
  <c r="CG7" i="18"/>
  <c r="CG5" i="7" s="1"/>
  <c r="CG5" i="18"/>
  <c r="CD16" i="9"/>
  <c r="CB19" i="9"/>
  <c r="CH8" i="9"/>
  <c r="CH30" i="20"/>
  <c r="CI48" i="20"/>
  <c r="CI86" i="9" s="1"/>
  <c r="CI12" i="20"/>
  <c r="CG61" i="20"/>
  <c r="CI13" i="20"/>
  <c r="CI18" i="20" s="1"/>
  <c r="CI16" i="20"/>
  <c r="CI25" i="20" s="1"/>
  <c r="CI15" i="20"/>
  <c r="CI26" i="20"/>
  <c r="CH8" i="18"/>
  <c r="CJ10" i="20"/>
  <c r="CJ14" i="20" s="1"/>
  <c r="CI6" i="14"/>
  <c r="CI6" i="17"/>
  <c r="CI11" i="9"/>
  <c r="CI45" i="9" l="1"/>
  <c r="CE13" i="9"/>
  <c r="CE69" i="20"/>
  <c r="CE8" i="7"/>
  <c r="CD9" i="14"/>
  <c r="CF68" i="20"/>
  <c r="CD45" i="18"/>
  <c r="CC15" i="9"/>
  <c r="CC19" i="9" s="1"/>
  <c r="EZ27" i="18"/>
  <c r="EO27" i="18"/>
  <c r="ET27" i="18"/>
  <c r="EY27" i="18"/>
  <c r="EU27" i="18"/>
  <c r="ES27" i="18"/>
  <c r="EX27" i="18"/>
  <c r="ER27" i="18"/>
  <c r="EW27" i="18"/>
  <c r="EQ27" i="18"/>
  <c r="EV27" i="18"/>
  <c r="EP27" i="18"/>
  <c r="CE25" i="18"/>
  <c r="CE14" i="9"/>
  <c r="CE16" i="9"/>
  <c r="CD11" i="17"/>
  <c r="CF39" i="18"/>
  <c r="CF18" i="9" s="1"/>
  <c r="CG38" i="18"/>
  <c r="CF36" i="18"/>
  <c r="CF16" i="18"/>
  <c r="CG5" i="17"/>
  <c r="CG10" i="9"/>
  <c r="CG5" i="14"/>
  <c r="CG17" i="18"/>
  <c r="CG37" i="18" s="1"/>
  <c r="CG19" i="18"/>
  <c r="CG39" i="18" s="1"/>
  <c r="CG18" i="9" s="1"/>
  <c r="CG9" i="20"/>
  <c r="CH7" i="18"/>
  <c r="CH5" i="17" s="1"/>
  <c r="CH5" i="18"/>
  <c r="CJ48" i="20"/>
  <c r="CJ86" i="9" s="1"/>
  <c r="CJ12" i="20"/>
  <c r="CI8" i="9"/>
  <c r="CI30" i="20"/>
  <c r="CH61" i="20"/>
  <c r="CJ13" i="20"/>
  <c r="CJ18" i="20" s="1"/>
  <c r="CJ16" i="20"/>
  <c r="CJ25" i="20" s="1"/>
  <c r="CJ15" i="20"/>
  <c r="CJ26" i="20"/>
  <c r="CI8" i="18"/>
  <c r="CK10" i="20"/>
  <c r="CK14" i="20" s="1"/>
  <c r="CJ6" i="14"/>
  <c r="CJ6" i="17"/>
  <c r="CJ11" i="9"/>
  <c r="CJ45" i="9" l="1"/>
  <c r="CG13" i="9"/>
  <c r="CF13" i="9"/>
  <c r="CF69" i="20"/>
  <c r="CG68" i="20"/>
  <c r="CE45" i="18"/>
  <c r="CE9" i="14"/>
  <c r="CF25" i="18"/>
  <c r="CF14" i="9"/>
  <c r="CF10" i="17"/>
  <c r="CF8" i="7"/>
  <c r="CG36" i="18"/>
  <c r="CH38" i="18"/>
  <c r="CD15" i="9"/>
  <c r="CD19" i="9" s="1"/>
  <c r="CG16" i="18"/>
  <c r="CH17" i="18"/>
  <c r="CH37" i="18" s="1"/>
  <c r="CH19" i="18"/>
  <c r="CH9" i="20"/>
  <c r="CH5" i="7"/>
  <c r="CH5" i="14"/>
  <c r="CG16" i="9"/>
  <c r="CF16" i="9"/>
  <c r="CH10" i="9"/>
  <c r="CI7" i="18"/>
  <c r="CI5" i="14" s="1"/>
  <c r="CI5" i="18"/>
  <c r="CI61" i="20"/>
  <c r="CJ8" i="9"/>
  <c r="CJ30" i="20"/>
  <c r="CK48" i="20"/>
  <c r="CK86" i="9" s="1"/>
  <c r="CK12" i="20"/>
  <c r="CK13" i="20"/>
  <c r="CK18" i="20" s="1"/>
  <c r="CK16" i="20"/>
  <c r="CK25" i="20" s="1"/>
  <c r="CK26" i="20"/>
  <c r="CK15" i="20"/>
  <c r="CJ8" i="18"/>
  <c r="CL10" i="20"/>
  <c r="CL14" i="20" s="1"/>
  <c r="CK6" i="14"/>
  <c r="CK6" i="17"/>
  <c r="CK11" i="9"/>
  <c r="CK45" i="9" l="1"/>
  <c r="CG69" i="20"/>
  <c r="CG8" i="7"/>
  <c r="CE15" i="9"/>
  <c r="CE19" i="9" s="1"/>
  <c r="CH68" i="20"/>
  <c r="CG10" i="17"/>
  <c r="CG11" i="17" s="1"/>
  <c r="CF45" i="18"/>
  <c r="CF9" i="14"/>
  <c r="CG25" i="18"/>
  <c r="CG14" i="9"/>
  <c r="CF11" i="17"/>
  <c r="CH36" i="18"/>
  <c r="CI38" i="18"/>
  <c r="CH39" i="18"/>
  <c r="CH18" i="9" s="1"/>
  <c r="CI19" i="18"/>
  <c r="CI39" i="18" s="1"/>
  <c r="CI17" i="18"/>
  <c r="CI37" i="18" s="1"/>
  <c r="CH16" i="18"/>
  <c r="CI9" i="20"/>
  <c r="CI10" i="9"/>
  <c r="CI5" i="17"/>
  <c r="CI5" i="7"/>
  <c r="CJ7" i="18"/>
  <c r="CJ10" i="9" s="1"/>
  <c r="CJ5" i="18"/>
  <c r="CJ61" i="20"/>
  <c r="CL48" i="20"/>
  <c r="CL86" i="9" s="1"/>
  <c r="CL12" i="20"/>
  <c r="CK8" i="9"/>
  <c r="CK30" i="20"/>
  <c r="CL13" i="20"/>
  <c r="CL18" i="20" s="1"/>
  <c r="CL16" i="20"/>
  <c r="CL25" i="20" s="1"/>
  <c r="CL15" i="20"/>
  <c r="CL26" i="20"/>
  <c r="CK8" i="18"/>
  <c r="CM10" i="20"/>
  <c r="CM14" i="20" s="1"/>
  <c r="CL6" i="14"/>
  <c r="CL6" i="17"/>
  <c r="CL11" i="9"/>
  <c r="CL45" i="9" l="1"/>
  <c r="CI13" i="9"/>
  <c r="CH13" i="9"/>
  <c r="CH69" i="20"/>
  <c r="CI68" i="20"/>
  <c r="CG45" i="18"/>
  <c r="CG9" i="14"/>
  <c r="CH25" i="18"/>
  <c r="CH14" i="9"/>
  <c r="CH16" i="9"/>
  <c r="CH10" i="17"/>
  <c r="CH8" i="7"/>
  <c r="CJ9" i="20"/>
  <c r="CF15" i="9"/>
  <c r="CF19" i="9" s="1"/>
  <c r="CI36" i="18"/>
  <c r="CJ38" i="18"/>
  <c r="CJ19" i="18"/>
  <c r="CJ17" i="18"/>
  <c r="CJ37" i="18" s="1"/>
  <c r="CI16" i="18"/>
  <c r="CJ5" i="14"/>
  <c r="CJ5" i="7"/>
  <c r="CJ5" i="17"/>
  <c r="CK7" i="18"/>
  <c r="CK9" i="20" s="1"/>
  <c r="CK5" i="18"/>
  <c r="CI18" i="9"/>
  <c r="CL8" i="9"/>
  <c r="CL30" i="20"/>
  <c r="CK61" i="20"/>
  <c r="CM48" i="20"/>
  <c r="CM86" i="9" s="1"/>
  <c r="CN86" i="9" s="1"/>
  <c r="CM12" i="20"/>
  <c r="CM13" i="20"/>
  <c r="CM18" i="20" s="1"/>
  <c r="CN18" i="20" s="1"/>
  <c r="CM16" i="20"/>
  <c r="CM25" i="20" s="1"/>
  <c r="CN25" i="20" s="1"/>
  <c r="CM15" i="20"/>
  <c r="CM26" i="20"/>
  <c r="CN26" i="20" s="1"/>
  <c r="CL8" i="18"/>
  <c r="CO10" i="20"/>
  <c r="CO14" i="20" s="1"/>
  <c r="CM6" i="14"/>
  <c r="CM6" i="17"/>
  <c r="CM11" i="9"/>
  <c r="CM45" i="9" l="1"/>
  <c r="CI8" i="7"/>
  <c r="CI69" i="20"/>
  <c r="CI10" i="17"/>
  <c r="CI11" i="17" s="1"/>
  <c r="CJ68" i="20"/>
  <c r="CH45" i="18"/>
  <c r="CH9" i="14"/>
  <c r="CG15" i="9"/>
  <c r="CG19" i="9" s="1"/>
  <c r="CK5" i="7"/>
  <c r="CI25" i="18"/>
  <c r="CI14" i="9"/>
  <c r="CJ39" i="18"/>
  <c r="CJ18" i="9" s="1"/>
  <c r="CH11" i="17"/>
  <c r="CJ36" i="18"/>
  <c r="CK38" i="18"/>
  <c r="CK17" i="18"/>
  <c r="CK37" i="18" s="1"/>
  <c r="CK19" i="18"/>
  <c r="CJ16" i="18"/>
  <c r="CK10" i="9"/>
  <c r="CK5" i="17"/>
  <c r="CI16" i="9"/>
  <c r="CK5" i="14"/>
  <c r="CL7" i="18"/>
  <c r="CL5" i="14" s="1"/>
  <c r="CL5" i="18"/>
  <c r="CM8" i="9"/>
  <c r="CM30" i="20"/>
  <c r="CL61" i="20"/>
  <c r="CO86" i="9"/>
  <c r="CO12" i="20"/>
  <c r="CO8" i="9" s="1"/>
  <c r="CO13" i="20"/>
  <c r="CO18" i="20" s="1"/>
  <c r="CO16" i="20"/>
  <c r="CO25" i="20" s="1"/>
  <c r="CO26" i="20"/>
  <c r="CO15" i="20"/>
  <c r="CM8" i="18"/>
  <c r="CP10" i="20"/>
  <c r="CP14" i="20" s="1"/>
  <c r="CO6" i="14"/>
  <c r="CO6" i="17"/>
  <c r="CO11" i="9"/>
  <c r="CN45" i="9" l="1"/>
  <c r="CO45" i="9" s="1"/>
  <c r="CJ13" i="9"/>
  <c r="CJ69" i="20"/>
  <c r="CI45" i="18"/>
  <c r="CI9" i="14"/>
  <c r="CK68" i="20"/>
  <c r="CJ25" i="18"/>
  <c r="CJ14" i="9"/>
  <c r="CJ16" i="9"/>
  <c r="CJ10" i="17"/>
  <c r="CJ8" i="7"/>
  <c r="CK10" i="17"/>
  <c r="CK11" i="17" s="1"/>
  <c r="CK36" i="18"/>
  <c r="CL38" i="18"/>
  <c r="CK39" i="18"/>
  <c r="CK18" i="9" s="1"/>
  <c r="CH15" i="9"/>
  <c r="CH19" i="9" s="1"/>
  <c r="CL17" i="18"/>
  <c r="CL37" i="18" s="1"/>
  <c r="CL19" i="18"/>
  <c r="CK16" i="18"/>
  <c r="CL5" i="17"/>
  <c r="CL10" i="9"/>
  <c r="CL5" i="7"/>
  <c r="CL9" i="20"/>
  <c r="CM7" i="18"/>
  <c r="CM5" i="7" s="1"/>
  <c r="CM5" i="18"/>
  <c r="CM61" i="20"/>
  <c r="CP86" i="9"/>
  <c r="CP12" i="20"/>
  <c r="CP13" i="20"/>
  <c r="CP18" i="20" s="1"/>
  <c r="CP16" i="20"/>
  <c r="CP25" i="20" s="1"/>
  <c r="CP15" i="20"/>
  <c r="CP26" i="20"/>
  <c r="CO8" i="18"/>
  <c r="CQ10" i="20"/>
  <c r="CQ14" i="20" s="1"/>
  <c r="CP6" i="14"/>
  <c r="CP6" i="17"/>
  <c r="CP11" i="9"/>
  <c r="CP45" i="9" l="1"/>
  <c r="CK13" i="9"/>
  <c r="CK69" i="20"/>
  <c r="CK16" i="9"/>
  <c r="CK8" i="7"/>
  <c r="CJ9" i="14"/>
  <c r="CL68" i="20"/>
  <c r="CJ45" i="18"/>
  <c r="CI15" i="9"/>
  <c r="CI19" i="9" s="1"/>
  <c r="CK25" i="18"/>
  <c r="CK14" i="9"/>
  <c r="CJ11" i="17"/>
  <c r="CL36" i="18"/>
  <c r="CM38" i="18"/>
  <c r="CL39" i="18"/>
  <c r="CL18" i="9" s="1"/>
  <c r="CM5" i="14"/>
  <c r="CM19" i="18"/>
  <c r="CM39" i="18" s="1"/>
  <c r="CM17" i="18"/>
  <c r="CM37" i="18" s="1"/>
  <c r="CL16" i="18"/>
  <c r="CM5" i="17"/>
  <c r="CN7" i="18"/>
  <c r="CN5" i="7" s="1"/>
  <c r="CM10" i="9"/>
  <c r="CM9" i="20"/>
  <c r="CO7" i="18"/>
  <c r="CO10" i="9" s="1"/>
  <c r="CO5" i="18"/>
  <c r="CP30" i="20"/>
  <c r="CP8" i="9"/>
  <c r="CQ86" i="9"/>
  <c r="CQ12" i="20"/>
  <c r="CQ13" i="20"/>
  <c r="CQ18" i="20" s="1"/>
  <c r="CQ16" i="20"/>
  <c r="CQ25" i="20" s="1"/>
  <c r="CQ15" i="20"/>
  <c r="CQ26" i="20"/>
  <c r="CP8" i="18"/>
  <c r="CR10" i="20"/>
  <c r="CR14" i="20" s="1"/>
  <c r="CQ6" i="14"/>
  <c r="CQ6" i="17"/>
  <c r="CQ11" i="9"/>
  <c r="CQ45" i="9" l="1"/>
  <c r="CM13" i="9"/>
  <c r="CL69" i="20"/>
  <c r="CM68" i="20"/>
  <c r="CN68" i="20" s="1"/>
  <c r="CN69" i="20" s="1"/>
  <c r="CL8" i="7"/>
  <c r="CL10" i="17"/>
  <c r="CL11" i="17" s="1"/>
  <c r="CK45" i="18"/>
  <c r="CK9" i="14"/>
  <c r="CL25" i="18"/>
  <c r="CL16" i="9"/>
  <c r="CN5" i="17"/>
  <c r="CN10" i="9"/>
  <c r="CN5" i="14"/>
  <c r="CN9" i="20"/>
  <c r="CN39" i="18"/>
  <c r="H35" i="22" s="1"/>
  <c r="H65" i="22" s="1"/>
  <c r="CM36" i="18"/>
  <c r="CN37" i="18"/>
  <c r="H33" i="22" s="1"/>
  <c r="H63" i="22" s="1"/>
  <c r="CJ15" i="9"/>
  <c r="CJ19" i="9" s="1"/>
  <c r="CN38" i="18"/>
  <c r="H34" i="22" s="1"/>
  <c r="H64" i="22" s="1"/>
  <c r="CO38" i="18"/>
  <c r="CO17" i="18"/>
  <c r="CO37" i="18" s="1"/>
  <c r="CO19" i="18"/>
  <c r="CO39" i="18" s="1"/>
  <c r="CM16" i="18"/>
  <c r="CN16" i="18" s="1"/>
  <c r="CM14" i="9"/>
  <c r="CN17" i="18"/>
  <c r="CN19" i="18"/>
  <c r="CO5" i="14"/>
  <c r="CO9" i="20"/>
  <c r="CO5" i="17"/>
  <c r="CO5" i="7"/>
  <c r="CP7" i="18"/>
  <c r="CP9" i="20" s="1"/>
  <c r="CP5" i="18"/>
  <c r="CR86" i="9"/>
  <c r="CR12" i="20"/>
  <c r="CQ8" i="9"/>
  <c r="CQ30" i="20"/>
  <c r="CP61" i="20"/>
  <c r="CR13" i="20"/>
  <c r="CR18" i="20" s="1"/>
  <c r="CR16" i="20"/>
  <c r="CR25" i="20" s="1"/>
  <c r="CR15" i="20"/>
  <c r="CR26" i="20"/>
  <c r="CQ8" i="18"/>
  <c r="CS10" i="20"/>
  <c r="CS14" i="20" s="1"/>
  <c r="CR6" i="14"/>
  <c r="CR6" i="17"/>
  <c r="CR11" i="9"/>
  <c r="CR45" i="9" l="1"/>
  <c r="CO13" i="9"/>
  <c r="CL13" i="9"/>
  <c r="CL14" i="9"/>
  <c r="CN14" i="9" s="1"/>
  <c r="CM69" i="20"/>
  <c r="CK15" i="9"/>
  <c r="CK19" i="9" s="1"/>
  <c r="CO68" i="20"/>
  <c r="CL45" i="18"/>
  <c r="H86" i="22"/>
  <c r="H101" i="22" s="1"/>
  <c r="CM18" i="9"/>
  <c r="CP5" i="14"/>
  <c r="CN36" i="18"/>
  <c r="CN32" i="18" s="1"/>
  <c r="CO36" i="18"/>
  <c r="CM45" i="18"/>
  <c r="CP38" i="18"/>
  <c r="CO18" i="9"/>
  <c r="CP17" i="18"/>
  <c r="CP37" i="18" s="1"/>
  <c r="CP19" i="18"/>
  <c r="CP5" i="7"/>
  <c r="CM25" i="18"/>
  <c r="CN25" i="18" s="1"/>
  <c r="CO16" i="18"/>
  <c r="CO14" i="9"/>
  <c r="CP10" i="9"/>
  <c r="CP5" i="17"/>
  <c r="H85" i="22"/>
  <c r="H100" i="22" s="1"/>
  <c r="CQ7" i="18"/>
  <c r="CQ5" i="14" s="1"/>
  <c r="CQ5" i="18"/>
  <c r="CS86" i="9"/>
  <c r="CS12" i="20"/>
  <c r="CR8" i="9"/>
  <c r="CR30" i="20"/>
  <c r="CQ61" i="20"/>
  <c r="CS13" i="20"/>
  <c r="CS18" i="20" s="1"/>
  <c r="CS16" i="20"/>
  <c r="CS25" i="20" s="1"/>
  <c r="CS26" i="20"/>
  <c r="CS15" i="20"/>
  <c r="CR8" i="18"/>
  <c r="CT10" i="20"/>
  <c r="CT14" i="20" s="1"/>
  <c r="CS6" i="14"/>
  <c r="CS6" i="17"/>
  <c r="CS11" i="9"/>
  <c r="CS45" i="9" l="1"/>
  <c r="CL9" i="14"/>
  <c r="CN13" i="9"/>
  <c r="CN18" i="9"/>
  <c r="CO69" i="20"/>
  <c r="CM16" i="9"/>
  <c r="CM9" i="14" s="1"/>
  <c r="CL15" i="9"/>
  <c r="CL19" i="9" s="1"/>
  <c r="CP68" i="20"/>
  <c r="H99" i="22"/>
  <c r="CN45" i="18"/>
  <c r="CO10" i="17"/>
  <c r="CO8" i="7"/>
  <c r="CM10" i="17"/>
  <c r="CM8" i="7"/>
  <c r="CP36" i="18"/>
  <c r="CQ38" i="18"/>
  <c r="CP39" i="18"/>
  <c r="CP13" i="9" s="1"/>
  <c r="CO45" i="18"/>
  <c r="CM15" i="9"/>
  <c r="CQ5" i="7"/>
  <c r="CQ5" i="17"/>
  <c r="CQ9" i="20"/>
  <c r="CQ17" i="18"/>
  <c r="CQ37" i="18" s="1"/>
  <c r="CQ19" i="18"/>
  <c r="CO25" i="18"/>
  <c r="CQ10" i="9"/>
  <c r="CP16" i="18"/>
  <c r="CO16" i="9"/>
  <c r="CO9" i="14" s="1"/>
  <c r="H84" i="22"/>
  <c r="CR7" i="18"/>
  <c r="CR9" i="20" s="1"/>
  <c r="CR5" i="18"/>
  <c r="H32" i="22"/>
  <c r="H62" i="22" s="1"/>
  <c r="CR61" i="20"/>
  <c r="CT86" i="9"/>
  <c r="CT12" i="20"/>
  <c r="CS30" i="20"/>
  <c r="CS8" i="9"/>
  <c r="CT13" i="20"/>
  <c r="CT18" i="20" s="1"/>
  <c r="CT16" i="20"/>
  <c r="CT25" i="20" s="1"/>
  <c r="CT15" i="20"/>
  <c r="CT26" i="20"/>
  <c r="CS8" i="18"/>
  <c r="CU10" i="20"/>
  <c r="CU14" i="20" s="1"/>
  <c r="CT6" i="14"/>
  <c r="CT6" i="17"/>
  <c r="CT11" i="9"/>
  <c r="CT45" i="9" l="1"/>
  <c r="H7" i="23"/>
  <c r="H17" i="23" s="1"/>
  <c r="CN9" i="14"/>
  <c r="CN16" i="9"/>
  <c r="CP69" i="20"/>
  <c r="CP8" i="7"/>
  <c r="CP10" i="17"/>
  <c r="CP11" i="17" s="1"/>
  <c r="CQ68" i="20"/>
  <c r="CP25" i="18"/>
  <c r="CP14" i="9"/>
  <c r="CR10" i="9"/>
  <c r="CN8" i="7"/>
  <c r="CQ39" i="18"/>
  <c r="CQ18" i="9" s="1"/>
  <c r="CO11" i="17"/>
  <c r="CM11" i="17"/>
  <c r="CN11" i="17" s="1"/>
  <c r="CN10" i="17"/>
  <c r="CQ8" i="7"/>
  <c r="CQ36" i="18"/>
  <c r="CR5" i="7"/>
  <c r="CR5" i="14"/>
  <c r="CR38" i="18"/>
  <c r="CQ16" i="18"/>
  <c r="CR19" i="18"/>
  <c r="CR17" i="18"/>
  <c r="CR37" i="18" s="1"/>
  <c r="CR5" i="17"/>
  <c r="CO15" i="9"/>
  <c r="CM19" i="9"/>
  <c r="CN19" i="9" s="1"/>
  <c r="CN15" i="9"/>
  <c r="CS7" i="18"/>
  <c r="CS5" i="14" s="1"/>
  <c r="CS5" i="18"/>
  <c r="CT8" i="9"/>
  <c r="CT30" i="20"/>
  <c r="CU48" i="20"/>
  <c r="CU86" i="9" s="1"/>
  <c r="CU12" i="20"/>
  <c r="CS61" i="20"/>
  <c r="CU13" i="20"/>
  <c r="CU18" i="20" s="1"/>
  <c r="CU16" i="20"/>
  <c r="CU25" i="20" s="1"/>
  <c r="CU15" i="20"/>
  <c r="CU26" i="20"/>
  <c r="CT8" i="18"/>
  <c r="CV10" i="20"/>
  <c r="CV14" i="20" s="1"/>
  <c r="CU6" i="14"/>
  <c r="CU6" i="17"/>
  <c r="CU11" i="9"/>
  <c r="CU45" i="9" l="1"/>
  <c r="CQ13" i="9"/>
  <c r="CQ69" i="20"/>
  <c r="CR68" i="20"/>
  <c r="CQ10" i="17"/>
  <c r="CQ11" i="17" s="1"/>
  <c r="CP45" i="18"/>
  <c r="CP15" i="9"/>
  <c r="CQ25" i="18"/>
  <c r="CQ14" i="9"/>
  <c r="CR36" i="18"/>
  <c r="CP18" i="9"/>
  <c r="CS38" i="18"/>
  <c r="CR39" i="18"/>
  <c r="CR13" i="9" s="1"/>
  <c r="CS17" i="18"/>
  <c r="CS37" i="18" s="1"/>
  <c r="CS19" i="18"/>
  <c r="CR16" i="18"/>
  <c r="CS5" i="17"/>
  <c r="CS9" i="20"/>
  <c r="CT7" i="18"/>
  <c r="CT5" i="17" s="1"/>
  <c r="CT5" i="18"/>
  <c r="CS5" i="7"/>
  <c r="CQ16" i="9"/>
  <c r="CO19" i="9"/>
  <c r="CS10" i="9"/>
  <c r="CV48" i="20"/>
  <c r="CV86" i="9" s="1"/>
  <c r="CV12" i="20"/>
  <c r="CU8" i="9"/>
  <c r="CU30" i="20"/>
  <c r="CT61" i="20"/>
  <c r="CV13" i="20"/>
  <c r="CV18" i="20" s="1"/>
  <c r="CV16" i="20"/>
  <c r="CV25" i="20" s="1"/>
  <c r="CV15" i="20"/>
  <c r="CV26" i="20"/>
  <c r="CU8" i="18"/>
  <c r="CW10" i="20"/>
  <c r="CW14" i="20" s="1"/>
  <c r="CV6" i="14"/>
  <c r="CV6" i="17"/>
  <c r="CV11" i="9"/>
  <c r="CV45" i="9" l="1"/>
  <c r="CR69" i="20"/>
  <c r="CQ45" i="18"/>
  <c r="CQ9" i="14"/>
  <c r="CS68" i="20"/>
  <c r="CR25" i="18"/>
  <c r="CR14" i="9"/>
  <c r="FM27" i="18"/>
  <c r="FD27" i="18"/>
  <c r="FC27" i="18"/>
  <c r="FK27" i="18"/>
  <c r="FJ27" i="18"/>
  <c r="FI27" i="18"/>
  <c r="FB27" i="18"/>
  <c r="FH27" i="18"/>
  <c r="FG27" i="18"/>
  <c r="FF27" i="18"/>
  <c r="FL27" i="18"/>
  <c r="FE27" i="18"/>
  <c r="CT10" i="9"/>
  <c r="CS39" i="18"/>
  <c r="CS18" i="9" s="1"/>
  <c r="CR10" i="17"/>
  <c r="CR8" i="7"/>
  <c r="CS36" i="18"/>
  <c r="CP16" i="9"/>
  <c r="CT9" i="20"/>
  <c r="CT38" i="18"/>
  <c r="CT5" i="7"/>
  <c r="CS16" i="18"/>
  <c r="CT17" i="18"/>
  <c r="CT37" i="18" s="1"/>
  <c r="CT19" i="18"/>
  <c r="CT39" i="18" s="1"/>
  <c r="CT18" i="9" s="1"/>
  <c r="CT5" i="14"/>
  <c r="CU7" i="18"/>
  <c r="CU10" i="9" s="1"/>
  <c r="CU5" i="18"/>
  <c r="CW48" i="20"/>
  <c r="CW86" i="9" s="1"/>
  <c r="CW12" i="20"/>
  <c r="CV8" i="9"/>
  <c r="CV30" i="20"/>
  <c r="CU61" i="20"/>
  <c r="CW13" i="20"/>
  <c r="CW18" i="20" s="1"/>
  <c r="CW15" i="20"/>
  <c r="CW16" i="20"/>
  <c r="CW25" i="20" s="1"/>
  <c r="CW26" i="20"/>
  <c r="CV8" i="18"/>
  <c r="CX10" i="20"/>
  <c r="CX14" i="20" s="1"/>
  <c r="CW6" i="14"/>
  <c r="CW6" i="17"/>
  <c r="CW11" i="9"/>
  <c r="CW45" i="9" l="1"/>
  <c r="CT13" i="9"/>
  <c r="CS13" i="9"/>
  <c r="CS8" i="7"/>
  <c r="CR45" i="18"/>
  <c r="CS10" i="17"/>
  <c r="CS11" i="17" s="1"/>
  <c r="CT68" i="20"/>
  <c r="CQ15" i="9"/>
  <c r="CQ19" i="9" s="1"/>
  <c r="CS69" i="20"/>
  <c r="CP19" i="9"/>
  <c r="CP9" i="14"/>
  <c r="CS25" i="18"/>
  <c r="CS14" i="9"/>
  <c r="CR11" i="17"/>
  <c r="CT36" i="18"/>
  <c r="CU38" i="18"/>
  <c r="CR18" i="9"/>
  <c r="CR15" i="9"/>
  <c r="CU5" i="17"/>
  <c r="CU9" i="20"/>
  <c r="CU5" i="14"/>
  <c r="CU5" i="7"/>
  <c r="CU17" i="18"/>
  <c r="CU37" i="18" s="1"/>
  <c r="CU19" i="18"/>
  <c r="CT14" i="9"/>
  <c r="CT16" i="18"/>
  <c r="CT16" i="9"/>
  <c r="CV7" i="18"/>
  <c r="CV9" i="20" s="1"/>
  <c r="CV5" i="18"/>
  <c r="CS16" i="9"/>
  <c r="CV61" i="20"/>
  <c r="CW8" i="9"/>
  <c r="CW30" i="20"/>
  <c r="CX48" i="20"/>
  <c r="CX86" i="9" s="1"/>
  <c r="CX12" i="20"/>
  <c r="CX13" i="20"/>
  <c r="CX18" i="20" s="1"/>
  <c r="CX16" i="20"/>
  <c r="CX25" i="20" s="1"/>
  <c r="CX15" i="20"/>
  <c r="CX26" i="20"/>
  <c r="CW8" i="18"/>
  <c r="CY10" i="20"/>
  <c r="CY14" i="20" s="1"/>
  <c r="CX6" i="14"/>
  <c r="CX6" i="17"/>
  <c r="CX11" i="9"/>
  <c r="CX45" i="9" l="1"/>
  <c r="CS45" i="18"/>
  <c r="CS9" i="14"/>
  <c r="CT8" i="7"/>
  <c r="CT10" i="17"/>
  <c r="CT11" i="17" s="1"/>
  <c r="CT45" i="18"/>
  <c r="CT9" i="14"/>
  <c r="CT69" i="20"/>
  <c r="CU68" i="20"/>
  <c r="CU39" i="18"/>
  <c r="CU18" i="9" s="1"/>
  <c r="CS15" i="9"/>
  <c r="CS19" i="9" s="1"/>
  <c r="CV38" i="18"/>
  <c r="CR16" i="9"/>
  <c r="CU36" i="18"/>
  <c r="CU16" i="18"/>
  <c r="CV19" i="18"/>
  <c r="CV17" i="18"/>
  <c r="CV37" i="18" s="1"/>
  <c r="CT25" i="18"/>
  <c r="CV5" i="17"/>
  <c r="CV5" i="14"/>
  <c r="CV10" i="9"/>
  <c r="CV5" i="7"/>
  <c r="CW7" i="18"/>
  <c r="CW5" i="14" s="1"/>
  <c r="CW5" i="18"/>
  <c r="CT15" i="9"/>
  <c r="CW61" i="20"/>
  <c r="CX30" i="20"/>
  <c r="CX8" i="9"/>
  <c r="CY48" i="20"/>
  <c r="CY86" i="9" s="1"/>
  <c r="CY12" i="20"/>
  <c r="CY13" i="20"/>
  <c r="CY18" i="20" s="1"/>
  <c r="CY16" i="20"/>
  <c r="CY25" i="20" s="1"/>
  <c r="CY15" i="20"/>
  <c r="CY26" i="20"/>
  <c r="CX8" i="18"/>
  <c r="CZ10" i="20"/>
  <c r="CZ14" i="20" s="1"/>
  <c r="CY6" i="14"/>
  <c r="CY6" i="17"/>
  <c r="CY11" i="9"/>
  <c r="CY45" i="9" l="1"/>
  <c r="CU13" i="9"/>
  <c r="CU10" i="17"/>
  <c r="CU11" i="17" s="1"/>
  <c r="CU69" i="20"/>
  <c r="CV68" i="20"/>
  <c r="CU8" i="7"/>
  <c r="CR19" i="9"/>
  <c r="CR9" i="14"/>
  <c r="CU25" i="18"/>
  <c r="CU14" i="9"/>
  <c r="CU16" i="9"/>
  <c r="CV36" i="18"/>
  <c r="CW38" i="18"/>
  <c r="CV39" i="18"/>
  <c r="CV18" i="9" s="1"/>
  <c r="CW17" i="18"/>
  <c r="CW37" i="18" s="1"/>
  <c r="CW19" i="18"/>
  <c r="CV16" i="18"/>
  <c r="CT19" i="9"/>
  <c r="CX7" i="18"/>
  <c r="CX5" i="17" s="1"/>
  <c r="CX5" i="18"/>
  <c r="CW10" i="9"/>
  <c r="CW5" i="7"/>
  <c r="CW9" i="20"/>
  <c r="CW5" i="17"/>
  <c r="CZ48" i="20"/>
  <c r="CZ86" i="9" s="1"/>
  <c r="DA86" i="9" s="1"/>
  <c r="CZ12" i="20"/>
  <c r="CX61" i="20"/>
  <c r="CY8" i="9"/>
  <c r="CY30" i="20"/>
  <c r="CZ13" i="20"/>
  <c r="CZ18" i="20" s="1"/>
  <c r="DA18" i="20" s="1"/>
  <c r="CZ16" i="20"/>
  <c r="CZ25" i="20" s="1"/>
  <c r="DA25" i="20" s="1"/>
  <c r="CZ15" i="20"/>
  <c r="CZ26" i="20"/>
  <c r="DA26" i="20" s="1"/>
  <c r="CY8" i="18"/>
  <c r="DB10" i="20"/>
  <c r="DB14" i="20" s="1"/>
  <c r="CZ6" i="14"/>
  <c r="CZ6" i="17"/>
  <c r="CZ11" i="9"/>
  <c r="CZ45" i="9" l="1"/>
  <c r="CV13" i="9"/>
  <c r="CV69" i="20"/>
  <c r="CU45" i="18"/>
  <c r="CV8" i="7"/>
  <c r="CV10" i="17"/>
  <c r="CV11" i="17" s="1"/>
  <c r="CW68" i="20"/>
  <c r="CU9" i="14"/>
  <c r="CV25" i="18"/>
  <c r="CV14" i="9"/>
  <c r="CV16" i="9"/>
  <c r="CW39" i="18"/>
  <c r="CW18" i="9" s="1"/>
  <c r="CW36" i="18"/>
  <c r="CX38" i="18"/>
  <c r="CX17" i="18"/>
  <c r="CX37" i="18" s="1"/>
  <c r="CX19" i="18"/>
  <c r="CW16" i="18"/>
  <c r="CX5" i="7"/>
  <c r="CX9" i="20"/>
  <c r="CY7" i="18"/>
  <c r="CY9" i="20" s="1"/>
  <c r="CY5" i="18"/>
  <c r="CX5" i="14"/>
  <c r="CX10" i="9"/>
  <c r="CY61" i="20"/>
  <c r="CZ8" i="9"/>
  <c r="CZ30" i="20"/>
  <c r="DB86" i="9"/>
  <c r="DB12" i="20"/>
  <c r="DB8" i="9" s="1"/>
  <c r="DB13" i="20"/>
  <c r="DB18" i="20" s="1"/>
  <c r="DB16" i="20"/>
  <c r="DB25" i="20" s="1"/>
  <c r="DB15" i="20"/>
  <c r="DB26" i="20"/>
  <c r="CZ8" i="18"/>
  <c r="DC10" i="20"/>
  <c r="DC14" i="20" s="1"/>
  <c r="DB6" i="14"/>
  <c r="DB6" i="17"/>
  <c r="DB11" i="9"/>
  <c r="DA45" i="9" l="1"/>
  <c r="DB45" i="9" s="1"/>
  <c r="CW13" i="9"/>
  <c r="CW69" i="20"/>
  <c r="CW8" i="7"/>
  <c r="CW10" i="17"/>
  <c r="CW11" i="17" s="1"/>
  <c r="CX68" i="20"/>
  <c r="CV45" i="18"/>
  <c r="CV9" i="14"/>
  <c r="CW25" i="18"/>
  <c r="CW14" i="9"/>
  <c r="CW16" i="9"/>
  <c r="CX36" i="18"/>
  <c r="CU15" i="9"/>
  <c r="CU19" i="9" s="1"/>
  <c r="CY38" i="18"/>
  <c r="CY10" i="9"/>
  <c r="CX39" i="18"/>
  <c r="CX18" i="9" s="1"/>
  <c r="CY17" i="18"/>
  <c r="CY37" i="18" s="1"/>
  <c r="CY19" i="18"/>
  <c r="CX16" i="18"/>
  <c r="CY5" i="14"/>
  <c r="CY5" i="7"/>
  <c r="CZ7" i="18"/>
  <c r="CZ5" i="7" s="1"/>
  <c r="CZ5" i="18"/>
  <c r="CY5" i="17"/>
  <c r="CZ61" i="20"/>
  <c r="DC86" i="9"/>
  <c r="DC12" i="20"/>
  <c r="DC13" i="20"/>
  <c r="DC18" i="20" s="1"/>
  <c r="DC16" i="20"/>
  <c r="DC25" i="20" s="1"/>
  <c r="DC15" i="20"/>
  <c r="DC26" i="20"/>
  <c r="DB8" i="18"/>
  <c r="DD10" i="20"/>
  <c r="DD14" i="20" s="1"/>
  <c r="DC6" i="14"/>
  <c r="DC6" i="17"/>
  <c r="DC11" i="9"/>
  <c r="DC45" i="9" l="1"/>
  <c r="CX13" i="9"/>
  <c r="CV15" i="9"/>
  <c r="CV19" i="9" s="1"/>
  <c r="CX69" i="20"/>
  <c r="CX8" i="7"/>
  <c r="CX10" i="17"/>
  <c r="CX11" i="17" s="1"/>
  <c r="CY68" i="20"/>
  <c r="CW9" i="14"/>
  <c r="CW45" i="18"/>
  <c r="CX25" i="18"/>
  <c r="CX14" i="9"/>
  <c r="CW15" i="9"/>
  <c r="CW19" i="9" s="1"/>
  <c r="CX16" i="9"/>
  <c r="CY36" i="18"/>
  <c r="CY39" i="18"/>
  <c r="CY18" i="9" s="1"/>
  <c r="CZ38" i="18"/>
  <c r="CZ9" i="20"/>
  <c r="CZ10" i="9"/>
  <c r="DA7" i="18"/>
  <c r="DA5" i="17" s="1"/>
  <c r="CZ19" i="18"/>
  <c r="CZ39" i="18" s="1"/>
  <c r="CZ17" i="18"/>
  <c r="CZ37" i="18" s="1"/>
  <c r="CY16" i="18"/>
  <c r="CZ5" i="17"/>
  <c r="CZ5" i="14"/>
  <c r="DB7" i="18"/>
  <c r="DB9" i="20" s="1"/>
  <c r="DB5" i="18"/>
  <c r="DC8" i="9"/>
  <c r="DC30" i="20"/>
  <c r="DD86" i="9"/>
  <c r="DD12" i="20"/>
  <c r="DD13" i="20"/>
  <c r="DD18" i="20" s="1"/>
  <c r="DD16" i="20"/>
  <c r="DD25" i="20" s="1"/>
  <c r="DD15" i="20"/>
  <c r="DD26" i="20"/>
  <c r="DC8" i="18"/>
  <c r="DE10" i="20"/>
  <c r="DE14" i="20" s="1"/>
  <c r="DD6" i="14"/>
  <c r="DD6" i="17"/>
  <c r="DD11" i="9"/>
  <c r="DD45" i="9" l="1"/>
  <c r="CZ13" i="9"/>
  <c r="CY69" i="20"/>
  <c r="CY8" i="7"/>
  <c r="CZ68" i="20"/>
  <c r="DA68" i="20" s="1"/>
  <c r="DA69" i="20" s="1"/>
  <c r="CY10" i="17"/>
  <c r="CY11" i="17" s="1"/>
  <c r="CX45" i="18"/>
  <c r="CX15" i="9"/>
  <c r="CX19" i="9" s="1"/>
  <c r="CY25" i="18"/>
  <c r="DA10" i="9"/>
  <c r="DA5" i="14"/>
  <c r="CY16" i="9"/>
  <c r="DA9" i="20"/>
  <c r="DA5" i="7"/>
  <c r="CZ36" i="18"/>
  <c r="DA37" i="18"/>
  <c r="I33" i="22" s="1"/>
  <c r="I63" i="22" s="1"/>
  <c r="DA39" i="18"/>
  <c r="I35" i="22" s="1"/>
  <c r="I65" i="22" s="1"/>
  <c r="DB38" i="18"/>
  <c r="DA38" i="18"/>
  <c r="I34" i="22" s="1"/>
  <c r="I64" i="22" s="1"/>
  <c r="CZ16" i="18"/>
  <c r="DA16" i="18" s="1"/>
  <c r="CZ14" i="9"/>
  <c r="DA17" i="18"/>
  <c r="DA19" i="18"/>
  <c r="DB17" i="18"/>
  <c r="DB37" i="18" s="1"/>
  <c r="DB19" i="18"/>
  <c r="DB39" i="18" s="1"/>
  <c r="DB5" i="17"/>
  <c r="DC7" i="18"/>
  <c r="DC9" i="20" s="1"/>
  <c r="DC5" i="18"/>
  <c r="DB5" i="7"/>
  <c r="DB5" i="14"/>
  <c r="DB10" i="9"/>
  <c r="DE86" i="9"/>
  <c r="DE12" i="20"/>
  <c r="DC61" i="20"/>
  <c r="DD8" i="9"/>
  <c r="DD30" i="20"/>
  <c r="DE13" i="20"/>
  <c r="DE18" i="20" s="1"/>
  <c r="DE16" i="20"/>
  <c r="DE25" i="20" s="1"/>
  <c r="DE15" i="20"/>
  <c r="DE26" i="20"/>
  <c r="DD8" i="18"/>
  <c r="DF10" i="20"/>
  <c r="DF14" i="20" s="1"/>
  <c r="DE6" i="14"/>
  <c r="DE6" i="17"/>
  <c r="DE11" i="9"/>
  <c r="DE45" i="9" l="1"/>
  <c r="DB13" i="9"/>
  <c r="CY13" i="9"/>
  <c r="CY14" i="9"/>
  <c r="DA14" i="9" s="1"/>
  <c r="CX9" i="14"/>
  <c r="DB68" i="20"/>
  <c r="CZ69" i="20"/>
  <c r="CY45" i="18"/>
  <c r="CZ18" i="9"/>
  <c r="I86" i="22"/>
  <c r="I101" i="22" s="1"/>
  <c r="DA36" i="18"/>
  <c r="DA32" i="18" s="1"/>
  <c r="DB36" i="18"/>
  <c r="DC38" i="18"/>
  <c r="CZ45" i="18"/>
  <c r="DC5" i="17"/>
  <c r="DB14" i="9"/>
  <c r="DB16" i="18"/>
  <c r="CZ25" i="18"/>
  <c r="DA25" i="18" s="1"/>
  <c r="DC5" i="14"/>
  <c r="DC10" i="9"/>
  <c r="DC19" i="18"/>
  <c r="DC17" i="18"/>
  <c r="DC37" i="18" s="1"/>
  <c r="DC5" i="7"/>
  <c r="DD7" i="18"/>
  <c r="DD10" i="9" s="1"/>
  <c r="DD5" i="18"/>
  <c r="I85" i="22"/>
  <c r="I100" i="22" s="1"/>
  <c r="DF86" i="9"/>
  <c r="DF12" i="20"/>
  <c r="DD61" i="20"/>
  <c r="DE8" i="9"/>
  <c r="DE30" i="20"/>
  <c r="DF13" i="20"/>
  <c r="DF18" i="20" s="1"/>
  <c r="DF16" i="20"/>
  <c r="DF25" i="20" s="1"/>
  <c r="DF15" i="20"/>
  <c r="DF26" i="20"/>
  <c r="DE8" i="18"/>
  <c r="DG10" i="20"/>
  <c r="DG14" i="20" s="1"/>
  <c r="DF6" i="14"/>
  <c r="DF6" i="17"/>
  <c r="DF11" i="9"/>
  <c r="DF45" i="9" l="1"/>
  <c r="CY9" i="14"/>
  <c r="DA13" i="9"/>
  <c r="DB69" i="20"/>
  <c r="DA18" i="9"/>
  <c r="CZ16" i="9"/>
  <c r="DA16" i="9" s="1"/>
  <c r="CY15" i="9"/>
  <c r="CY19" i="9" s="1"/>
  <c r="DC68" i="20"/>
  <c r="I99" i="22"/>
  <c r="DB10" i="17"/>
  <c r="DB8" i="7"/>
  <c r="CZ10" i="17"/>
  <c r="CZ8" i="7"/>
  <c r="DA45" i="18"/>
  <c r="DC36" i="18"/>
  <c r="DB18" i="9"/>
  <c r="DC39" i="18"/>
  <c r="DC13" i="9" s="1"/>
  <c r="DB45" i="18"/>
  <c r="DD38" i="18"/>
  <c r="DD19" i="18"/>
  <c r="DD17" i="18"/>
  <c r="DD37" i="18" s="1"/>
  <c r="DC16" i="18"/>
  <c r="DB25" i="18"/>
  <c r="DD5" i="7"/>
  <c r="DD5" i="17"/>
  <c r="DD5" i="14"/>
  <c r="DE7" i="18"/>
  <c r="DE10" i="9" s="1"/>
  <c r="DE5" i="18"/>
  <c r="DD9" i="20"/>
  <c r="I84" i="22"/>
  <c r="I32" i="22"/>
  <c r="I62" i="22" s="1"/>
  <c r="DG86" i="9"/>
  <c r="DG12" i="20"/>
  <c r="DE61" i="20"/>
  <c r="DF30" i="20"/>
  <c r="DF8" i="9"/>
  <c r="DG13" i="20"/>
  <c r="DG18" i="20" s="1"/>
  <c r="DG16" i="20"/>
  <c r="DG25" i="20" s="1"/>
  <c r="DG26" i="20"/>
  <c r="DG15" i="20"/>
  <c r="DF8" i="18"/>
  <c r="DH10" i="20"/>
  <c r="DH14" i="20" s="1"/>
  <c r="DG6" i="14"/>
  <c r="DG6" i="17"/>
  <c r="DG11" i="9"/>
  <c r="DG45" i="9" l="1"/>
  <c r="I7" i="23"/>
  <c r="I17" i="23" s="1"/>
  <c r="DC69" i="20"/>
  <c r="CZ9" i="14"/>
  <c r="DA9" i="14" s="1"/>
  <c r="DD68" i="20"/>
  <c r="DB16" i="9"/>
  <c r="DB9" i="14" s="1"/>
  <c r="DC8" i="7"/>
  <c r="DC10" i="17"/>
  <c r="DC11" i="17" s="1"/>
  <c r="DC25" i="18"/>
  <c r="DC14" i="9"/>
  <c r="DA8" i="7"/>
  <c r="DE5" i="7"/>
  <c r="DB11" i="17"/>
  <c r="CZ15" i="9"/>
  <c r="CZ19" i="9" s="1"/>
  <c r="DA19" i="9" s="1"/>
  <c r="CZ11" i="17"/>
  <c r="DA11" i="17" s="1"/>
  <c r="DA10" i="17"/>
  <c r="DD36" i="18"/>
  <c r="DD39" i="18"/>
  <c r="DD18" i="9" s="1"/>
  <c r="DE38" i="18"/>
  <c r="DE5" i="14"/>
  <c r="DE19" i="18"/>
  <c r="DE39" i="18" s="1"/>
  <c r="DE17" i="18"/>
  <c r="DE37" i="18" s="1"/>
  <c r="DD14" i="9"/>
  <c r="DD16" i="18"/>
  <c r="DE9" i="20"/>
  <c r="DE5" i="17"/>
  <c r="DF7" i="18"/>
  <c r="DF10" i="9" s="1"/>
  <c r="DF5" i="18"/>
  <c r="DB15" i="9"/>
  <c r="DH48" i="20"/>
  <c r="DH12" i="20"/>
  <c r="DF61" i="20"/>
  <c r="DG30" i="20"/>
  <c r="DG8" i="9"/>
  <c r="DH13" i="20"/>
  <c r="DH18" i="20" s="1"/>
  <c r="DH16" i="20"/>
  <c r="DH25" i="20" s="1"/>
  <c r="DH15" i="20"/>
  <c r="DH26" i="20"/>
  <c r="DG8" i="18"/>
  <c r="DI10" i="20"/>
  <c r="DI14" i="20" s="1"/>
  <c r="DH6" i="14"/>
  <c r="DH6" i="17"/>
  <c r="DH11" i="9"/>
  <c r="DH86" i="9" l="1"/>
  <c r="DH45" i="9"/>
  <c r="DE13" i="9"/>
  <c r="DD13" i="9"/>
  <c r="DD69" i="20"/>
  <c r="DE68" i="20"/>
  <c r="DC45" i="18"/>
  <c r="DC15" i="9"/>
  <c r="DF5" i="17"/>
  <c r="DF5" i="14"/>
  <c r="DF5" i="7"/>
  <c r="DD16" i="9"/>
  <c r="DD9" i="14" s="1"/>
  <c r="DA15" i="9"/>
  <c r="DD10" i="17"/>
  <c r="DD8" i="7"/>
  <c r="DE18" i="9"/>
  <c r="DE36" i="18"/>
  <c r="DC18" i="9"/>
  <c r="DF38" i="18"/>
  <c r="DF9" i="20"/>
  <c r="DD45" i="18"/>
  <c r="DF17" i="18"/>
  <c r="DF37" i="18" s="1"/>
  <c r="DF19" i="18"/>
  <c r="DE16" i="18"/>
  <c r="DD25" i="18"/>
  <c r="DG7" i="18"/>
  <c r="DG10" i="9" s="1"/>
  <c r="DG5" i="18"/>
  <c r="DB19" i="9"/>
  <c r="DI48" i="20"/>
  <c r="DI86" i="9" s="1"/>
  <c r="DI12" i="20"/>
  <c r="DH8" i="9"/>
  <c r="DH30" i="20"/>
  <c r="DG61" i="20"/>
  <c r="DI13" i="20"/>
  <c r="DI18" i="20" s="1"/>
  <c r="DI16" i="20"/>
  <c r="DI25" i="20" s="1"/>
  <c r="DI15" i="20"/>
  <c r="DI26" i="20"/>
  <c r="DH8" i="18"/>
  <c r="DJ10" i="20"/>
  <c r="DJ14" i="20" s="1"/>
  <c r="DI6" i="14"/>
  <c r="DI6" i="17"/>
  <c r="DI11" i="9"/>
  <c r="DI45" i="9" l="1"/>
  <c r="DE8" i="7"/>
  <c r="DE10" i="17"/>
  <c r="DE11" i="17" s="1"/>
  <c r="DE69" i="20"/>
  <c r="DF68" i="20"/>
  <c r="DE25" i="18"/>
  <c r="DE14" i="9"/>
  <c r="FZ27" i="18"/>
  <c r="FP27" i="18"/>
  <c r="FY27" i="18"/>
  <c r="FV27" i="18"/>
  <c r="FS27" i="18"/>
  <c r="FR27" i="18"/>
  <c r="FX27" i="18"/>
  <c r="FW27" i="18"/>
  <c r="FO27" i="18"/>
  <c r="FQ27" i="18"/>
  <c r="FT27" i="18"/>
  <c r="FU27" i="18"/>
  <c r="DE16" i="9"/>
  <c r="DF39" i="18"/>
  <c r="DF18" i="9" s="1"/>
  <c r="DD11" i="17"/>
  <c r="DF36" i="18"/>
  <c r="DC16" i="9"/>
  <c r="DG38" i="18"/>
  <c r="DG5" i="7"/>
  <c r="DG19" i="18"/>
  <c r="DG39" i="18" s="1"/>
  <c r="DG17" i="18"/>
  <c r="DG37" i="18" s="1"/>
  <c r="DG5" i="14"/>
  <c r="DG5" i="17"/>
  <c r="DF14" i="9"/>
  <c r="DF16" i="18"/>
  <c r="DG9" i="20"/>
  <c r="DD15" i="9"/>
  <c r="DD19" i="9" s="1"/>
  <c r="DH7" i="18"/>
  <c r="DH5" i="17" s="1"/>
  <c r="DH5" i="18"/>
  <c r="DH61" i="20"/>
  <c r="DI8" i="9"/>
  <c r="DI30" i="20"/>
  <c r="DJ48" i="20"/>
  <c r="DJ86" i="9" s="1"/>
  <c r="DJ12" i="20"/>
  <c r="DJ13" i="20"/>
  <c r="DJ18" i="20" s="1"/>
  <c r="DJ16" i="20"/>
  <c r="DJ25" i="20" s="1"/>
  <c r="DJ15" i="20"/>
  <c r="DJ26" i="20"/>
  <c r="DI8" i="18"/>
  <c r="DK10" i="20"/>
  <c r="DK14" i="20" s="1"/>
  <c r="DJ6" i="14"/>
  <c r="DJ6" i="17"/>
  <c r="DJ11" i="9"/>
  <c r="DJ45" i="9" l="1"/>
  <c r="DG13" i="9"/>
  <c r="DF13" i="9"/>
  <c r="DF8" i="7"/>
  <c r="DG68" i="20"/>
  <c r="DF10" i="17"/>
  <c r="DF11" i="17" s="1"/>
  <c r="DF69" i="20"/>
  <c r="DF45" i="18"/>
  <c r="DE45" i="18"/>
  <c r="DE15" i="9"/>
  <c r="DE19" i="9" s="1"/>
  <c r="DC19" i="9"/>
  <c r="DC9" i="14"/>
  <c r="DF16" i="9"/>
  <c r="DG18" i="9"/>
  <c r="DH38" i="18"/>
  <c r="DG36" i="18"/>
  <c r="DF25" i="18"/>
  <c r="DG16" i="18"/>
  <c r="DH19" i="18"/>
  <c r="DH17" i="18"/>
  <c r="DH37" i="18" s="1"/>
  <c r="DI7" i="18"/>
  <c r="DI5" i="17" s="1"/>
  <c r="DI5" i="18"/>
  <c r="DH5" i="14"/>
  <c r="DH5" i="7"/>
  <c r="DH9" i="20"/>
  <c r="DH10" i="9"/>
  <c r="DI61" i="20"/>
  <c r="DK48" i="20"/>
  <c r="DK86" i="9" s="1"/>
  <c r="DK12" i="20"/>
  <c r="DJ8" i="9"/>
  <c r="DJ30" i="20"/>
  <c r="DK13" i="20"/>
  <c r="DK18" i="20" s="1"/>
  <c r="DK16" i="20"/>
  <c r="DK25" i="20" s="1"/>
  <c r="DK15" i="20"/>
  <c r="DK26" i="20"/>
  <c r="DJ8" i="18"/>
  <c r="DL10" i="20"/>
  <c r="DL14" i="20" s="1"/>
  <c r="DK6" i="14"/>
  <c r="DK6" i="17"/>
  <c r="DK11" i="9"/>
  <c r="DK45" i="9" l="1"/>
  <c r="DG69" i="20"/>
  <c r="DF9" i="14"/>
  <c r="DF15" i="9"/>
  <c r="DF19" i="9" s="1"/>
  <c r="DH68" i="20"/>
  <c r="DE9" i="14"/>
  <c r="DG25" i="18"/>
  <c r="DG14" i="9"/>
  <c r="DG10" i="17"/>
  <c r="DG8" i="7"/>
  <c r="DH36" i="18"/>
  <c r="DI5" i="14"/>
  <c r="DH39" i="18"/>
  <c r="DH18" i="9" s="1"/>
  <c r="DI9" i="20"/>
  <c r="DI10" i="9"/>
  <c r="DI5" i="7"/>
  <c r="DI38" i="18"/>
  <c r="DH16" i="18"/>
  <c r="DI19" i="18"/>
  <c r="DI39" i="18" s="1"/>
  <c r="DI18" i="9" s="1"/>
  <c r="DI17" i="18"/>
  <c r="DI37" i="18" s="1"/>
  <c r="DJ7" i="18"/>
  <c r="DJ5" i="17" s="1"/>
  <c r="DJ5" i="18"/>
  <c r="DG16" i="9"/>
  <c r="DK8" i="9"/>
  <c r="DK30" i="20"/>
  <c r="DJ61" i="20"/>
  <c r="DL48" i="20"/>
  <c r="DL86" i="9" s="1"/>
  <c r="DL12" i="20"/>
  <c r="DL13" i="20"/>
  <c r="DL18" i="20" s="1"/>
  <c r="DL16" i="20"/>
  <c r="DL25" i="20" s="1"/>
  <c r="DL15" i="20"/>
  <c r="DL26" i="20"/>
  <c r="DK8" i="18"/>
  <c r="DM10" i="20"/>
  <c r="DM14" i="20" s="1"/>
  <c r="DL6" i="14"/>
  <c r="DL6" i="17"/>
  <c r="DL11" i="9"/>
  <c r="DL45" i="9" l="1"/>
  <c r="DI13" i="9"/>
  <c r="DH13" i="9"/>
  <c r="DH69" i="20"/>
  <c r="DH8" i="7"/>
  <c r="DG45" i="18"/>
  <c r="DH10" i="17"/>
  <c r="DH11" i="17" s="1"/>
  <c r="DG9" i="14"/>
  <c r="DI68" i="20"/>
  <c r="DH25" i="18"/>
  <c r="DH14" i="9"/>
  <c r="DH16" i="9"/>
  <c r="DG11" i="17"/>
  <c r="DI36" i="18"/>
  <c r="DJ38" i="18"/>
  <c r="DJ9" i="20"/>
  <c r="DJ10" i="9"/>
  <c r="DI16" i="18"/>
  <c r="DI14" i="9"/>
  <c r="DJ5" i="7"/>
  <c r="DJ5" i="14"/>
  <c r="DJ17" i="18"/>
  <c r="DJ37" i="18" s="1"/>
  <c r="DJ19" i="18"/>
  <c r="DK7" i="18"/>
  <c r="DK5" i="14" s="1"/>
  <c r="DK5" i="18"/>
  <c r="DI16" i="9"/>
  <c r="DL8" i="9"/>
  <c r="DL30" i="20"/>
  <c r="DM48" i="20"/>
  <c r="DM12" i="20"/>
  <c r="DK61" i="20"/>
  <c r="DM13" i="20"/>
  <c r="DM18" i="20" s="1"/>
  <c r="DN18" i="20" s="1"/>
  <c r="DM16" i="20"/>
  <c r="DM25" i="20" s="1"/>
  <c r="DN25" i="20" s="1"/>
  <c r="DM15" i="20"/>
  <c r="DM26" i="20"/>
  <c r="DN26" i="20" s="1"/>
  <c r="DL8" i="18"/>
  <c r="DO10" i="20"/>
  <c r="DO14" i="20" s="1"/>
  <c r="DM6" i="14"/>
  <c r="DM6" i="17"/>
  <c r="DM11" i="9"/>
  <c r="DM86" i="9" l="1"/>
  <c r="DN86" i="9" s="1"/>
  <c r="DM45" i="9"/>
  <c r="DI69" i="20"/>
  <c r="DI8" i="7"/>
  <c r="DJ68" i="20"/>
  <c r="DI10" i="17"/>
  <c r="DI11" i="17" s="1"/>
  <c r="DI9" i="14"/>
  <c r="DH45" i="18"/>
  <c r="DH15" i="9"/>
  <c r="DH19" i="9" s="1"/>
  <c r="DK5" i="17"/>
  <c r="DK5" i="7"/>
  <c r="DK10" i="9"/>
  <c r="DK9" i="20"/>
  <c r="DJ39" i="18"/>
  <c r="DJ18" i="9" s="1"/>
  <c r="DJ36" i="18"/>
  <c r="DG15" i="9"/>
  <c r="DG19" i="9" s="1"/>
  <c r="DK38" i="18"/>
  <c r="DI45" i="18"/>
  <c r="DK19" i="18"/>
  <c r="DK17" i="18"/>
  <c r="DK37" i="18" s="1"/>
  <c r="DJ16" i="18"/>
  <c r="DI25" i="18"/>
  <c r="DL7" i="18"/>
  <c r="DL9" i="20" s="1"/>
  <c r="DL5" i="18"/>
  <c r="DM8" i="9"/>
  <c r="DM30" i="20"/>
  <c r="DL61" i="20"/>
  <c r="DO86" i="9"/>
  <c r="DO12" i="20"/>
  <c r="DO8" i="9" s="1"/>
  <c r="DO13" i="20"/>
  <c r="DO18" i="20" s="1"/>
  <c r="DO15" i="20"/>
  <c r="DO16" i="20"/>
  <c r="DO25" i="20" s="1"/>
  <c r="DO26" i="20"/>
  <c r="DM8" i="18"/>
  <c r="DP10" i="20"/>
  <c r="DP14" i="20" s="1"/>
  <c r="DO6" i="14"/>
  <c r="DO6" i="17"/>
  <c r="DO11" i="9"/>
  <c r="DN45" i="9" l="1"/>
  <c r="DO45" i="9" s="1"/>
  <c r="DJ69" i="20"/>
  <c r="DJ13" i="9"/>
  <c r="DJ10" i="17"/>
  <c r="DJ11" i="17" s="1"/>
  <c r="DH9" i="14"/>
  <c r="DJ8" i="7"/>
  <c r="DK68" i="20"/>
  <c r="DJ25" i="18"/>
  <c r="DJ14" i="9"/>
  <c r="DJ16" i="9"/>
  <c r="DK36" i="18"/>
  <c r="DL38" i="18"/>
  <c r="DK39" i="18"/>
  <c r="DK18" i="9" s="1"/>
  <c r="DL19" i="18"/>
  <c r="DL17" i="18"/>
  <c r="DL37" i="18" s="1"/>
  <c r="DK16" i="18"/>
  <c r="DL5" i="7"/>
  <c r="DL5" i="17"/>
  <c r="DL5" i="14"/>
  <c r="DM7" i="18"/>
  <c r="DM5" i="17" s="1"/>
  <c r="DM5" i="18"/>
  <c r="DL10" i="9"/>
  <c r="DP86" i="9"/>
  <c r="DP12" i="20"/>
  <c r="DM61" i="20"/>
  <c r="DP13" i="20"/>
  <c r="DP18" i="20" s="1"/>
  <c r="DP16" i="20"/>
  <c r="DP25" i="20" s="1"/>
  <c r="DP15" i="20"/>
  <c r="DP26" i="20"/>
  <c r="DO8" i="18"/>
  <c r="DQ10" i="20"/>
  <c r="DQ14" i="20" s="1"/>
  <c r="DP6" i="14"/>
  <c r="DP6" i="17"/>
  <c r="DP11" i="9"/>
  <c r="DP45" i="9" l="1"/>
  <c r="DK69" i="20"/>
  <c r="DK13" i="9"/>
  <c r="DK8" i="7"/>
  <c r="DK10" i="17"/>
  <c r="DK11" i="17" s="1"/>
  <c r="DL68" i="20"/>
  <c r="DJ45" i="18"/>
  <c r="DJ15" i="9"/>
  <c r="DJ19" i="9" s="1"/>
  <c r="DK25" i="18"/>
  <c r="DK14" i="9"/>
  <c r="DK16" i="9"/>
  <c r="DL36" i="18"/>
  <c r="DI15" i="9"/>
  <c r="DI19" i="9" s="1"/>
  <c r="DL39" i="18"/>
  <c r="DL18" i="9" s="1"/>
  <c r="DM38" i="18"/>
  <c r="DM10" i="9"/>
  <c r="DM19" i="18"/>
  <c r="DM39" i="18" s="1"/>
  <c r="DM17" i="18"/>
  <c r="DM37" i="18" s="1"/>
  <c r="DL16" i="18"/>
  <c r="DN7" i="18"/>
  <c r="DN5" i="17" s="1"/>
  <c r="DM5" i="7"/>
  <c r="DO7" i="18"/>
  <c r="DO5" i="7" s="1"/>
  <c r="DO5" i="18"/>
  <c r="DM5" i="14"/>
  <c r="DM9" i="20"/>
  <c r="DP30" i="20"/>
  <c r="DP8" i="9"/>
  <c r="DQ86" i="9"/>
  <c r="DQ12" i="20"/>
  <c r="DQ13" i="20"/>
  <c r="DQ18" i="20" s="1"/>
  <c r="DQ16" i="20"/>
  <c r="DQ25" i="20" s="1"/>
  <c r="DQ15" i="20"/>
  <c r="DQ26" i="20"/>
  <c r="DP8" i="18"/>
  <c r="DR10" i="20"/>
  <c r="DR14" i="20" s="1"/>
  <c r="DQ6" i="14"/>
  <c r="DQ6" i="17"/>
  <c r="DQ11" i="9"/>
  <c r="DQ45" i="9" l="1"/>
  <c r="DL69" i="20"/>
  <c r="DM13" i="9"/>
  <c r="DN10" i="9"/>
  <c r="DL10" i="17"/>
  <c r="DL11" i="17" s="1"/>
  <c r="DJ9" i="14"/>
  <c r="DM68" i="20"/>
  <c r="DL8" i="7"/>
  <c r="DK45" i="18"/>
  <c r="DK15" i="9"/>
  <c r="DK19" i="9" s="1"/>
  <c r="DL25" i="18"/>
  <c r="DL16" i="9"/>
  <c r="DM36" i="18"/>
  <c r="DN37" i="18"/>
  <c r="J33" i="22" s="1"/>
  <c r="J63" i="22" s="1"/>
  <c r="DN39" i="18"/>
  <c r="J35" i="22" s="1"/>
  <c r="J65" i="22" s="1"/>
  <c r="DO38" i="18"/>
  <c r="DN38" i="18"/>
  <c r="J34" i="22" s="1"/>
  <c r="DO10" i="9"/>
  <c r="DN5" i="7"/>
  <c r="DO9" i="20"/>
  <c r="DO5" i="17"/>
  <c r="DM16" i="18"/>
  <c r="DN16" i="18" s="1"/>
  <c r="DM14" i="9"/>
  <c r="DN17" i="18"/>
  <c r="DO5" i="14"/>
  <c r="DO17" i="18"/>
  <c r="DO37" i="18" s="1"/>
  <c r="DO19" i="18"/>
  <c r="DO39" i="18" s="1"/>
  <c r="DN19" i="18"/>
  <c r="DN5" i="14"/>
  <c r="DN9" i="20"/>
  <c r="DP7" i="18"/>
  <c r="DP5" i="14" s="1"/>
  <c r="DP5" i="18"/>
  <c r="DR86" i="9"/>
  <c r="DR12" i="20"/>
  <c r="DP61" i="20"/>
  <c r="DQ8" i="9"/>
  <c r="DQ30" i="20"/>
  <c r="DR13" i="20"/>
  <c r="DR18" i="20" s="1"/>
  <c r="DR16" i="20"/>
  <c r="DR25" i="20" s="1"/>
  <c r="DR15" i="20"/>
  <c r="DR26" i="20"/>
  <c r="DQ8" i="18"/>
  <c r="DS10" i="20"/>
  <c r="DS14" i="20" s="1"/>
  <c r="DR6" i="14"/>
  <c r="DR6" i="17"/>
  <c r="DR11" i="9"/>
  <c r="DR45" i="9" l="1"/>
  <c r="DM69" i="20"/>
  <c r="DO13" i="9"/>
  <c r="DL13" i="9"/>
  <c r="DL14" i="9"/>
  <c r="DN14" i="9" s="1"/>
  <c r="DN68" i="20"/>
  <c r="DN69" i="20" s="1"/>
  <c r="DO68" i="20"/>
  <c r="DL45" i="18"/>
  <c r="DK9" i="14"/>
  <c r="DM18" i="9"/>
  <c r="J86" i="22"/>
  <c r="J101" i="22" s="1"/>
  <c r="J64" i="22"/>
  <c r="DN36" i="18"/>
  <c r="DN32" i="18" s="1"/>
  <c r="DO36" i="18"/>
  <c r="DM45" i="18"/>
  <c r="DO18" i="9"/>
  <c r="DP38" i="18"/>
  <c r="DO14" i="9"/>
  <c r="DO16" i="18"/>
  <c r="DP19" i="18"/>
  <c r="DP17" i="18"/>
  <c r="DP37" i="18" s="1"/>
  <c r="DM25" i="18"/>
  <c r="DN25" i="18" s="1"/>
  <c r="J85" i="22"/>
  <c r="J100" i="22" s="1"/>
  <c r="DP5" i="7"/>
  <c r="DP10" i="9"/>
  <c r="DP5" i="17"/>
  <c r="DP9" i="20"/>
  <c r="DQ7" i="18"/>
  <c r="DQ5" i="17" s="1"/>
  <c r="DQ5" i="18"/>
  <c r="DQ61" i="20"/>
  <c r="DR8" i="9"/>
  <c r="DR30" i="20"/>
  <c r="DS86" i="9"/>
  <c r="DS12" i="20"/>
  <c r="DS13" i="20"/>
  <c r="DS18" i="20" s="1"/>
  <c r="DS16" i="20"/>
  <c r="DS25" i="20" s="1"/>
  <c r="DS15" i="20"/>
  <c r="DS26" i="20"/>
  <c r="DR8" i="18"/>
  <c r="DT10" i="20"/>
  <c r="DT14" i="20" s="1"/>
  <c r="DS6" i="14"/>
  <c r="DS6" i="17"/>
  <c r="DS11" i="9"/>
  <c r="DS45" i="9" l="1"/>
  <c r="DN18" i="9"/>
  <c r="DL15" i="9"/>
  <c r="DL19" i="9" s="1"/>
  <c r="DL9" i="14"/>
  <c r="DN13" i="9"/>
  <c r="DO10" i="17"/>
  <c r="DO11" i="17" s="1"/>
  <c r="DM16" i="9"/>
  <c r="DN16" i="9" s="1"/>
  <c r="DO8" i="7"/>
  <c r="DP68" i="20"/>
  <c r="DO69" i="20"/>
  <c r="J99" i="22"/>
  <c r="DN45" i="18"/>
  <c r="DM10" i="17"/>
  <c r="DM8" i="7"/>
  <c r="DP36" i="18"/>
  <c r="DQ38" i="18"/>
  <c r="DO45" i="18"/>
  <c r="DP39" i="18"/>
  <c r="DP13" i="9" s="1"/>
  <c r="DQ17" i="18"/>
  <c r="DQ37" i="18" s="1"/>
  <c r="DQ19" i="18"/>
  <c r="DP16" i="18"/>
  <c r="DO25" i="18"/>
  <c r="DQ5" i="14"/>
  <c r="DQ9" i="20"/>
  <c r="DQ5" i="7"/>
  <c r="DQ10" i="9"/>
  <c r="J32" i="22"/>
  <c r="J62" i="22" s="1"/>
  <c r="DR7" i="18"/>
  <c r="DR5" i="7" s="1"/>
  <c r="DR5" i="18"/>
  <c r="DO16" i="9"/>
  <c r="DO9" i="14" s="1"/>
  <c r="DM15" i="9"/>
  <c r="J84" i="22"/>
  <c r="DR61" i="20"/>
  <c r="DT86" i="9"/>
  <c r="DT12" i="20"/>
  <c r="DS30" i="20"/>
  <c r="DS8" i="9"/>
  <c r="DT13" i="20"/>
  <c r="DT18" i="20" s="1"/>
  <c r="DT16" i="20"/>
  <c r="DT25" i="20" s="1"/>
  <c r="DT15" i="20"/>
  <c r="DT26" i="20"/>
  <c r="DS8" i="18"/>
  <c r="DU10" i="20"/>
  <c r="DU14" i="20" s="1"/>
  <c r="DT6" i="14"/>
  <c r="DT6" i="17"/>
  <c r="DT11" i="9"/>
  <c r="DT45" i="9" l="1"/>
  <c r="J7" i="23"/>
  <c r="J17" i="23" s="1"/>
  <c r="DM9" i="14"/>
  <c r="DN9" i="14" s="1"/>
  <c r="DP69" i="20"/>
  <c r="DQ68" i="20"/>
  <c r="DP25" i="18"/>
  <c r="DP14" i="9"/>
  <c r="DN8" i="7"/>
  <c r="DQ10" i="17"/>
  <c r="DQ11" i="17" s="1"/>
  <c r="DM11" i="17"/>
  <c r="DN11" i="17" s="1"/>
  <c r="DN10" i="17"/>
  <c r="DP10" i="17"/>
  <c r="DP8" i="7"/>
  <c r="DQ36" i="18"/>
  <c r="DR38" i="18"/>
  <c r="DQ39" i="18"/>
  <c r="DQ18" i="9" s="1"/>
  <c r="DR9" i="20"/>
  <c r="DQ16" i="18"/>
  <c r="DR10" i="9"/>
  <c r="DR17" i="18"/>
  <c r="DR37" i="18" s="1"/>
  <c r="DR19" i="18"/>
  <c r="DR5" i="17"/>
  <c r="DR5" i="14"/>
  <c r="DM19" i="9"/>
  <c r="DN19" i="9" s="1"/>
  <c r="DN15" i="9"/>
  <c r="DS7" i="18"/>
  <c r="DS10" i="9" s="1"/>
  <c r="DS5" i="18"/>
  <c r="DO15" i="9"/>
  <c r="DT8" i="9"/>
  <c r="DT30" i="20"/>
  <c r="DU48" i="20"/>
  <c r="DU86" i="9" s="1"/>
  <c r="DU12" i="20"/>
  <c r="DS61" i="20"/>
  <c r="DU13" i="20"/>
  <c r="DU18" i="20" s="1"/>
  <c r="DU16" i="20"/>
  <c r="DU25" i="20" s="1"/>
  <c r="DU15" i="20"/>
  <c r="DU26" i="20"/>
  <c r="DT8" i="18"/>
  <c r="DV10" i="20"/>
  <c r="DV14" i="20" s="1"/>
  <c r="DU6" i="14"/>
  <c r="DU6" i="17"/>
  <c r="DU11" i="9"/>
  <c r="DU45" i="9" l="1"/>
  <c r="DQ13" i="9"/>
  <c r="DR68" i="20"/>
  <c r="DQ8" i="7"/>
  <c r="DQ69" i="20"/>
  <c r="DP45" i="18"/>
  <c r="DQ25" i="18"/>
  <c r="DQ14" i="9"/>
  <c r="DP11" i="17"/>
  <c r="DQ16" i="9"/>
  <c r="DR36" i="18"/>
  <c r="DP15" i="9"/>
  <c r="DR39" i="18"/>
  <c r="DR18" i="9" s="1"/>
  <c r="DS38" i="18"/>
  <c r="DP18" i="9"/>
  <c r="DR16" i="18"/>
  <c r="DS17" i="18"/>
  <c r="DS37" i="18" s="1"/>
  <c r="DS19" i="18"/>
  <c r="DS9" i="20"/>
  <c r="DS5" i="7"/>
  <c r="DS5" i="14"/>
  <c r="DS5" i="17"/>
  <c r="DT7" i="18"/>
  <c r="DT5" i="17" s="1"/>
  <c r="DT5" i="18"/>
  <c r="DO19" i="9"/>
  <c r="DU8" i="9"/>
  <c r="DU30" i="20"/>
  <c r="DT61" i="20"/>
  <c r="DV48" i="20"/>
  <c r="DV86" i="9" s="1"/>
  <c r="DV12" i="20"/>
  <c r="DV13" i="20"/>
  <c r="DV18" i="20" s="1"/>
  <c r="DV16" i="20"/>
  <c r="DV25" i="20" s="1"/>
  <c r="DV15" i="20"/>
  <c r="DV26" i="20"/>
  <c r="DU8" i="18"/>
  <c r="DW10" i="20"/>
  <c r="DW14" i="20" s="1"/>
  <c r="DV6" i="14"/>
  <c r="DV6" i="17"/>
  <c r="DV11" i="9"/>
  <c r="DV45" i="9" l="1"/>
  <c r="DR13" i="9"/>
  <c r="DR69" i="20"/>
  <c r="DS68" i="20"/>
  <c r="DQ45" i="18"/>
  <c r="DQ9" i="14"/>
  <c r="DR10" i="17"/>
  <c r="DR11" i="17" s="1"/>
  <c r="GM27" i="18"/>
  <c r="GJ27" i="18"/>
  <c r="GH27" i="18"/>
  <c r="GE27" i="18"/>
  <c r="GD27" i="18"/>
  <c r="GC27" i="18"/>
  <c r="GL27" i="18"/>
  <c r="GI27" i="18"/>
  <c r="GG27" i="18"/>
  <c r="GK27" i="18"/>
  <c r="GF27" i="18"/>
  <c r="GB27" i="18"/>
  <c r="DR8" i="7"/>
  <c r="DR25" i="18"/>
  <c r="DR14" i="9"/>
  <c r="DS36" i="18"/>
  <c r="DP16" i="9"/>
  <c r="DT38" i="18"/>
  <c r="DS39" i="18"/>
  <c r="DS13" i="9" s="1"/>
  <c r="DT19" i="18"/>
  <c r="DT39" i="18" s="1"/>
  <c r="DT18" i="9" s="1"/>
  <c r="DT17" i="18"/>
  <c r="DT37" i="18" s="1"/>
  <c r="DS16" i="18"/>
  <c r="DT5" i="14"/>
  <c r="DT5" i="7"/>
  <c r="DT9" i="20"/>
  <c r="DT10" i="9"/>
  <c r="DR16" i="9"/>
  <c r="DU7" i="18"/>
  <c r="DU10" i="9" s="1"/>
  <c r="DU5" i="18"/>
  <c r="DV8" i="9"/>
  <c r="DV30" i="20"/>
  <c r="DU61" i="20"/>
  <c r="DW48" i="20"/>
  <c r="DW86" i="9" s="1"/>
  <c r="DW12" i="20"/>
  <c r="DW13" i="20"/>
  <c r="DW18" i="20" s="1"/>
  <c r="DW16" i="20"/>
  <c r="DW25" i="20" s="1"/>
  <c r="DW15" i="20"/>
  <c r="DW26" i="20"/>
  <c r="DV8" i="18"/>
  <c r="DX10" i="20"/>
  <c r="DX14" i="20" s="1"/>
  <c r="DW6" i="14"/>
  <c r="DW6" i="17"/>
  <c r="DW11" i="9"/>
  <c r="DW45" i="9" l="1"/>
  <c r="DT13" i="9"/>
  <c r="DS69" i="20"/>
  <c r="DS8" i="7"/>
  <c r="DQ15" i="9"/>
  <c r="DQ19" i="9" s="1"/>
  <c r="DS10" i="17"/>
  <c r="DS11" i="17" s="1"/>
  <c r="DT68" i="20"/>
  <c r="DR45" i="18"/>
  <c r="DR15" i="9"/>
  <c r="DR19" i="9" s="1"/>
  <c r="DP19" i="9"/>
  <c r="DP9" i="14"/>
  <c r="DS25" i="18"/>
  <c r="DS14" i="9"/>
  <c r="DT36" i="18"/>
  <c r="DU38" i="18"/>
  <c r="DT16" i="18"/>
  <c r="DU17" i="18"/>
  <c r="DU37" i="18" s="1"/>
  <c r="DU19" i="18"/>
  <c r="DU9" i="20"/>
  <c r="DU5" i="17"/>
  <c r="DU5" i="7"/>
  <c r="DU5" i="14"/>
  <c r="DT16" i="9"/>
  <c r="DV7" i="18"/>
  <c r="DV5" i="7" s="1"/>
  <c r="DV5" i="18"/>
  <c r="DW8" i="9"/>
  <c r="DW30" i="20"/>
  <c r="DV61" i="20"/>
  <c r="DX48" i="20"/>
  <c r="DX86" i="9" s="1"/>
  <c r="DX12" i="20"/>
  <c r="DX13" i="20"/>
  <c r="DX18" i="20" s="1"/>
  <c r="DX16" i="20"/>
  <c r="DX25" i="20" s="1"/>
  <c r="DX26" i="20"/>
  <c r="DX15" i="20"/>
  <c r="DW8" i="18"/>
  <c r="DY10" i="20"/>
  <c r="DY14" i="20" s="1"/>
  <c r="DX6" i="14"/>
  <c r="DX6" i="17"/>
  <c r="DX11" i="9"/>
  <c r="DX45" i="9" l="1"/>
  <c r="DT8" i="7"/>
  <c r="DT10" i="17"/>
  <c r="DT11" i="17" s="1"/>
  <c r="DT69" i="20"/>
  <c r="DS45" i="18"/>
  <c r="DU68" i="20"/>
  <c r="DR9" i="14"/>
  <c r="DT25" i="18"/>
  <c r="DT14" i="9"/>
  <c r="DV10" i="9"/>
  <c r="DV9" i="20"/>
  <c r="DU36" i="18"/>
  <c r="DS18" i="9"/>
  <c r="DV38" i="18"/>
  <c r="DU39" i="18"/>
  <c r="DU13" i="9" s="1"/>
  <c r="DU16" i="18"/>
  <c r="DV17" i="18"/>
  <c r="DV37" i="18" s="1"/>
  <c r="DV19" i="18"/>
  <c r="DV5" i="17"/>
  <c r="DV5" i="14"/>
  <c r="DW7" i="18"/>
  <c r="DW5" i="7" s="1"/>
  <c r="DW5" i="18"/>
  <c r="DX30" i="20"/>
  <c r="DX8" i="9"/>
  <c r="DW61" i="20"/>
  <c r="DY48" i="20"/>
  <c r="DY86" i="9" s="1"/>
  <c r="DY12" i="20"/>
  <c r="DY13" i="20"/>
  <c r="DY18" i="20" s="1"/>
  <c r="DY16" i="20"/>
  <c r="DY25" i="20" s="1"/>
  <c r="DY15" i="20"/>
  <c r="DY26" i="20"/>
  <c r="DX8" i="18"/>
  <c r="DZ10" i="20"/>
  <c r="DZ14" i="20" s="1"/>
  <c r="DY6" i="14"/>
  <c r="DY6" i="17"/>
  <c r="DY11" i="9"/>
  <c r="DY45" i="9" l="1"/>
  <c r="DV68" i="20"/>
  <c r="DU69" i="20"/>
  <c r="DU8" i="7"/>
  <c r="DU10" i="17"/>
  <c r="DU11" i="17" s="1"/>
  <c r="DT45" i="18"/>
  <c r="DU25" i="18"/>
  <c r="DU14" i="9"/>
  <c r="DV36" i="18"/>
  <c r="DS15" i="9"/>
  <c r="DS16" i="9"/>
  <c r="DS9" i="14" s="1"/>
  <c r="DW38" i="18"/>
  <c r="DV39" i="18"/>
  <c r="DV18" i="9" s="1"/>
  <c r="DW17" i="18"/>
  <c r="DW37" i="18" s="1"/>
  <c r="DW19" i="18"/>
  <c r="DV16" i="18"/>
  <c r="DW5" i="14"/>
  <c r="DW9" i="20"/>
  <c r="DX7" i="18"/>
  <c r="DX5" i="17" s="1"/>
  <c r="DX5" i="18"/>
  <c r="DW10" i="9"/>
  <c r="DW5" i="17"/>
  <c r="DZ48" i="20"/>
  <c r="DZ86" i="9" s="1"/>
  <c r="EA86" i="9" s="1"/>
  <c r="DZ12" i="20"/>
  <c r="DY8" i="9"/>
  <c r="DY30" i="20"/>
  <c r="DX61" i="20"/>
  <c r="DZ13" i="20"/>
  <c r="DZ18" i="20" s="1"/>
  <c r="EA18" i="20" s="1"/>
  <c r="DZ16" i="20"/>
  <c r="DZ25" i="20" s="1"/>
  <c r="EA25" i="20" s="1"/>
  <c r="DZ15" i="20"/>
  <c r="DZ26" i="20"/>
  <c r="EA26" i="20" s="1"/>
  <c r="DY8" i="18"/>
  <c r="EB10" i="20"/>
  <c r="EB14" i="20" s="1"/>
  <c r="DZ6" i="14"/>
  <c r="DZ6" i="17"/>
  <c r="DZ11" i="9"/>
  <c r="DZ45" i="9" l="1"/>
  <c r="DV13" i="9"/>
  <c r="DV69" i="20"/>
  <c r="DV10" i="17"/>
  <c r="DV11" i="17" s="1"/>
  <c r="DU45" i="18"/>
  <c r="DV8" i="7"/>
  <c r="DW68" i="20"/>
  <c r="DT9" i="14"/>
  <c r="DT15" i="9"/>
  <c r="DT19" i="9" s="1"/>
  <c r="DV25" i="18"/>
  <c r="DV14" i="9"/>
  <c r="DV16" i="9"/>
  <c r="DW36" i="18"/>
  <c r="DX38" i="18"/>
  <c r="DU18" i="9"/>
  <c r="DS19" i="9"/>
  <c r="DW39" i="18"/>
  <c r="DW18" i="9" s="1"/>
  <c r="DX19" i="18"/>
  <c r="DX17" i="18"/>
  <c r="DX37" i="18" s="1"/>
  <c r="DW16" i="18"/>
  <c r="DX10" i="9"/>
  <c r="DX5" i="14"/>
  <c r="DX5" i="7"/>
  <c r="DX9" i="20"/>
  <c r="DY7" i="18"/>
  <c r="DY9" i="20" s="1"/>
  <c r="DY5" i="18"/>
  <c r="DU15" i="9"/>
  <c r="DY61" i="20"/>
  <c r="DZ8" i="9"/>
  <c r="DZ30" i="20"/>
  <c r="EB86" i="9"/>
  <c r="EB12" i="20"/>
  <c r="EB8" i="9" s="1"/>
  <c r="EB13" i="20"/>
  <c r="EB18" i="20" s="1"/>
  <c r="EB16" i="20"/>
  <c r="EB25" i="20" s="1"/>
  <c r="EB15" i="20"/>
  <c r="EB26" i="20"/>
  <c r="DZ8" i="18"/>
  <c r="EC10" i="20"/>
  <c r="EC14" i="20" s="1"/>
  <c r="EB6" i="14"/>
  <c r="EB6" i="17"/>
  <c r="EB11" i="9"/>
  <c r="EA45" i="9" l="1"/>
  <c r="EB45" i="9" s="1"/>
  <c r="DW13" i="9"/>
  <c r="DW69" i="20"/>
  <c r="DW8" i="7"/>
  <c r="DW10" i="17"/>
  <c r="DW11" i="17" s="1"/>
  <c r="DX68" i="20"/>
  <c r="DV45" i="18"/>
  <c r="DV9" i="14"/>
  <c r="DW25" i="18"/>
  <c r="DW14" i="9"/>
  <c r="DW16" i="9"/>
  <c r="DX36" i="18"/>
  <c r="DY38" i="18"/>
  <c r="DU16" i="9"/>
  <c r="DX39" i="18"/>
  <c r="DX18" i="9" s="1"/>
  <c r="DY5" i="17"/>
  <c r="DY5" i="7"/>
  <c r="DX16" i="18"/>
  <c r="DY17" i="18"/>
  <c r="DY37" i="18" s="1"/>
  <c r="DY19" i="18"/>
  <c r="DY5" i="14"/>
  <c r="DY10" i="9"/>
  <c r="DZ7" i="18"/>
  <c r="DZ5" i="17" s="1"/>
  <c r="DZ5" i="18"/>
  <c r="DZ61" i="20"/>
  <c r="EC86" i="9"/>
  <c r="EC12" i="20"/>
  <c r="EC13" i="20"/>
  <c r="EC18" i="20" s="1"/>
  <c r="EC16" i="20"/>
  <c r="EC25" i="20" s="1"/>
  <c r="EC15" i="20"/>
  <c r="EC26" i="20"/>
  <c r="EB8" i="18"/>
  <c r="ED10" i="20"/>
  <c r="ED14" i="20" s="1"/>
  <c r="EC6" i="14"/>
  <c r="EC6" i="17"/>
  <c r="EC11" i="9"/>
  <c r="EC45" i="9" l="1"/>
  <c r="DX13" i="9"/>
  <c r="DX69" i="20"/>
  <c r="DV15" i="9"/>
  <c r="DV19" i="9" s="1"/>
  <c r="DX8" i="7"/>
  <c r="DX10" i="17"/>
  <c r="DX11" i="17" s="1"/>
  <c r="DY68" i="20"/>
  <c r="DW45" i="18"/>
  <c r="DW9" i="14"/>
  <c r="DU19" i="9"/>
  <c r="DU9" i="14"/>
  <c r="DX25" i="18"/>
  <c r="DX14" i="9"/>
  <c r="DW15" i="9"/>
  <c r="DW19" i="9" s="1"/>
  <c r="DX16" i="9"/>
  <c r="DY39" i="18"/>
  <c r="DY18" i="9" s="1"/>
  <c r="DY36" i="18"/>
  <c r="DZ38" i="18"/>
  <c r="DY16" i="18"/>
  <c r="DZ5" i="14"/>
  <c r="DZ5" i="7"/>
  <c r="DZ17" i="18"/>
  <c r="DZ37" i="18" s="1"/>
  <c r="DZ19" i="18"/>
  <c r="DZ39" i="18" s="1"/>
  <c r="DZ10" i="9"/>
  <c r="DZ9" i="20"/>
  <c r="EB7" i="18"/>
  <c r="EB9" i="20" s="1"/>
  <c r="EB5" i="18"/>
  <c r="EA7" i="18"/>
  <c r="EA5" i="14" s="1"/>
  <c r="EC8" i="9"/>
  <c r="EC30" i="20"/>
  <c r="ED86" i="9"/>
  <c r="ED12" i="20"/>
  <c r="ED13" i="20"/>
  <c r="ED18" i="20" s="1"/>
  <c r="ED16" i="20"/>
  <c r="ED25" i="20" s="1"/>
  <c r="ED15" i="20"/>
  <c r="ED26" i="20"/>
  <c r="EC8" i="18"/>
  <c r="EE10" i="20"/>
  <c r="EE14" i="20" s="1"/>
  <c r="ED6" i="14"/>
  <c r="ED6" i="17"/>
  <c r="ED11" i="9"/>
  <c r="ED45" i="9" l="1"/>
  <c r="DZ13" i="9"/>
  <c r="DY69" i="20"/>
  <c r="DY10" i="17"/>
  <c r="DY11" i="17" s="1"/>
  <c r="DY8" i="7"/>
  <c r="DZ68" i="20"/>
  <c r="EA68" i="20" s="1"/>
  <c r="EA69" i="20" s="1"/>
  <c r="DX45" i="18"/>
  <c r="DX9" i="14"/>
  <c r="DY25" i="18"/>
  <c r="EA5" i="7"/>
  <c r="DY16" i="9"/>
  <c r="DZ36" i="18"/>
  <c r="EA37" i="18"/>
  <c r="K33" i="22" s="1"/>
  <c r="K63" i="22" s="1"/>
  <c r="EA39" i="18"/>
  <c r="K35" i="22" s="1"/>
  <c r="K65" i="22" s="1"/>
  <c r="EA38" i="18"/>
  <c r="K34" i="22" s="1"/>
  <c r="EB38" i="18"/>
  <c r="EA19" i="18"/>
  <c r="EB17" i="18"/>
  <c r="EB37" i="18" s="1"/>
  <c r="EB19" i="18"/>
  <c r="EB39" i="18" s="1"/>
  <c r="DZ16" i="18"/>
  <c r="EA16" i="18" s="1"/>
  <c r="DZ14" i="9"/>
  <c r="EA17" i="18"/>
  <c r="EC7" i="18"/>
  <c r="EC5" i="14" s="1"/>
  <c r="EC5" i="18"/>
  <c r="EA9" i="20"/>
  <c r="EB5" i="14"/>
  <c r="EB5" i="17"/>
  <c r="EA10" i="9"/>
  <c r="EA5" i="17"/>
  <c r="EB10" i="9"/>
  <c r="EB5" i="7"/>
  <c r="EE86" i="9"/>
  <c r="EE12" i="20"/>
  <c r="ED8" i="9"/>
  <c r="ED30" i="20"/>
  <c r="EC61" i="20"/>
  <c r="EE13" i="20"/>
  <c r="EE18" i="20" s="1"/>
  <c r="EE16" i="20"/>
  <c r="EE25" i="20" s="1"/>
  <c r="EE15" i="20"/>
  <c r="EE26" i="20"/>
  <c r="ED8" i="18"/>
  <c r="EF10" i="20"/>
  <c r="EF14" i="20" s="1"/>
  <c r="EE6" i="14"/>
  <c r="EE6" i="17"/>
  <c r="EE11" i="9"/>
  <c r="EE45" i="9" l="1"/>
  <c r="EB13" i="9"/>
  <c r="DY14" i="9"/>
  <c r="EA14" i="9" s="1"/>
  <c r="DY13" i="9"/>
  <c r="DX15" i="9"/>
  <c r="DX19" i="9" s="1"/>
  <c r="EB68" i="20"/>
  <c r="DY45" i="18"/>
  <c r="DZ69" i="20"/>
  <c r="DZ18" i="9"/>
  <c r="K86" i="22"/>
  <c r="K101" i="22" s="1"/>
  <c r="K64" i="22"/>
  <c r="EA36" i="18"/>
  <c r="EA32" i="18" s="1"/>
  <c r="EB18" i="9"/>
  <c r="EB36" i="18"/>
  <c r="EC38" i="18"/>
  <c r="DZ45" i="18"/>
  <c r="EC9" i="20"/>
  <c r="EC5" i="17"/>
  <c r="DZ25" i="18"/>
  <c r="EA25" i="18" s="1"/>
  <c r="EB14" i="9"/>
  <c r="EB16" i="18"/>
  <c r="EC17" i="18"/>
  <c r="EC37" i="18" s="1"/>
  <c r="EC19" i="18"/>
  <c r="EC5" i="7"/>
  <c r="EC10" i="9"/>
  <c r="ED7" i="18"/>
  <c r="ED5" i="7" s="1"/>
  <c r="ED5" i="18"/>
  <c r="K85" i="22"/>
  <c r="K100" i="22" s="1"/>
  <c r="EE8" i="9"/>
  <c r="EE30" i="20"/>
  <c r="EF86" i="9"/>
  <c r="EF12" i="20"/>
  <c r="ED61" i="20"/>
  <c r="EF13" i="20"/>
  <c r="EF18" i="20" s="1"/>
  <c r="EF15" i="20"/>
  <c r="EF16" i="20"/>
  <c r="EF25" i="20" s="1"/>
  <c r="EF26" i="20"/>
  <c r="EE8" i="18"/>
  <c r="EG10" i="20"/>
  <c r="EG14" i="20" s="1"/>
  <c r="EF6" i="14"/>
  <c r="EF6" i="17"/>
  <c r="EF11" i="9"/>
  <c r="EF45" i="9" l="1"/>
  <c r="DY9" i="14"/>
  <c r="EA13" i="9"/>
  <c r="DY15" i="9"/>
  <c r="DY19" i="9" s="1"/>
  <c r="EC68" i="20"/>
  <c r="EB69" i="20"/>
  <c r="EA18" i="9"/>
  <c r="DZ16" i="9"/>
  <c r="K99" i="22"/>
  <c r="EB10" i="17"/>
  <c r="EB8" i="7"/>
  <c r="EA45" i="18"/>
  <c r="DZ10" i="17"/>
  <c r="DZ8" i="7"/>
  <c r="EC36" i="18"/>
  <c r="EB45" i="18"/>
  <c r="ED38" i="18"/>
  <c r="EC39" i="18"/>
  <c r="EC13" i="9" s="1"/>
  <c r="EB25" i="18"/>
  <c r="EC16" i="18"/>
  <c r="ED19" i="18"/>
  <c r="ED39" i="18" s="1"/>
  <c r="ED18" i="9" s="1"/>
  <c r="ED17" i="18"/>
  <c r="ED37" i="18" s="1"/>
  <c r="ED9" i="20"/>
  <c r="ED5" i="14"/>
  <c r="K84" i="22"/>
  <c r="K32" i="22"/>
  <c r="K62" i="22" s="1"/>
  <c r="EE7" i="18"/>
  <c r="EE9" i="20" s="1"/>
  <c r="EE5" i="18"/>
  <c r="ED5" i="17"/>
  <c r="ED10" i="9"/>
  <c r="EB16" i="9"/>
  <c r="EB9" i="14" s="1"/>
  <c r="EG86" i="9"/>
  <c r="EG12" i="20"/>
  <c r="EF30" i="20"/>
  <c r="EF8" i="9"/>
  <c r="EE61" i="20"/>
  <c r="EG13" i="20"/>
  <c r="EG18" i="20" s="1"/>
  <c r="EG16" i="20"/>
  <c r="EG25" i="20" s="1"/>
  <c r="EG15" i="20"/>
  <c r="EG26" i="20"/>
  <c r="EF8" i="18"/>
  <c r="EH10" i="20"/>
  <c r="EH14" i="20" s="1"/>
  <c r="EG6" i="14"/>
  <c r="EG6" i="17"/>
  <c r="EG11" i="9"/>
  <c r="EG45" i="9" l="1"/>
  <c r="K7" i="23"/>
  <c r="K17" i="23" s="1"/>
  <c r="ED13" i="9"/>
  <c r="EC8" i="7"/>
  <c r="EC10" i="17"/>
  <c r="EC11" i="17" s="1"/>
  <c r="EC69" i="20"/>
  <c r="ED68" i="20"/>
  <c r="EA16" i="9"/>
  <c r="DZ9" i="14"/>
  <c r="EA9" i="14" s="1"/>
  <c r="EC25" i="18"/>
  <c r="EC14" i="9"/>
  <c r="EA8" i="7"/>
  <c r="DZ15" i="9"/>
  <c r="DZ19" i="9" s="1"/>
  <c r="EA19" i="9" s="1"/>
  <c r="DZ11" i="17"/>
  <c r="EA11" i="17" s="1"/>
  <c r="EA10" i="17"/>
  <c r="EB11" i="17"/>
  <c r="ED36" i="18"/>
  <c r="EE38" i="18"/>
  <c r="EE5" i="14"/>
  <c r="EE10" i="9"/>
  <c r="EE19" i="18"/>
  <c r="EE17" i="18"/>
  <c r="EE37" i="18" s="1"/>
  <c r="EE5" i="17"/>
  <c r="EE5" i="7"/>
  <c r="ED16" i="18"/>
  <c r="EF7" i="18"/>
  <c r="EF9" i="20" s="1"/>
  <c r="EF5" i="18"/>
  <c r="EB15" i="9"/>
  <c r="ED16" i="9"/>
  <c r="EG30" i="20"/>
  <c r="EG8" i="9"/>
  <c r="EH48" i="20"/>
  <c r="EH86" i="9" s="1"/>
  <c r="EH12" i="20"/>
  <c r="EF61" i="20"/>
  <c r="EH13" i="20"/>
  <c r="EH18" i="20" s="1"/>
  <c r="EH16" i="20"/>
  <c r="EH25" i="20" s="1"/>
  <c r="EH15" i="20"/>
  <c r="EH26" i="20"/>
  <c r="EG8" i="18"/>
  <c r="EI10" i="20"/>
  <c r="EI14" i="20" s="1"/>
  <c r="EH6" i="14"/>
  <c r="EH6" i="17"/>
  <c r="EH11" i="9"/>
  <c r="EH45" i="9" l="1"/>
  <c r="ED10" i="17"/>
  <c r="ED11" i="17" s="1"/>
  <c r="ED69" i="20"/>
  <c r="ED8" i="7"/>
  <c r="EE68" i="20"/>
  <c r="EC45" i="18"/>
  <c r="EC15" i="9"/>
  <c r="ED25" i="18"/>
  <c r="ED14" i="9"/>
  <c r="EA15" i="9"/>
  <c r="EE36" i="18"/>
  <c r="EF38" i="18"/>
  <c r="EC18" i="9"/>
  <c r="EE39" i="18"/>
  <c r="EE13" i="9" s="1"/>
  <c r="EE16" i="18"/>
  <c r="EE14" i="9"/>
  <c r="EF5" i="17"/>
  <c r="EF10" i="9"/>
  <c r="EF17" i="18"/>
  <c r="EF37" i="18" s="1"/>
  <c r="EF19" i="18"/>
  <c r="EF39" i="18" s="1"/>
  <c r="EF18" i="9" s="1"/>
  <c r="EF5" i="7"/>
  <c r="EF5" i="14"/>
  <c r="EG7" i="18"/>
  <c r="EG5" i="14" s="1"/>
  <c r="EG5" i="18"/>
  <c r="EB19" i="9"/>
  <c r="EI48" i="20"/>
  <c r="EI86" i="9" s="1"/>
  <c r="EI12" i="20"/>
  <c r="EH8" i="9"/>
  <c r="EH30" i="20"/>
  <c r="EG61" i="20"/>
  <c r="EI13" i="20"/>
  <c r="EI18" i="20" s="1"/>
  <c r="EI16" i="20"/>
  <c r="EI25" i="20" s="1"/>
  <c r="EI15" i="20"/>
  <c r="EI26" i="20"/>
  <c r="EH8" i="18"/>
  <c r="EJ10" i="20"/>
  <c r="EJ14" i="20" s="1"/>
  <c r="EI6" i="14"/>
  <c r="EI6" i="17"/>
  <c r="EI11" i="9"/>
  <c r="EI45" i="9" l="1"/>
  <c r="EF13" i="9"/>
  <c r="EF68" i="20"/>
  <c r="EE10" i="17"/>
  <c r="EE11" i="17" s="1"/>
  <c r="EE69" i="20"/>
  <c r="ED45" i="18"/>
  <c r="ED9" i="14"/>
  <c r="EE45" i="18"/>
  <c r="EE8" i="7"/>
  <c r="EF36" i="18"/>
  <c r="EC16" i="9"/>
  <c r="EG38" i="18"/>
  <c r="EF16" i="18"/>
  <c r="EE25" i="18"/>
  <c r="EG9" i="20"/>
  <c r="EG17" i="18"/>
  <c r="EG37" i="18" s="1"/>
  <c r="EG19" i="18"/>
  <c r="EG5" i="7"/>
  <c r="EG10" i="9"/>
  <c r="EG5" i="17"/>
  <c r="EH7" i="18"/>
  <c r="EH5" i="17" s="1"/>
  <c r="EH5" i="18"/>
  <c r="EF16" i="9"/>
  <c r="EH61" i="20"/>
  <c r="EI8" i="9"/>
  <c r="EI30" i="20"/>
  <c r="EJ48" i="20"/>
  <c r="EJ86" i="9" s="1"/>
  <c r="EJ12" i="20"/>
  <c r="EJ13" i="20"/>
  <c r="EJ18" i="20" s="1"/>
  <c r="EJ16" i="20"/>
  <c r="EJ25" i="20" s="1"/>
  <c r="EJ15" i="20"/>
  <c r="EJ26" i="20"/>
  <c r="EI8" i="18"/>
  <c r="EK10" i="20"/>
  <c r="EK14" i="20" s="1"/>
  <c r="EJ6" i="14"/>
  <c r="EJ6" i="17"/>
  <c r="EJ11" i="9"/>
  <c r="EJ45" i="9" l="1"/>
  <c r="EF69" i="20"/>
  <c r="ED15" i="9"/>
  <c r="ED19" i="9" s="1"/>
  <c r="EG68" i="20"/>
  <c r="EC19" i="9"/>
  <c r="EC9" i="14"/>
  <c r="EF25" i="18"/>
  <c r="EF10" i="17"/>
  <c r="EF8" i="7"/>
  <c r="EE15" i="9"/>
  <c r="EG36" i="18"/>
  <c r="EH38" i="18"/>
  <c r="EG39" i="18"/>
  <c r="EG13" i="9" s="1"/>
  <c r="EE18" i="9"/>
  <c r="EH19" i="18"/>
  <c r="EH39" i="18" s="1"/>
  <c r="EH18" i="9" s="1"/>
  <c r="EH17" i="18"/>
  <c r="EH37" i="18" s="1"/>
  <c r="EG14" i="9"/>
  <c r="EG16" i="18"/>
  <c r="EH5" i="7"/>
  <c r="EH9" i="20"/>
  <c r="EH5" i="14"/>
  <c r="EH10" i="9"/>
  <c r="EI7" i="18"/>
  <c r="EI5" i="17" s="1"/>
  <c r="EI5" i="18"/>
  <c r="EI61" i="20"/>
  <c r="EK48" i="20"/>
  <c r="EK86" i="9" s="1"/>
  <c r="EK12" i="20"/>
  <c r="EJ8" i="9"/>
  <c r="EJ30" i="20"/>
  <c r="EK13" i="20"/>
  <c r="EK18" i="20" s="1"/>
  <c r="EK16" i="20"/>
  <c r="EK25" i="20" s="1"/>
  <c r="EK15" i="20"/>
  <c r="EK26" i="20"/>
  <c r="EJ8" i="18"/>
  <c r="EL10" i="20"/>
  <c r="EL14" i="20" s="1"/>
  <c r="EK6" i="14"/>
  <c r="EK6" i="17"/>
  <c r="EK11" i="9"/>
  <c r="EK45" i="9" l="1"/>
  <c r="EH13" i="9"/>
  <c r="EF14" i="9"/>
  <c r="EF9" i="14" s="1"/>
  <c r="EG69" i="20"/>
  <c r="EG8" i="7"/>
  <c r="EG10" i="17"/>
  <c r="EG11" i="17" s="1"/>
  <c r="EG45" i="18"/>
  <c r="EF45" i="18"/>
  <c r="EH68" i="20"/>
  <c r="EF11" i="17"/>
  <c r="EH36" i="18"/>
  <c r="EI38" i="18"/>
  <c r="EE16" i="9"/>
  <c r="EG25" i="18"/>
  <c r="EI19" i="18"/>
  <c r="EI17" i="18"/>
  <c r="EI37" i="18" s="1"/>
  <c r="EH16" i="18"/>
  <c r="EI9" i="20"/>
  <c r="EI10" i="9"/>
  <c r="EI5" i="14"/>
  <c r="EI5" i="7"/>
  <c r="EH16" i="9"/>
  <c r="EJ7" i="18"/>
  <c r="EJ9" i="20" s="1"/>
  <c r="EJ5" i="18"/>
  <c r="EK8" i="9"/>
  <c r="EK30" i="20"/>
  <c r="EJ61" i="20"/>
  <c r="EL48" i="20"/>
  <c r="EL86" i="9" s="1"/>
  <c r="EL12" i="20"/>
  <c r="EL13" i="20"/>
  <c r="EL18" i="20" s="1"/>
  <c r="EL16" i="20"/>
  <c r="EL25" i="20" s="1"/>
  <c r="EL15" i="20"/>
  <c r="EL26" i="20"/>
  <c r="EK8" i="18"/>
  <c r="EM10" i="20"/>
  <c r="EM14" i="20" s="1"/>
  <c r="EL6" i="14"/>
  <c r="EL6" i="17"/>
  <c r="EL11" i="9"/>
  <c r="EL45" i="9" l="1"/>
  <c r="EH69" i="20"/>
  <c r="EH8" i="7"/>
  <c r="EH10" i="17"/>
  <c r="EH11" i="17" s="1"/>
  <c r="EI68" i="20"/>
  <c r="EE19" i="9"/>
  <c r="EE9" i="14"/>
  <c r="EH25" i="18"/>
  <c r="EH45" i="18"/>
  <c r="EJ5" i="7"/>
  <c r="EJ5" i="17"/>
  <c r="EJ10" i="9"/>
  <c r="EJ5" i="14"/>
  <c r="EI39" i="18"/>
  <c r="EI18" i="9" s="1"/>
  <c r="EF15" i="9"/>
  <c r="EF19" i="9" s="1"/>
  <c r="EI36" i="18"/>
  <c r="EG18" i="9"/>
  <c r="EJ38" i="18"/>
  <c r="EJ17" i="18"/>
  <c r="EJ37" i="18" s="1"/>
  <c r="EJ19" i="18"/>
  <c r="EJ39" i="18" s="1"/>
  <c r="EI16" i="18"/>
  <c r="EK7" i="18"/>
  <c r="EK5" i="7" s="1"/>
  <c r="EK5" i="18"/>
  <c r="EG15" i="9"/>
  <c r="EL8" i="9"/>
  <c r="EL30" i="20"/>
  <c r="EK61" i="20"/>
  <c r="EM48" i="20"/>
  <c r="EM86" i="9" s="1"/>
  <c r="EN86" i="9" s="1"/>
  <c r="EM12" i="20"/>
  <c r="EM13" i="20"/>
  <c r="EM18" i="20" s="1"/>
  <c r="EN18" i="20" s="1"/>
  <c r="EM16" i="20"/>
  <c r="EM25" i="20" s="1"/>
  <c r="EN25" i="20" s="1"/>
  <c r="EM15" i="20"/>
  <c r="EM26" i="20"/>
  <c r="EN26" i="20" s="1"/>
  <c r="EL8" i="18"/>
  <c r="EO10" i="20"/>
  <c r="EO14" i="20" s="1"/>
  <c r="EM6" i="14"/>
  <c r="EM6" i="17"/>
  <c r="EM11" i="9"/>
  <c r="EM45" i="9" l="1"/>
  <c r="EI69" i="20"/>
  <c r="EJ13" i="9"/>
  <c r="EH14" i="9"/>
  <c r="EI13" i="9"/>
  <c r="EI8" i="7"/>
  <c r="EI10" i="17"/>
  <c r="EI11" i="17" s="1"/>
  <c r="EJ68" i="20"/>
  <c r="EI25" i="18"/>
  <c r="EI14" i="9"/>
  <c r="EJ18" i="9"/>
  <c r="EG16" i="9"/>
  <c r="EJ36" i="18"/>
  <c r="EK38" i="18"/>
  <c r="EK5" i="17"/>
  <c r="EK17" i="18"/>
  <c r="EK37" i="18" s="1"/>
  <c r="EK19" i="18"/>
  <c r="EK10" i="9"/>
  <c r="EJ16" i="18"/>
  <c r="EK9" i="20"/>
  <c r="EK5" i="14"/>
  <c r="EL7" i="18"/>
  <c r="EL5" i="14" s="1"/>
  <c r="EL5" i="18"/>
  <c r="EI16" i="9"/>
  <c r="EM8" i="9"/>
  <c r="EM30" i="20"/>
  <c r="EL61" i="20"/>
  <c r="EO86" i="9"/>
  <c r="EO12" i="20"/>
  <c r="EO8" i="9" s="1"/>
  <c r="EO13" i="20"/>
  <c r="EO18" i="20" s="1"/>
  <c r="EO16" i="20"/>
  <c r="EO25" i="20" s="1"/>
  <c r="EO15" i="20"/>
  <c r="EO26" i="20"/>
  <c r="EM8" i="18"/>
  <c r="EP10" i="20"/>
  <c r="EP14" i="20" s="1"/>
  <c r="EO6" i="14"/>
  <c r="EO6" i="17"/>
  <c r="EO11" i="9"/>
  <c r="EN45" i="9" l="1"/>
  <c r="EO45" i="9" s="1"/>
  <c r="EJ69" i="20"/>
  <c r="EH9" i="14"/>
  <c r="EJ8" i="7"/>
  <c r="EJ10" i="17"/>
  <c r="EJ11" i="17" s="1"/>
  <c r="EI45" i="18"/>
  <c r="EI15" i="9"/>
  <c r="EI19" i="9" s="1"/>
  <c r="EK68" i="20"/>
  <c r="EG19" i="9"/>
  <c r="EG9" i="14"/>
  <c r="EJ25" i="18"/>
  <c r="EJ14" i="9"/>
  <c r="EJ16" i="9"/>
  <c r="EK36" i="18"/>
  <c r="EH15" i="9"/>
  <c r="EH19" i="9" s="1"/>
  <c r="EK39" i="18"/>
  <c r="EK18" i="9" s="1"/>
  <c r="EL38" i="18"/>
  <c r="EK16" i="18"/>
  <c r="EL19" i="18"/>
  <c r="EL17" i="18"/>
  <c r="EL37" i="18" s="1"/>
  <c r="EL10" i="9"/>
  <c r="EL5" i="7"/>
  <c r="EM7" i="18"/>
  <c r="EM10" i="9" s="1"/>
  <c r="EM5" i="18"/>
  <c r="EL5" i="17"/>
  <c r="EL9" i="20"/>
  <c r="EP86" i="9"/>
  <c r="EP12" i="20"/>
  <c r="EM61" i="20"/>
  <c r="EP13" i="20"/>
  <c r="EP18" i="20" s="1"/>
  <c r="EP16" i="20"/>
  <c r="EP25" i="20" s="1"/>
  <c r="EP15" i="20"/>
  <c r="EP26" i="20"/>
  <c r="EO8" i="18"/>
  <c r="EQ10" i="20"/>
  <c r="EQ14" i="20" s="1"/>
  <c r="EP6" i="14"/>
  <c r="EP6" i="17"/>
  <c r="EP11" i="9"/>
  <c r="EP45" i="9" l="1"/>
  <c r="EK69" i="20"/>
  <c r="EK13" i="9"/>
  <c r="EK10" i="17"/>
  <c r="EK11" i="17" s="1"/>
  <c r="EK16" i="9"/>
  <c r="EK8" i="7"/>
  <c r="EJ45" i="18"/>
  <c r="EJ15" i="9"/>
  <c r="EJ19" i="9" s="1"/>
  <c r="EI9" i="14"/>
  <c r="EL68" i="20"/>
  <c r="EK25" i="18"/>
  <c r="EK14" i="9"/>
  <c r="EL36" i="18"/>
  <c r="EL39" i="18"/>
  <c r="EL18" i="9" s="1"/>
  <c r="EM38" i="18"/>
  <c r="EN7" i="18"/>
  <c r="EN10" i="9" s="1"/>
  <c r="EM5" i="7"/>
  <c r="EM5" i="17"/>
  <c r="EL16" i="18"/>
  <c r="EM9" i="20"/>
  <c r="EM19" i="18"/>
  <c r="EM39" i="18" s="1"/>
  <c r="EM17" i="18"/>
  <c r="EM37" i="18" s="1"/>
  <c r="EO7" i="18"/>
  <c r="EO9" i="20" s="1"/>
  <c r="EO5" i="18"/>
  <c r="EM5" i="14"/>
  <c r="EP30" i="20"/>
  <c r="EP8" i="9"/>
  <c r="EQ86" i="9"/>
  <c r="EQ12" i="20"/>
  <c r="EQ13" i="20"/>
  <c r="EQ18" i="20" s="1"/>
  <c r="EQ16" i="20"/>
  <c r="EQ25" i="20" s="1"/>
  <c r="EQ15" i="20"/>
  <c r="EQ26" i="20"/>
  <c r="EP8" i="18"/>
  <c r="ER10" i="20"/>
  <c r="ER14" i="20" s="1"/>
  <c r="EQ6" i="14"/>
  <c r="EQ6" i="17"/>
  <c r="EQ11" i="9"/>
  <c r="EQ45" i="9" l="1"/>
  <c r="EL69" i="20"/>
  <c r="EM13" i="9"/>
  <c r="EL10" i="17"/>
  <c r="EL11" i="17" s="1"/>
  <c r="EN5" i="7"/>
  <c r="EJ9" i="14"/>
  <c r="EL16" i="9"/>
  <c r="EM68" i="20"/>
  <c r="EL8" i="7"/>
  <c r="EK45" i="18"/>
  <c r="EN5" i="17"/>
  <c r="EN5" i="14"/>
  <c r="EN9" i="20"/>
  <c r="EL25" i="18"/>
  <c r="EM36" i="18"/>
  <c r="EN37" i="18"/>
  <c r="L33" i="22" s="1"/>
  <c r="L63" i="22" s="1"/>
  <c r="EN39" i="18"/>
  <c r="L35" i="22" s="1"/>
  <c r="L65" i="22" s="1"/>
  <c r="EO38" i="18"/>
  <c r="EN38" i="18"/>
  <c r="L34" i="22" s="1"/>
  <c r="EO19" i="18"/>
  <c r="EO39" i="18" s="1"/>
  <c r="EO17" i="18"/>
  <c r="EO37" i="18" s="1"/>
  <c r="EN19" i="18"/>
  <c r="EM16" i="18"/>
  <c r="EN16" i="18" s="1"/>
  <c r="EM14" i="9"/>
  <c r="EN17" i="18"/>
  <c r="EO10" i="9"/>
  <c r="EO5" i="14"/>
  <c r="EO5" i="17"/>
  <c r="EO5" i="7"/>
  <c r="EP7" i="18"/>
  <c r="EP9" i="20" s="1"/>
  <c r="EP5" i="18"/>
  <c r="EQ8" i="9"/>
  <c r="EQ30" i="20"/>
  <c r="ER86" i="9"/>
  <c r="ER12" i="20"/>
  <c r="EP61" i="20"/>
  <c r="ER13" i="20"/>
  <c r="ER18" i="20" s="1"/>
  <c r="ER16" i="20"/>
  <c r="ER25" i="20" s="1"/>
  <c r="ER15" i="20"/>
  <c r="ER26" i="20"/>
  <c r="EQ8" i="18"/>
  <c r="ES10" i="20"/>
  <c r="ES14" i="20" s="1"/>
  <c r="ER6" i="14"/>
  <c r="ER6" i="17"/>
  <c r="ER11" i="9"/>
  <c r="ER45" i="9" l="1"/>
  <c r="EM69" i="20"/>
  <c r="EO13" i="9"/>
  <c r="EL13" i="9"/>
  <c r="EL14" i="9"/>
  <c r="EN14" i="9" s="1"/>
  <c r="EO68" i="20"/>
  <c r="EO69" i="20" s="1"/>
  <c r="EN68" i="20"/>
  <c r="EN69" i="20" s="1"/>
  <c r="EK9" i="14"/>
  <c r="EK15" i="9"/>
  <c r="EK19" i="9" s="1"/>
  <c r="EL45" i="18"/>
  <c r="L86" i="22"/>
  <c r="L101" i="22" s="1"/>
  <c r="L64" i="22"/>
  <c r="EN36" i="18"/>
  <c r="EN32" i="18" s="1"/>
  <c r="EO18" i="9"/>
  <c r="EO36" i="18"/>
  <c r="EM18" i="9"/>
  <c r="EM45" i="18"/>
  <c r="EP38" i="18"/>
  <c r="EM25" i="18"/>
  <c r="EN25" i="18" s="1"/>
  <c r="EP19" i="18"/>
  <c r="EP17" i="18"/>
  <c r="EP37" i="18" s="1"/>
  <c r="EO14" i="9"/>
  <c r="EO16" i="18"/>
  <c r="EP5" i="7"/>
  <c r="EP5" i="14"/>
  <c r="EP10" i="9"/>
  <c r="EP5" i="17"/>
  <c r="EQ7" i="18"/>
  <c r="EQ9" i="20" s="1"/>
  <c r="EQ5" i="18"/>
  <c r="L85" i="22"/>
  <c r="L100" i="22" s="1"/>
  <c r="ES86" i="9"/>
  <c r="ES12" i="20"/>
  <c r="ER8" i="9"/>
  <c r="ER30" i="20"/>
  <c r="EQ61" i="20"/>
  <c r="ES13" i="20"/>
  <c r="ES18" i="20" s="1"/>
  <c r="ES16" i="20"/>
  <c r="ES25" i="20" s="1"/>
  <c r="ES15" i="20"/>
  <c r="ES26" i="20"/>
  <c r="ER8" i="18"/>
  <c r="ET10" i="20"/>
  <c r="ET14" i="20" s="1"/>
  <c r="ES6" i="14"/>
  <c r="ES6" i="17"/>
  <c r="ES11" i="9"/>
  <c r="ES45" i="9" l="1"/>
  <c r="EL9" i="14"/>
  <c r="EN13" i="9"/>
  <c r="EM16" i="9"/>
  <c r="EN16" i="9" s="1"/>
  <c r="EN18" i="9"/>
  <c r="EL15" i="9"/>
  <c r="EL19" i="9" s="1"/>
  <c r="L99" i="22"/>
  <c r="EP68" i="20"/>
  <c r="EP69" i="20" s="1"/>
  <c r="EO10" i="17"/>
  <c r="EO11" i="17" s="1"/>
  <c r="EO8" i="7"/>
  <c r="EN45" i="18"/>
  <c r="EP39" i="18"/>
  <c r="EP18" i="9" s="1"/>
  <c r="EM10" i="17"/>
  <c r="EM8" i="7"/>
  <c r="EP36" i="18"/>
  <c r="EO45" i="18"/>
  <c r="EQ38" i="18"/>
  <c r="EQ17" i="18"/>
  <c r="EQ37" i="18" s="1"/>
  <c r="EQ19" i="18"/>
  <c r="EO25" i="18"/>
  <c r="EP16" i="18"/>
  <c r="EQ5" i="17"/>
  <c r="EQ5" i="7"/>
  <c r="L84" i="22"/>
  <c r="EO16" i="9"/>
  <c r="EO9" i="14" s="1"/>
  <c r="L32" i="22"/>
  <c r="L62" i="22" s="1"/>
  <c r="EQ10" i="9"/>
  <c r="EQ5" i="14"/>
  <c r="ER7" i="18"/>
  <c r="ER5" i="7" s="1"/>
  <c r="ER5" i="18"/>
  <c r="EM15" i="9"/>
  <c r="ET86" i="9"/>
  <c r="ET12" i="20"/>
  <c r="ES30" i="20"/>
  <c r="ES8" i="9"/>
  <c r="ER61" i="20"/>
  <c r="ET13" i="20"/>
  <c r="ET18" i="20" s="1"/>
  <c r="ET16" i="20"/>
  <c r="ET25" i="20" s="1"/>
  <c r="ET15" i="20"/>
  <c r="ET26" i="20"/>
  <c r="ES8" i="18"/>
  <c r="EU10" i="20"/>
  <c r="EU14" i="20" s="1"/>
  <c r="ET6" i="14"/>
  <c r="ET6" i="17"/>
  <c r="ET11" i="9"/>
  <c r="ET45" i="9" l="1"/>
  <c r="L7" i="23"/>
  <c r="L17" i="23" s="1"/>
  <c r="EP13" i="9"/>
  <c r="EM9" i="14"/>
  <c r="EN9" i="14" s="1"/>
  <c r="EP10" i="17"/>
  <c r="EP11" i="17" s="1"/>
  <c r="EP8" i="7"/>
  <c r="EQ68" i="20"/>
  <c r="EP25" i="18"/>
  <c r="EP14" i="9"/>
  <c r="EN8" i="7"/>
  <c r="EP16" i="9"/>
  <c r="EM11" i="17"/>
  <c r="EN11" i="17" s="1"/>
  <c r="EN10" i="17"/>
  <c r="EQ36" i="18"/>
  <c r="ER5" i="17"/>
  <c r="EQ39" i="18"/>
  <c r="EQ13" i="9" s="1"/>
  <c r="ER10" i="9"/>
  <c r="ER38" i="18"/>
  <c r="ER19" i="18"/>
  <c r="ER17" i="18"/>
  <c r="ER37" i="18" s="1"/>
  <c r="ER5" i="14"/>
  <c r="EQ14" i="9"/>
  <c r="EQ16" i="18"/>
  <c r="ER9" i="20"/>
  <c r="EM19" i="9"/>
  <c r="EN19" i="9" s="1"/>
  <c r="EN15" i="9"/>
  <c r="EO15" i="9"/>
  <c r="ES7" i="18"/>
  <c r="ES5" i="17" s="1"/>
  <c r="ES5" i="18"/>
  <c r="EU48" i="20"/>
  <c r="EU86" i="9" s="1"/>
  <c r="EU12" i="20"/>
  <c r="ES61" i="20"/>
  <c r="ET8" i="9"/>
  <c r="ET30" i="20"/>
  <c r="EU13" i="20"/>
  <c r="EU18" i="20" s="1"/>
  <c r="EU16" i="20"/>
  <c r="EU25" i="20" s="1"/>
  <c r="EU15" i="20"/>
  <c r="EU26" i="20"/>
  <c r="ET8" i="18"/>
  <c r="EV10" i="20"/>
  <c r="EV14" i="20" s="1"/>
  <c r="EU6" i="14"/>
  <c r="EU6" i="17"/>
  <c r="EU11" i="9"/>
  <c r="EU45" i="9" l="1"/>
  <c r="EQ8" i="7"/>
  <c r="EQ10" i="17"/>
  <c r="EQ11" i="17" s="1"/>
  <c r="ER68" i="20"/>
  <c r="EP45" i="18"/>
  <c r="EP9" i="14"/>
  <c r="EQ69" i="20"/>
  <c r="ER36" i="18"/>
  <c r="EQ45" i="18"/>
  <c r="ER39" i="18"/>
  <c r="ER18" i="9" s="1"/>
  <c r="ES38" i="18"/>
  <c r="ES10" i="9"/>
  <c r="EQ25" i="18"/>
  <c r="ER16" i="18"/>
  <c r="ES19" i="18"/>
  <c r="ES39" i="18" s="1"/>
  <c r="ES17" i="18"/>
  <c r="ES37" i="18" s="1"/>
  <c r="ES5" i="7"/>
  <c r="ES5" i="14"/>
  <c r="ES9" i="20"/>
  <c r="EO19" i="9"/>
  <c r="ET7" i="18"/>
  <c r="ET5" i="7" s="1"/>
  <c r="ET5" i="18"/>
  <c r="ET61" i="20"/>
  <c r="EU8" i="9"/>
  <c r="EU30" i="20"/>
  <c r="EV48" i="20"/>
  <c r="EV86" i="9" s="1"/>
  <c r="EV12" i="20"/>
  <c r="EV13" i="20"/>
  <c r="EV18" i="20" s="1"/>
  <c r="EV16" i="20"/>
  <c r="EV25" i="20" s="1"/>
  <c r="EV15" i="20"/>
  <c r="EV26" i="20"/>
  <c r="EU8" i="18"/>
  <c r="EW10" i="20"/>
  <c r="EW14" i="20" s="1"/>
  <c r="EV6" i="14"/>
  <c r="EV6" i="17"/>
  <c r="EV11" i="9"/>
  <c r="EV45" i="9" l="1"/>
  <c r="ES13" i="9"/>
  <c r="ER13" i="9"/>
  <c r="ER8" i="7"/>
  <c r="ER10" i="17"/>
  <c r="ER11" i="17" s="1"/>
  <c r="EP15" i="9"/>
  <c r="EP19" i="9" s="1"/>
  <c r="ER69" i="20"/>
  <c r="ER16" i="9"/>
  <c r="ES68" i="20"/>
  <c r="ER25" i="18"/>
  <c r="ER14" i="9"/>
  <c r="ES36" i="18"/>
  <c r="EQ18" i="9"/>
  <c r="ET38" i="18"/>
  <c r="ET19" i="18"/>
  <c r="ET17" i="18"/>
  <c r="ET37" i="18" s="1"/>
  <c r="ES14" i="9"/>
  <c r="ES16" i="18"/>
  <c r="ET10" i="9"/>
  <c r="ET5" i="17"/>
  <c r="ES18" i="9"/>
  <c r="EU7" i="18"/>
  <c r="EU5" i="14" s="1"/>
  <c r="EU5" i="18"/>
  <c r="ET5" i="14"/>
  <c r="ET9" i="20"/>
  <c r="EQ15" i="9"/>
  <c r="EU61" i="20"/>
  <c r="EW48" i="20"/>
  <c r="EW86" i="9" s="1"/>
  <c r="EW12" i="20"/>
  <c r="EV8" i="9"/>
  <c r="EV30" i="20"/>
  <c r="EW13" i="20"/>
  <c r="EW18" i="20" s="1"/>
  <c r="EW15" i="20"/>
  <c r="EW16" i="20"/>
  <c r="EW25" i="20" s="1"/>
  <c r="EW26" i="20"/>
  <c r="EV8" i="18"/>
  <c r="EX10" i="20"/>
  <c r="EX14" i="20" s="1"/>
  <c r="EW6" i="14"/>
  <c r="EW6" i="17"/>
  <c r="EW11" i="9"/>
  <c r="EW45" i="9" l="1"/>
  <c r="ES69" i="20"/>
  <c r="ES8" i="7"/>
  <c r="ES10" i="17"/>
  <c r="ES11" i="17" s="1"/>
  <c r="ER45" i="18"/>
  <c r="ER9" i="14"/>
  <c r="ET68" i="20"/>
  <c r="ET36" i="18"/>
  <c r="ET39" i="18"/>
  <c r="ET13" i="9" s="1"/>
  <c r="ES45" i="18"/>
  <c r="EU38" i="18"/>
  <c r="EQ16" i="9"/>
  <c r="ET16" i="18"/>
  <c r="ES25" i="18"/>
  <c r="EU5" i="17"/>
  <c r="EU10" i="9"/>
  <c r="EU5" i="7"/>
  <c r="EU9" i="20"/>
  <c r="EU17" i="18"/>
  <c r="EU37" i="18" s="1"/>
  <c r="EU19" i="18"/>
  <c r="EU39" i="18" s="1"/>
  <c r="EV7" i="18"/>
  <c r="EV5" i="17" s="1"/>
  <c r="EV5" i="18"/>
  <c r="ES16" i="9"/>
  <c r="ES9" i="14" s="1"/>
  <c r="EW8" i="9"/>
  <c r="EW30" i="20"/>
  <c r="EV61" i="20"/>
  <c r="EX48" i="20"/>
  <c r="EX86" i="9" s="1"/>
  <c r="EX12" i="20"/>
  <c r="EX13" i="20"/>
  <c r="EX18" i="20" s="1"/>
  <c r="EX16" i="20"/>
  <c r="EX25" i="20" s="1"/>
  <c r="EX15" i="20"/>
  <c r="EX26" i="20"/>
  <c r="EW8" i="18"/>
  <c r="EY10" i="20"/>
  <c r="EY14" i="20" s="1"/>
  <c r="EX6" i="14"/>
  <c r="EX6" i="17"/>
  <c r="EX11" i="9"/>
  <c r="EX45" i="9" l="1"/>
  <c r="ET69" i="20"/>
  <c r="EU13" i="9"/>
  <c r="ET8" i="7"/>
  <c r="ET10" i="17"/>
  <c r="ET11" i="17" s="1"/>
  <c r="ER15" i="9"/>
  <c r="ER19" i="9" s="1"/>
  <c r="EU68" i="20"/>
  <c r="EQ19" i="9"/>
  <c r="EQ9" i="14"/>
  <c r="ET25" i="18"/>
  <c r="ET14" i="9"/>
  <c r="EV5" i="14"/>
  <c r="EV9" i="20"/>
  <c r="EU36" i="18"/>
  <c r="EV38" i="18"/>
  <c r="EV19" i="18"/>
  <c r="EV17" i="18"/>
  <c r="EV37" i="18" s="1"/>
  <c r="EV5" i="7"/>
  <c r="EV10" i="9"/>
  <c r="EU14" i="9"/>
  <c r="EU16" i="18"/>
  <c r="EU18" i="9"/>
  <c r="EW7" i="18"/>
  <c r="EW5" i="14" s="1"/>
  <c r="EW5" i="18"/>
  <c r="ES15" i="9"/>
  <c r="EX30" i="20"/>
  <c r="EX8" i="9"/>
  <c r="EY48" i="20"/>
  <c r="EY86" i="9" s="1"/>
  <c r="EY12" i="20"/>
  <c r="EW61" i="20"/>
  <c r="EY13" i="20"/>
  <c r="EY18" i="20" s="1"/>
  <c r="EY16" i="20"/>
  <c r="EY25" i="20" s="1"/>
  <c r="EY15" i="20"/>
  <c r="EY26" i="20"/>
  <c r="EX8" i="18"/>
  <c r="EZ10" i="20"/>
  <c r="EZ14" i="20" s="1"/>
  <c r="EY6" i="14"/>
  <c r="EY6" i="17"/>
  <c r="EY11" i="9"/>
  <c r="EY45" i="9" l="1"/>
  <c r="EU69" i="20"/>
  <c r="EU10" i="17"/>
  <c r="EU11" i="17" s="1"/>
  <c r="EV68" i="20"/>
  <c r="EU8" i="7"/>
  <c r="ET45" i="18"/>
  <c r="ET15" i="9"/>
  <c r="EV10" i="17"/>
  <c r="EV11" i="17" s="1"/>
  <c r="EV36" i="18"/>
  <c r="EW38" i="18"/>
  <c r="ET18" i="9"/>
  <c r="EV39" i="18"/>
  <c r="EV18" i="9" s="1"/>
  <c r="EU45" i="18"/>
  <c r="EV16" i="18"/>
  <c r="EW19" i="18"/>
  <c r="EW17" i="18"/>
  <c r="EW37" i="18" s="1"/>
  <c r="EU25" i="18"/>
  <c r="EW5" i="17"/>
  <c r="EW9" i="20"/>
  <c r="EU16" i="9"/>
  <c r="EU9" i="14" s="1"/>
  <c r="EW5" i="7"/>
  <c r="EW10" i="9"/>
  <c r="ES19" i="9"/>
  <c r="EX7" i="18"/>
  <c r="EX5" i="7" s="1"/>
  <c r="EX5" i="18"/>
  <c r="EZ48" i="20"/>
  <c r="EZ86" i="9" s="1"/>
  <c r="FA86" i="9" s="1"/>
  <c r="EZ12" i="20"/>
  <c r="EX61" i="20"/>
  <c r="EY8" i="9"/>
  <c r="EY30" i="20"/>
  <c r="EZ13" i="20"/>
  <c r="EZ18" i="20" s="1"/>
  <c r="FA18" i="20" s="1"/>
  <c r="EZ16" i="20"/>
  <c r="EZ25" i="20" s="1"/>
  <c r="FA25" i="20" s="1"/>
  <c r="EZ15" i="20"/>
  <c r="EZ26" i="20"/>
  <c r="FA26" i="20" s="1"/>
  <c r="EY8" i="18"/>
  <c r="FB10" i="20"/>
  <c r="FB14" i="20" s="1"/>
  <c r="EZ6" i="14"/>
  <c r="EZ6" i="17"/>
  <c r="EZ11" i="9"/>
  <c r="EZ45" i="9" l="1"/>
  <c r="EV69" i="20"/>
  <c r="EV13" i="9"/>
  <c r="EV8" i="7"/>
  <c r="EW68" i="20"/>
  <c r="EV25" i="18"/>
  <c r="EV14" i="9"/>
  <c r="EV16" i="9"/>
  <c r="EU15" i="9"/>
  <c r="EU19" i="9" s="1"/>
  <c r="EW39" i="18"/>
  <c r="EW18" i="9" s="1"/>
  <c r="EW36" i="18"/>
  <c r="EX38" i="18"/>
  <c r="ET16" i="9"/>
  <c r="EW14" i="9"/>
  <c r="EW16" i="18"/>
  <c r="EX19" i="18"/>
  <c r="EX17" i="18"/>
  <c r="EX37" i="18" s="1"/>
  <c r="EX5" i="17"/>
  <c r="EX10" i="9"/>
  <c r="EX5" i="14"/>
  <c r="EY7" i="18"/>
  <c r="EY9" i="20" s="1"/>
  <c r="EY5" i="18"/>
  <c r="EX9" i="20"/>
  <c r="EY61" i="20"/>
  <c r="EZ8" i="9"/>
  <c r="EZ30" i="20"/>
  <c r="FB86" i="9"/>
  <c r="FB12" i="20"/>
  <c r="FB8" i="9" s="1"/>
  <c r="FB13" i="20"/>
  <c r="FB18" i="20" s="1"/>
  <c r="FB16" i="20"/>
  <c r="FB25" i="20" s="1"/>
  <c r="FB15" i="20"/>
  <c r="FB26" i="20"/>
  <c r="EZ8" i="18"/>
  <c r="FC10" i="20"/>
  <c r="FC14" i="20" s="1"/>
  <c r="FB6" i="14"/>
  <c r="FB6" i="17"/>
  <c r="FB11" i="9"/>
  <c r="FA45" i="9" l="1"/>
  <c r="FB45" i="9" s="1"/>
  <c r="EW69" i="20"/>
  <c r="EW13" i="9"/>
  <c r="EW8" i="7"/>
  <c r="EW10" i="17"/>
  <c r="EW11" i="17" s="1"/>
  <c r="EX68" i="20"/>
  <c r="EV45" i="18"/>
  <c r="EV15" i="9"/>
  <c r="EV19" i="9" s="1"/>
  <c r="ET19" i="9"/>
  <c r="ET9" i="14"/>
  <c r="EW16" i="9"/>
  <c r="EW9" i="14" s="1"/>
  <c r="EX36" i="18"/>
  <c r="EY38" i="18"/>
  <c r="EX39" i="18"/>
  <c r="EW45" i="18"/>
  <c r="EX16" i="18"/>
  <c r="EY5" i="14"/>
  <c r="EY17" i="18"/>
  <c r="EY37" i="18" s="1"/>
  <c r="EY19" i="18"/>
  <c r="EW25" i="18"/>
  <c r="EZ7" i="18"/>
  <c r="EZ5" i="14" s="1"/>
  <c r="EZ5" i="18"/>
  <c r="EY5" i="17"/>
  <c r="EY5" i="7"/>
  <c r="EY10" i="9"/>
  <c r="EZ61" i="20"/>
  <c r="FC86" i="9"/>
  <c r="FC12" i="20"/>
  <c r="FC13" i="20"/>
  <c r="FC18" i="20" s="1"/>
  <c r="FC16" i="20"/>
  <c r="FC25" i="20" s="1"/>
  <c r="FC15" i="20"/>
  <c r="FC26" i="20"/>
  <c r="FB8" i="18"/>
  <c r="FD10" i="20"/>
  <c r="FD14" i="20" s="1"/>
  <c r="FC6" i="14"/>
  <c r="FC6" i="17"/>
  <c r="FC11" i="9"/>
  <c r="FC45" i="9" l="1"/>
  <c r="EX69" i="20"/>
  <c r="EX13" i="9"/>
  <c r="EV9" i="14"/>
  <c r="EX8" i="7"/>
  <c r="EX10" i="17"/>
  <c r="EX11" i="17" s="1"/>
  <c r="EY68" i="20"/>
  <c r="EX25" i="18"/>
  <c r="EX14" i="9"/>
  <c r="EY36" i="18"/>
  <c r="EX18" i="9"/>
  <c r="EZ38" i="18"/>
  <c r="EY39" i="18"/>
  <c r="EY18" i="9" s="1"/>
  <c r="EZ5" i="7"/>
  <c r="EZ10" i="9"/>
  <c r="EW15" i="9"/>
  <c r="EW19" i="9" s="1"/>
  <c r="EY16" i="18"/>
  <c r="EZ9" i="20"/>
  <c r="FA7" i="18"/>
  <c r="FA5" i="7" s="1"/>
  <c r="EZ5" i="17"/>
  <c r="EZ19" i="18"/>
  <c r="EZ39" i="18" s="1"/>
  <c r="EZ17" i="18"/>
  <c r="EZ37" i="18" s="1"/>
  <c r="FB7" i="18"/>
  <c r="FB5" i="14" s="1"/>
  <c r="FB5" i="18"/>
  <c r="FC8" i="9"/>
  <c r="FC30" i="20"/>
  <c r="FD86" i="9"/>
  <c r="FD12" i="20"/>
  <c r="FD13" i="20"/>
  <c r="FD18" i="20" s="1"/>
  <c r="FD16" i="20"/>
  <c r="FD25" i="20" s="1"/>
  <c r="FD15" i="20"/>
  <c r="FD26" i="20"/>
  <c r="FC8" i="18"/>
  <c r="FE10" i="20"/>
  <c r="FE14" i="20" s="1"/>
  <c r="FD6" i="14"/>
  <c r="FD6" i="17"/>
  <c r="FD11" i="9"/>
  <c r="FD45" i="9" l="1"/>
  <c r="EY69" i="20"/>
  <c r="EZ13" i="9"/>
  <c r="EZ68" i="20"/>
  <c r="FA68" i="20" s="1"/>
  <c r="FA69" i="20" s="1"/>
  <c r="EY10" i="17"/>
  <c r="EY11" i="17" s="1"/>
  <c r="EY8" i="7"/>
  <c r="EX45" i="18"/>
  <c r="EX15" i="9"/>
  <c r="EY25" i="18"/>
  <c r="EY16" i="9"/>
  <c r="EZ36" i="18"/>
  <c r="FA37" i="18"/>
  <c r="M33" i="22" s="1"/>
  <c r="M63" i="22" s="1"/>
  <c r="FA39" i="18"/>
  <c r="M35" i="22" s="1"/>
  <c r="M65" i="22" s="1"/>
  <c r="EX16" i="9"/>
  <c r="FB38" i="18"/>
  <c r="FA38" i="18"/>
  <c r="M34" i="22" s="1"/>
  <c r="M64" i="22" s="1"/>
  <c r="FA9" i="20"/>
  <c r="FA5" i="17"/>
  <c r="FA10" i="9"/>
  <c r="FA5" i="14"/>
  <c r="EZ16" i="18"/>
  <c r="FA16" i="18" s="1"/>
  <c r="EZ14" i="9"/>
  <c r="FA17" i="18"/>
  <c r="FA19" i="18"/>
  <c r="FB19" i="18"/>
  <c r="FB39" i="18" s="1"/>
  <c r="FB17" i="18"/>
  <c r="FB37" i="18" s="1"/>
  <c r="FB9" i="20"/>
  <c r="FB5" i="7"/>
  <c r="FB5" i="17"/>
  <c r="FB10" i="9"/>
  <c r="FC7" i="18"/>
  <c r="FC10" i="9" s="1"/>
  <c r="FC5" i="18"/>
  <c r="FD8" i="9"/>
  <c r="FD30" i="20"/>
  <c r="FC61" i="20"/>
  <c r="FE86" i="9"/>
  <c r="FE12" i="20"/>
  <c r="FE13" i="20"/>
  <c r="FE18" i="20" s="1"/>
  <c r="FE16" i="20"/>
  <c r="FE25" i="20" s="1"/>
  <c r="FE15" i="20"/>
  <c r="FE26" i="20"/>
  <c r="FD8" i="18"/>
  <c r="FF10" i="20"/>
  <c r="FF14" i="20" s="1"/>
  <c r="FE6" i="14"/>
  <c r="FE6" i="17"/>
  <c r="FE11" i="9"/>
  <c r="FE45" i="9" l="1"/>
  <c r="FB13" i="9"/>
  <c r="EY14" i="9"/>
  <c r="FA14" i="9" s="1"/>
  <c r="EY13" i="9"/>
  <c r="EZ69" i="20"/>
  <c r="EX9" i="14"/>
  <c r="EY45" i="18"/>
  <c r="FB68" i="20"/>
  <c r="EX19" i="9"/>
  <c r="FC5" i="7"/>
  <c r="EZ18" i="9"/>
  <c r="M86" i="22"/>
  <c r="M101" i="22" s="1"/>
  <c r="FA36" i="18"/>
  <c r="FA32" i="18" s="1"/>
  <c r="FB36" i="18"/>
  <c r="FB18" i="9"/>
  <c r="FC38" i="18"/>
  <c r="EZ45" i="18"/>
  <c r="FC19" i="18"/>
  <c r="FC17" i="18"/>
  <c r="FC37" i="18" s="1"/>
  <c r="EZ25" i="18"/>
  <c r="FA25" i="18" s="1"/>
  <c r="FB14" i="9"/>
  <c r="FB16" i="18"/>
  <c r="FC5" i="14"/>
  <c r="FC9" i="20"/>
  <c r="FD7" i="18"/>
  <c r="FD10" i="9" s="1"/>
  <c r="FD5" i="18"/>
  <c r="FC5" i="17"/>
  <c r="M85" i="22"/>
  <c r="M100" i="22" s="1"/>
  <c r="FF86" i="9"/>
  <c r="FF12" i="20"/>
  <c r="FE8" i="9"/>
  <c r="FE30" i="20"/>
  <c r="FD61" i="20"/>
  <c r="FF13" i="20"/>
  <c r="FF18" i="20" s="1"/>
  <c r="FF16" i="20"/>
  <c r="FF25" i="20" s="1"/>
  <c r="FF15" i="20"/>
  <c r="FF26" i="20"/>
  <c r="FE8" i="18"/>
  <c r="FG10" i="20"/>
  <c r="FG14" i="20" s="1"/>
  <c r="FF6" i="14"/>
  <c r="FF6" i="17"/>
  <c r="FF11" i="9"/>
  <c r="FF45" i="9" l="1"/>
  <c r="M7" i="23"/>
  <c r="EY15" i="9"/>
  <c r="EY19" i="9" s="1"/>
  <c r="EY9" i="14"/>
  <c r="FA13" i="9"/>
  <c r="FA18" i="9"/>
  <c r="FC68" i="20"/>
  <c r="EZ16" i="9"/>
  <c r="FA16" i="9" s="1"/>
  <c r="FB8" i="7"/>
  <c r="FB10" i="17"/>
  <c r="FB11" i="17" s="1"/>
  <c r="FB69" i="20"/>
  <c r="M99" i="22"/>
  <c r="FA45" i="18"/>
  <c r="EZ10" i="17"/>
  <c r="EZ8" i="7"/>
  <c r="FC39" i="18"/>
  <c r="FC18" i="9" s="1"/>
  <c r="FC36" i="18"/>
  <c r="FD38" i="18"/>
  <c r="FB45" i="18"/>
  <c r="FD5" i="17"/>
  <c r="FD9" i="20"/>
  <c r="FD5" i="14"/>
  <c r="FD5" i="7"/>
  <c r="FB25" i="18"/>
  <c r="FC16" i="18"/>
  <c r="FD17" i="18"/>
  <c r="FD37" i="18" s="1"/>
  <c r="FD19" i="18"/>
  <c r="M32" i="22"/>
  <c r="M62" i="22" s="1"/>
  <c r="FE7" i="18"/>
  <c r="FE9" i="20" s="1"/>
  <c r="FE5" i="18"/>
  <c r="M84" i="22"/>
  <c r="FB16" i="9"/>
  <c r="FB9" i="14" s="1"/>
  <c r="FE61" i="20"/>
  <c r="FG86" i="9"/>
  <c r="FG12" i="20"/>
  <c r="FF30" i="20"/>
  <c r="FF8" i="9"/>
  <c r="FG13" i="20"/>
  <c r="FG18" i="20" s="1"/>
  <c r="FG16" i="20"/>
  <c r="FG25" i="20" s="1"/>
  <c r="FG15" i="20"/>
  <c r="FG26" i="20"/>
  <c r="FF8" i="18"/>
  <c r="FH10" i="20"/>
  <c r="FH14" i="20" s="1"/>
  <c r="FG6" i="14"/>
  <c r="FG6" i="17"/>
  <c r="FG11" i="9"/>
  <c r="FG45" i="9" l="1"/>
  <c r="M17" i="23"/>
  <c r="FC13" i="9"/>
  <c r="EZ9" i="14"/>
  <c r="FA9" i="14" s="1"/>
  <c r="FC69" i="20"/>
  <c r="FD68" i="20"/>
  <c r="FC25" i="18"/>
  <c r="FC14" i="9"/>
  <c r="FA8" i="7"/>
  <c r="EZ15" i="9"/>
  <c r="EZ19" i="9" s="1"/>
  <c r="FA19" i="9" s="1"/>
  <c r="FC16" i="9"/>
  <c r="EZ11" i="17"/>
  <c r="FA11" i="17" s="1"/>
  <c r="FA10" i="17"/>
  <c r="FC10" i="17"/>
  <c r="FC11" i="17" s="1"/>
  <c r="FC8" i="7"/>
  <c r="FD36" i="18"/>
  <c r="FD39" i="18"/>
  <c r="FD13" i="9" s="1"/>
  <c r="FE38" i="18"/>
  <c r="FE19" i="18"/>
  <c r="FE17" i="18"/>
  <c r="FE37" i="18" s="1"/>
  <c r="FD16" i="18"/>
  <c r="FE5" i="14"/>
  <c r="FB15" i="9"/>
  <c r="FE5" i="7"/>
  <c r="FE5" i="17"/>
  <c r="FE10" i="9"/>
  <c r="FF7" i="18"/>
  <c r="FF5" i="7" s="1"/>
  <c r="FF5" i="18"/>
  <c r="FG30" i="20"/>
  <c r="FG8" i="9"/>
  <c r="FF61" i="20"/>
  <c r="FH48" i="20"/>
  <c r="FH86" i="9" s="1"/>
  <c r="FH12" i="20"/>
  <c r="FH13" i="20"/>
  <c r="FH18" i="20" s="1"/>
  <c r="FH16" i="20"/>
  <c r="FH25" i="20" s="1"/>
  <c r="FH15" i="20"/>
  <c r="FH26" i="20"/>
  <c r="FG8" i="18"/>
  <c r="FI10" i="20"/>
  <c r="FI14" i="20" s="1"/>
  <c r="FH6" i="14"/>
  <c r="FH6" i="17"/>
  <c r="FH11" i="9"/>
  <c r="FH45" i="9" l="1"/>
  <c r="FD8" i="7"/>
  <c r="FC9" i="14"/>
  <c r="FD10" i="17"/>
  <c r="FD11" i="17" s="1"/>
  <c r="FC45" i="18"/>
  <c r="FE68" i="20"/>
  <c r="FD69" i="20"/>
  <c r="FD25" i="18"/>
  <c r="FD14" i="9"/>
  <c r="FA15" i="9"/>
  <c r="FC15" i="9"/>
  <c r="FC19" i="9" s="1"/>
  <c r="FE36" i="18"/>
  <c r="FF38" i="18"/>
  <c r="FE39" i="18"/>
  <c r="FE18" i="9" s="1"/>
  <c r="FF19" i="18"/>
  <c r="FF17" i="18"/>
  <c r="FF37" i="18" s="1"/>
  <c r="FE16" i="18"/>
  <c r="FE14" i="9"/>
  <c r="FF5" i="14"/>
  <c r="FF5" i="17"/>
  <c r="FF10" i="9"/>
  <c r="FF9" i="20"/>
  <c r="FB19" i="9"/>
  <c r="FG7" i="18"/>
  <c r="FG5" i="17" s="1"/>
  <c r="FG5" i="18"/>
  <c r="FH8" i="9"/>
  <c r="FH30" i="20"/>
  <c r="FI48" i="20"/>
  <c r="FI86" i="9" s="1"/>
  <c r="FI12" i="20"/>
  <c r="FG61" i="20"/>
  <c r="FI13" i="20"/>
  <c r="FI18" i="20" s="1"/>
  <c r="FI16" i="20"/>
  <c r="FI25" i="20" s="1"/>
  <c r="FI15" i="20"/>
  <c r="FI26" i="20"/>
  <c r="FH8" i="18"/>
  <c r="FJ10" i="20"/>
  <c r="FJ14" i="20" s="1"/>
  <c r="FI6" i="14"/>
  <c r="FI6" i="17"/>
  <c r="FI11" i="9"/>
  <c r="FI45" i="9" l="1"/>
  <c r="FE13" i="9"/>
  <c r="FD45" i="18"/>
  <c r="FE16" i="9"/>
  <c r="FE10" i="17"/>
  <c r="FE11" i="17" s="1"/>
  <c r="FE8" i="7"/>
  <c r="FF68" i="20"/>
  <c r="FE45" i="18"/>
  <c r="FE69" i="20"/>
  <c r="FF39" i="18"/>
  <c r="FF18" i="9" s="1"/>
  <c r="FG5" i="14"/>
  <c r="FG38" i="18"/>
  <c r="FF36" i="18"/>
  <c r="FD18" i="9"/>
  <c r="FG10" i="9"/>
  <c r="FF16" i="18"/>
  <c r="FE25" i="18"/>
  <c r="FG19" i="18"/>
  <c r="FG17" i="18"/>
  <c r="FG37" i="18" s="1"/>
  <c r="FG9" i="20"/>
  <c r="FG5" i="7"/>
  <c r="FD15" i="9"/>
  <c r="FH7" i="18"/>
  <c r="FH5" i="14" s="1"/>
  <c r="FH5" i="18"/>
  <c r="FH61" i="20"/>
  <c r="FJ48" i="20"/>
  <c r="FJ86" i="9" s="1"/>
  <c r="FJ12" i="20"/>
  <c r="FI8" i="9"/>
  <c r="FI30" i="20"/>
  <c r="FJ13" i="20"/>
  <c r="FJ18" i="20" s="1"/>
  <c r="FJ16" i="20"/>
  <c r="FJ25" i="20" s="1"/>
  <c r="FJ15" i="20"/>
  <c r="FJ26" i="20"/>
  <c r="FI8" i="18"/>
  <c r="FK10" i="20"/>
  <c r="FK14" i="20" s="1"/>
  <c r="FJ6" i="14"/>
  <c r="FJ6" i="17"/>
  <c r="FJ11" i="9"/>
  <c r="FJ45" i="9" l="1"/>
  <c r="FF13" i="9"/>
  <c r="FE9" i="14"/>
  <c r="FE15" i="9"/>
  <c r="FE19" i="9" s="1"/>
  <c r="FF69" i="20"/>
  <c r="FG68" i="20"/>
  <c r="FF25" i="18"/>
  <c r="FF14" i="9"/>
  <c r="FF16" i="9"/>
  <c r="FF10" i="17"/>
  <c r="FF11" i="17" s="1"/>
  <c r="FF8" i="7"/>
  <c r="FG36" i="18"/>
  <c r="FD16" i="9"/>
  <c r="FH38" i="18"/>
  <c r="FG39" i="18"/>
  <c r="FG13" i="9" s="1"/>
  <c r="FH17" i="18"/>
  <c r="FH37" i="18" s="1"/>
  <c r="FH19" i="18"/>
  <c r="FG14" i="9"/>
  <c r="FG16" i="18"/>
  <c r="FH5" i="7"/>
  <c r="FH9" i="20"/>
  <c r="FH10" i="9"/>
  <c r="FH5" i="17"/>
  <c r="FI7" i="18"/>
  <c r="FI9" i="20" s="1"/>
  <c r="FI5" i="18"/>
  <c r="FI61" i="20"/>
  <c r="FK48" i="20"/>
  <c r="FK86" i="9" s="1"/>
  <c r="FK12" i="20"/>
  <c r="FJ8" i="9"/>
  <c r="FJ30" i="20"/>
  <c r="FK13" i="20"/>
  <c r="FK18" i="20" s="1"/>
  <c r="FK16" i="20"/>
  <c r="FK25" i="20" s="1"/>
  <c r="FK15" i="20"/>
  <c r="FK26" i="20"/>
  <c r="FJ8" i="18"/>
  <c r="FL10" i="20"/>
  <c r="FL14" i="20" s="1"/>
  <c r="FK6" i="14"/>
  <c r="FK6" i="17"/>
  <c r="FK11" i="9"/>
  <c r="FK45" i="9" l="1"/>
  <c r="FG69" i="20"/>
  <c r="FF45" i="18"/>
  <c r="FF9" i="14"/>
  <c r="FG8" i="7"/>
  <c r="FG45" i="18"/>
  <c r="FH68" i="20"/>
  <c r="FG10" i="17"/>
  <c r="FG11" i="17" s="1"/>
  <c r="FD19" i="9"/>
  <c r="FD9" i="14"/>
  <c r="FH36" i="18"/>
  <c r="FI38" i="18"/>
  <c r="FH39" i="18"/>
  <c r="FH18" i="9" s="1"/>
  <c r="FI5" i="14"/>
  <c r="FI5" i="17"/>
  <c r="FI5" i="7"/>
  <c r="FG25" i="18"/>
  <c r="FI10" i="9"/>
  <c r="FI19" i="18"/>
  <c r="FI17" i="18"/>
  <c r="FI37" i="18" s="1"/>
  <c r="FH16" i="18"/>
  <c r="FJ7" i="18"/>
  <c r="FJ5" i="14" s="1"/>
  <c r="FJ5" i="18"/>
  <c r="FK8" i="9"/>
  <c r="FK30" i="20"/>
  <c r="FJ61" i="20"/>
  <c r="FL48" i="20"/>
  <c r="FL86" i="9" s="1"/>
  <c r="FL12" i="20"/>
  <c r="FL13" i="20"/>
  <c r="FL18" i="20" s="1"/>
  <c r="FL16" i="20"/>
  <c r="FL25" i="20" s="1"/>
  <c r="FL15" i="20"/>
  <c r="FL26" i="20"/>
  <c r="FK8" i="18"/>
  <c r="FM10" i="20"/>
  <c r="FM14" i="20" s="1"/>
  <c r="FL6" i="14"/>
  <c r="FL6" i="17"/>
  <c r="FL11" i="9"/>
  <c r="FL45" i="9" l="1"/>
  <c r="FH13" i="9"/>
  <c r="FH69" i="20"/>
  <c r="FI68" i="20"/>
  <c r="FH25" i="18"/>
  <c r="FH14" i="9"/>
  <c r="FI39" i="18"/>
  <c r="FI18" i="9" s="1"/>
  <c r="FH10" i="17"/>
  <c r="FH11" i="17" s="1"/>
  <c r="FH8" i="7"/>
  <c r="FH16" i="9"/>
  <c r="FI36" i="18"/>
  <c r="FG18" i="9"/>
  <c r="FF15" i="9"/>
  <c r="FF19" i="9" s="1"/>
  <c r="FJ38" i="18"/>
  <c r="FI16" i="18"/>
  <c r="FJ19" i="18"/>
  <c r="FJ17" i="18"/>
  <c r="FJ37" i="18" s="1"/>
  <c r="FJ9" i="20"/>
  <c r="FJ5" i="17"/>
  <c r="FJ10" i="9"/>
  <c r="FJ5" i="7"/>
  <c r="FK7" i="18"/>
  <c r="FK10" i="9" s="1"/>
  <c r="FK5" i="18"/>
  <c r="FG15" i="9"/>
  <c r="FL8" i="9"/>
  <c r="FL30" i="20"/>
  <c r="FK61" i="20"/>
  <c r="FM48" i="20"/>
  <c r="FM86" i="9" s="1"/>
  <c r="FN86" i="9" s="1"/>
  <c r="FM12" i="20"/>
  <c r="FM13" i="20"/>
  <c r="FM18" i="20" s="1"/>
  <c r="FN18" i="20" s="1"/>
  <c r="FM16" i="20"/>
  <c r="FM25" i="20" s="1"/>
  <c r="FN25" i="20" s="1"/>
  <c r="FM15" i="20"/>
  <c r="FM26" i="20"/>
  <c r="FN26" i="20" s="1"/>
  <c r="FL8" i="18"/>
  <c r="FO10" i="20"/>
  <c r="FO14" i="20" s="1"/>
  <c r="FM6" i="14"/>
  <c r="FM6" i="17"/>
  <c r="FM11" i="9"/>
  <c r="FM45" i="9" l="1"/>
  <c r="FI13" i="9"/>
  <c r="FI69" i="20"/>
  <c r="FH9" i="14"/>
  <c r="FI8" i="7"/>
  <c r="FH45" i="18"/>
  <c r="FI10" i="17"/>
  <c r="FI11" i="17" s="1"/>
  <c r="FJ68" i="20"/>
  <c r="FI25" i="18"/>
  <c r="FI14" i="9"/>
  <c r="FI16" i="9"/>
  <c r="FJ36" i="18"/>
  <c r="FJ39" i="18"/>
  <c r="FG16" i="9"/>
  <c r="FK38" i="18"/>
  <c r="FJ16" i="18"/>
  <c r="FK5" i="17"/>
  <c r="FK19" i="18"/>
  <c r="FK17" i="18"/>
  <c r="FK37" i="18" s="1"/>
  <c r="FK5" i="14"/>
  <c r="FK5" i="7"/>
  <c r="FL7" i="18"/>
  <c r="FL5" i="14" s="1"/>
  <c r="FL5" i="18"/>
  <c r="FK9" i="20"/>
  <c r="FM8" i="9"/>
  <c r="FM30" i="20"/>
  <c r="FL61" i="20"/>
  <c r="FO86" i="9"/>
  <c r="FO12" i="20"/>
  <c r="FO8" i="9" s="1"/>
  <c r="FO13" i="20"/>
  <c r="FO18" i="20" s="1"/>
  <c r="FO15" i="20"/>
  <c r="FO16" i="20"/>
  <c r="FO25" i="20" s="1"/>
  <c r="FO26" i="20"/>
  <c r="FM8" i="18"/>
  <c r="FP10" i="20"/>
  <c r="FP14" i="20" s="1"/>
  <c r="FO6" i="14"/>
  <c r="FO6" i="17"/>
  <c r="FO11" i="9"/>
  <c r="FN45" i="9" l="1"/>
  <c r="FO45" i="9" s="1"/>
  <c r="FJ69" i="20"/>
  <c r="FJ13" i="9"/>
  <c r="FK68" i="20"/>
  <c r="FI45" i="18"/>
  <c r="FI9" i="14"/>
  <c r="FG19" i="9"/>
  <c r="FG9" i="14"/>
  <c r="FJ25" i="18"/>
  <c r="FJ14" i="9"/>
  <c r="FJ10" i="17"/>
  <c r="FJ11" i="17" s="1"/>
  <c r="FJ8" i="7"/>
  <c r="FJ18" i="9"/>
  <c r="FL38" i="18"/>
  <c r="FK36" i="18"/>
  <c r="FK39" i="18"/>
  <c r="FK18" i="9" s="1"/>
  <c r="FH15" i="9"/>
  <c r="FH19" i="9" s="1"/>
  <c r="FL10" i="9"/>
  <c r="FL17" i="18"/>
  <c r="FL37" i="18" s="1"/>
  <c r="FL19" i="18"/>
  <c r="FK16" i="18"/>
  <c r="FL9" i="20"/>
  <c r="FL5" i="17"/>
  <c r="FL5" i="7"/>
  <c r="FM7" i="18"/>
  <c r="FM5" i="17" s="1"/>
  <c r="FM5" i="18"/>
  <c r="FP86" i="9"/>
  <c r="FP12" i="20"/>
  <c r="FM61" i="20"/>
  <c r="FP13" i="20"/>
  <c r="FP18" i="20" s="1"/>
  <c r="FP16" i="20"/>
  <c r="FP25" i="20" s="1"/>
  <c r="FP15" i="20"/>
  <c r="FP26" i="20"/>
  <c r="FO8" i="18"/>
  <c r="FQ10" i="20"/>
  <c r="FQ14" i="20" s="1"/>
  <c r="FP6" i="14"/>
  <c r="FP6" i="17"/>
  <c r="FP11" i="9"/>
  <c r="FP45" i="9" l="1"/>
  <c r="FK69" i="20"/>
  <c r="FK13" i="9"/>
  <c r="FJ45" i="18"/>
  <c r="FI15" i="9"/>
  <c r="FI19" i="9" s="1"/>
  <c r="FK8" i="7"/>
  <c r="FL68" i="20"/>
  <c r="FK10" i="17"/>
  <c r="FK11" i="17" s="1"/>
  <c r="FK25" i="18"/>
  <c r="FK14" i="9"/>
  <c r="FK16" i="9"/>
  <c r="FM38" i="18"/>
  <c r="FL36" i="18"/>
  <c r="FL39" i="18"/>
  <c r="FL18" i="9" s="1"/>
  <c r="FJ16" i="9"/>
  <c r="FJ9" i="14" s="1"/>
  <c r="FL16" i="18"/>
  <c r="FM19" i="18"/>
  <c r="FM39" i="18" s="1"/>
  <c r="FM17" i="18"/>
  <c r="FM37" i="18" s="1"/>
  <c r="FM5" i="14"/>
  <c r="FM10" i="9"/>
  <c r="FN7" i="18"/>
  <c r="FN5" i="17" s="1"/>
  <c r="FM9" i="20"/>
  <c r="FM5" i="7"/>
  <c r="FO7" i="18"/>
  <c r="FO5" i="7" s="1"/>
  <c r="FO5" i="18"/>
  <c r="FQ86" i="9"/>
  <c r="FQ12" i="20"/>
  <c r="FP30" i="20"/>
  <c r="FP8" i="9"/>
  <c r="FQ13" i="20"/>
  <c r="FQ18" i="20" s="1"/>
  <c r="FQ16" i="20"/>
  <c r="FQ25" i="20" s="1"/>
  <c r="FQ15" i="20"/>
  <c r="FQ26" i="20"/>
  <c r="FP8" i="18"/>
  <c r="FR10" i="20"/>
  <c r="FR14" i="20" s="1"/>
  <c r="FQ6" i="14"/>
  <c r="FQ6" i="17"/>
  <c r="FQ11" i="9"/>
  <c r="FQ45" i="9" l="1"/>
  <c r="FL69" i="20"/>
  <c r="FM13" i="9"/>
  <c r="FM68" i="20"/>
  <c r="FN68" i="20" s="1"/>
  <c r="FN69" i="20" s="1"/>
  <c r="FK45" i="18"/>
  <c r="FK15" i="9"/>
  <c r="FK19" i="9" s="1"/>
  <c r="FL25" i="18"/>
  <c r="FL16" i="9"/>
  <c r="FN5" i="7"/>
  <c r="FL10" i="17"/>
  <c r="FL8" i="7"/>
  <c r="FJ15" i="9"/>
  <c r="FJ19" i="9" s="1"/>
  <c r="FN39" i="18"/>
  <c r="N35" i="22" s="1"/>
  <c r="N65" i="22" s="1"/>
  <c r="FM36" i="18"/>
  <c r="FN37" i="18"/>
  <c r="N33" i="22" s="1"/>
  <c r="N63" i="22" s="1"/>
  <c r="FN5" i="14"/>
  <c r="FN9" i="20"/>
  <c r="FO38" i="18"/>
  <c r="FN38" i="18"/>
  <c r="N34" i="22" s="1"/>
  <c r="N64" i="22" s="1"/>
  <c r="FN10" i="9"/>
  <c r="FO17" i="18"/>
  <c r="FO37" i="18" s="1"/>
  <c r="FO19" i="18"/>
  <c r="FO39" i="18" s="1"/>
  <c r="FO9" i="20"/>
  <c r="FN19" i="18"/>
  <c r="FO5" i="17"/>
  <c r="FM16" i="18"/>
  <c r="FN16" i="18" s="1"/>
  <c r="FM14" i="9"/>
  <c r="FN17" i="18"/>
  <c r="FO5" i="14"/>
  <c r="FO10" i="9"/>
  <c r="FP7" i="18"/>
  <c r="FP10" i="9" s="1"/>
  <c r="FP5" i="18"/>
  <c r="FR86" i="9"/>
  <c r="FR12" i="20"/>
  <c r="FP61" i="20"/>
  <c r="FQ8" i="9"/>
  <c r="FQ30" i="20"/>
  <c r="FR13" i="20"/>
  <c r="FR18" i="20" s="1"/>
  <c r="FR16" i="20"/>
  <c r="FR25" i="20" s="1"/>
  <c r="FR15" i="20"/>
  <c r="FR26" i="20"/>
  <c r="FQ8" i="18"/>
  <c r="FS10" i="20"/>
  <c r="FS14" i="20" s="1"/>
  <c r="FR6" i="14"/>
  <c r="FR6" i="17"/>
  <c r="FR11" i="9"/>
  <c r="FR45" i="9" l="1"/>
  <c r="FO13" i="9"/>
  <c r="FM69" i="20"/>
  <c r="FO68" i="20"/>
  <c r="FK9" i="14"/>
  <c r="FL45" i="18"/>
  <c r="FM18" i="9"/>
  <c r="N86" i="22"/>
  <c r="N101" i="22" s="1"/>
  <c r="FM10" i="17"/>
  <c r="FM11" i="17" s="1"/>
  <c r="FM8" i="7"/>
  <c r="FN36" i="18"/>
  <c r="FN32" i="18" s="1"/>
  <c r="FL11" i="17"/>
  <c r="FM45" i="18"/>
  <c r="FO18" i="9"/>
  <c r="FO36" i="18"/>
  <c r="FP38" i="18"/>
  <c r="FP5" i="7"/>
  <c r="FP5" i="17"/>
  <c r="FP9" i="20"/>
  <c r="FP17" i="18"/>
  <c r="FP37" i="18" s="1"/>
  <c r="FP19" i="18"/>
  <c r="FM25" i="18"/>
  <c r="FN25" i="18" s="1"/>
  <c r="FO14" i="9"/>
  <c r="FO16" i="18"/>
  <c r="FP5" i="14"/>
  <c r="FQ7" i="18"/>
  <c r="FQ5" i="14" s="1"/>
  <c r="FQ5" i="18"/>
  <c r="N85" i="22"/>
  <c r="N100" i="22" s="1"/>
  <c r="FQ61" i="20"/>
  <c r="FR8" i="9"/>
  <c r="FR30" i="20"/>
  <c r="FS86" i="9"/>
  <c r="FS12" i="20"/>
  <c r="FS13" i="20"/>
  <c r="FS18" i="20" s="1"/>
  <c r="FS16" i="20"/>
  <c r="FS25" i="20" s="1"/>
  <c r="FS15" i="20"/>
  <c r="FS26" i="20"/>
  <c r="FR8" i="18"/>
  <c r="FT10" i="20"/>
  <c r="FT14" i="20" s="1"/>
  <c r="FS6" i="14"/>
  <c r="FS6" i="17"/>
  <c r="FS11" i="9"/>
  <c r="FS45" i="9" l="1"/>
  <c r="FO69" i="20"/>
  <c r="FL13" i="9"/>
  <c r="FL14" i="9"/>
  <c r="FN14" i="9" s="1"/>
  <c r="FP68" i="20"/>
  <c r="FQ10" i="9"/>
  <c r="FN8" i="7"/>
  <c r="N99" i="22"/>
  <c r="FN18" i="9"/>
  <c r="FM16" i="9"/>
  <c r="FN10" i="17"/>
  <c r="FN45" i="18"/>
  <c r="FO10" i="17"/>
  <c r="FO11" i="17" s="1"/>
  <c r="FO8" i="7"/>
  <c r="FN11" i="17"/>
  <c r="FQ38" i="18"/>
  <c r="FP36" i="18"/>
  <c r="FO45" i="18"/>
  <c r="FQ9" i="20"/>
  <c r="FQ5" i="7"/>
  <c r="FP39" i="18"/>
  <c r="FP13" i="9" s="1"/>
  <c r="FO25" i="18"/>
  <c r="FQ17" i="18"/>
  <c r="FQ37" i="18" s="1"/>
  <c r="FQ19" i="18"/>
  <c r="FP16" i="18"/>
  <c r="FQ5" i="17"/>
  <c r="N32" i="22"/>
  <c r="N62" i="22" s="1"/>
  <c r="FR7" i="18"/>
  <c r="FR5" i="7" s="1"/>
  <c r="FR5" i="18"/>
  <c r="N84" i="22"/>
  <c r="FO16" i="9"/>
  <c r="FO9" i="14" s="1"/>
  <c r="FR61" i="20"/>
  <c r="FS30" i="20"/>
  <c r="FS8" i="9"/>
  <c r="FT86" i="9"/>
  <c r="FT12" i="20"/>
  <c r="FT13" i="20"/>
  <c r="FT18" i="20" s="1"/>
  <c r="FT16" i="20"/>
  <c r="FT25" i="20" s="1"/>
  <c r="FT15" i="20"/>
  <c r="FT26" i="20"/>
  <c r="FS8" i="18"/>
  <c r="FU10" i="20"/>
  <c r="FU14" i="20" s="1"/>
  <c r="FT6" i="14"/>
  <c r="FT6" i="17"/>
  <c r="FT11" i="9"/>
  <c r="FT45" i="9" l="1"/>
  <c r="N7" i="23"/>
  <c r="N17" i="23" s="1"/>
  <c r="FP69" i="20"/>
  <c r="FQ68" i="20"/>
  <c r="FL9" i="14"/>
  <c r="FN13" i="9"/>
  <c r="FL15" i="9"/>
  <c r="FL19" i="9" s="1"/>
  <c r="FP10" i="17"/>
  <c r="FP11" i="17" s="1"/>
  <c r="FP8" i="7"/>
  <c r="FN16" i="9"/>
  <c r="FM9" i="14"/>
  <c r="FP25" i="18"/>
  <c r="FP14" i="9"/>
  <c r="FM15" i="9"/>
  <c r="FQ39" i="18"/>
  <c r="FQ18" i="9" s="1"/>
  <c r="FQ36" i="18"/>
  <c r="FR38" i="18"/>
  <c r="FR5" i="17"/>
  <c r="FR19" i="18"/>
  <c r="FR39" i="18" s="1"/>
  <c r="FR18" i="9" s="1"/>
  <c r="FR17" i="18"/>
  <c r="FR37" i="18" s="1"/>
  <c r="FQ16" i="18"/>
  <c r="FR9" i="20"/>
  <c r="FR10" i="9"/>
  <c r="FR5" i="14"/>
  <c r="FO15" i="9"/>
  <c r="FS7" i="18"/>
  <c r="FS5" i="17" s="1"/>
  <c r="FS5" i="18"/>
  <c r="FT8" i="9"/>
  <c r="FT30" i="20"/>
  <c r="FS61" i="20"/>
  <c r="FU48" i="20"/>
  <c r="FU86" i="9" s="1"/>
  <c r="FU12" i="20"/>
  <c r="FU13" i="20"/>
  <c r="FU18" i="20" s="1"/>
  <c r="FU16" i="20"/>
  <c r="FU25" i="20" s="1"/>
  <c r="FU15" i="20"/>
  <c r="FU26" i="20"/>
  <c r="FT8" i="18"/>
  <c r="FV10" i="20"/>
  <c r="FV14" i="20" s="1"/>
  <c r="FU6" i="14"/>
  <c r="FU6" i="17"/>
  <c r="FU11" i="9"/>
  <c r="FU45" i="9" l="1"/>
  <c r="FN15" i="9"/>
  <c r="FQ69" i="20"/>
  <c r="FN9" i="14"/>
  <c r="FR13" i="9"/>
  <c r="FQ13" i="9"/>
  <c r="FR68" i="20"/>
  <c r="FP45" i="18"/>
  <c r="FP15" i="9"/>
  <c r="FM19" i="9"/>
  <c r="FN19" i="9" s="1"/>
  <c r="FQ25" i="18"/>
  <c r="FQ14" i="9"/>
  <c r="FQ10" i="17"/>
  <c r="FQ11" i="17" s="1"/>
  <c r="FQ8" i="7"/>
  <c r="FR8" i="7"/>
  <c r="FR36" i="18"/>
  <c r="FS38" i="18"/>
  <c r="FP18" i="9"/>
  <c r="FS17" i="18"/>
  <c r="FS37" i="18" s="1"/>
  <c r="FS19" i="18"/>
  <c r="FR16" i="18"/>
  <c r="FR14" i="9"/>
  <c r="FS5" i="14"/>
  <c r="FS5" i="7"/>
  <c r="FO19" i="9"/>
  <c r="FT7" i="18"/>
  <c r="FT5" i="14" s="1"/>
  <c r="FT5" i="18"/>
  <c r="FS10" i="9"/>
  <c r="FQ16" i="9"/>
  <c r="FS9" i="20"/>
  <c r="FR16" i="9"/>
  <c r="FU8" i="9"/>
  <c r="FU30" i="20"/>
  <c r="FT61" i="20"/>
  <c r="FV48" i="20"/>
  <c r="FV86" i="9" s="1"/>
  <c r="FV12" i="20"/>
  <c r="FV13" i="20"/>
  <c r="FV18" i="20" s="1"/>
  <c r="FV16" i="20"/>
  <c r="FV25" i="20" s="1"/>
  <c r="FV15" i="20"/>
  <c r="FV26" i="20"/>
  <c r="FU8" i="18"/>
  <c r="FW10" i="20"/>
  <c r="FW14" i="20" s="1"/>
  <c r="FV6" i="14"/>
  <c r="FV6" i="17"/>
  <c r="FV11" i="9"/>
  <c r="FV45" i="9" l="1"/>
  <c r="FQ9" i="14"/>
  <c r="FR10" i="17"/>
  <c r="FR11" i="17" s="1"/>
  <c r="FQ45" i="18"/>
  <c r="FR9" i="14"/>
  <c r="FS68" i="20"/>
  <c r="FR69" i="20"/>
  <c r="FP16" i="9"/>
  <c r="FS36" i="18"/>
  <c r="FT38" i="18"/>
  <c r="FS39" i="18"/>
  <c r="FS13" i="9" s="1"/>
  <c r="FR45" i="18"/>
  <c r="FT9" i="20"/>
  <c r="FT5" i="7"/>
  <c r="FT17" i="18"/>
  <c r="FT37" i="18" s="1"/>
  <c r="FT19" i="18"/>
  <c r="FT39" i="18" s="1"/>
  <c r="FT18" i="9" s="1"/>
  <c r="FR25" i="18"/>
  <c r="FS16" i="18"/>
  <c r="FT10" i="9"/>
  <c r="FT5" i="17"/>
  <c r="FU7" i="18"/>
  <c r="FU5" i="17" s="1"/>
  <c r="FU5" i="18"/>
  <c r="FV8" i="9"/>
  <c r="FV30" i="20"/>
  <c r="FU61" i="20"/>
  <c r="FW48" i="20"/>
  <c r="FW86" i="9" s="1"/>
  <c r="FW12" i="20"/>
  <c r="FW13" i="20"/>
  <c r="FW18" i="20" s="1"/>
  <c r="FW16" i="20"/>
  <c r="FW25" i="20" s="1"/>
  <c r="FW15" i="20"/>
  <c r="FW26" i="20"/>
  <c r="FV8" i="18"/>
  <c r="FX10" i="20"/>
  <c r="FX14" i="20" s="1"/>
  <c r="FW6" i="14"/>
  <c r="FW6" i="17"/>
  <c r="FW11" i="9"/>
  <c r="FW45" i="9" l="1"/>
  <c r="FT13" i="9"/>
  <c r="FS69" i="20"/>
  <c r="FT68" i="20"/>
  <c r="FP19" i="9"/>
  <c r="FP9" i="14"/>
  <c r="FS25" i="18"/>
  <c r="FS14" i="9"/>
  <c r="FS10" i="17"/>
  <c r="FS11" i="17" s="1"/>
  <c r="FS8" i="7"/>
  <c r="FT36" i="18"/>
  <c r="FQ15" i="9"/>
  <c r="FQ19" i="9" s="1"/>
  <c r="FU38" i="18"/>
  <c r="FU5" i="7"/>
  <c r="FU5" i="14"/>
  <c r="FU10" i="9"/>
  <c r="FU9" i="20"/>
  <c r="FT16" i="18"/>
  <c r="FU17" i="18"/>
  <c r="FU37" i="18" s="1"/>
  <c r="FU19" i="18"/>
  <c r="FR15" i="9"/>
  <c r="FT16" i="9"/>
  <c r="FV7" i="18"/>
  <c r="FV5" i="7" s="1"/>
  <c r="FV5" i="18"/>
  <c r="FW8" i="9"/>
  <c r="FW30" i="20"/>
  <c r="FV61" i="20"/>
  <c r="FX48" i="20"/>
  <c r="FX86" i="9" s="1"/>
  <c r="FX12" i="20"/>
  <c r="FX13" i="20"/>
  <c r="FX18" i="20" s="1"/>
  <c r="FX16" i="20"/>
  <c r="FX25" i="20" s="1"/>
  <c r="FX15" i="20"/>
  <c r="FX26" i="20"/>
  <c r="FW8" i="18"/>
  <c r="FY10" i="20"/>
  <c r="FY14" i="20" s="1"/>
  <c r="FX6" i="14"/>
  <c r="FX6" i="17"/>
  <c r="FX11" i="9"/>
  <c r="FX45" i="9" l="1"/>
  <c r="FU68" i="20"/>
  <c r="FT10" i="17"/>
  <c r="FT11" i="17" s="1"/>
  <c r="FT69" i="20"/>
  <c r="FT8" i="7"/>
  <c r="FS45" i="18"/>
  <c r="FS15" i="9"/>
  <c r="FT25" i="18"/>
  <c r="FV38" i="18"/>
  <c r="FU36" i="18"/>
  <c r="FS18" i="9"/>
  <c r="FU39" i="18"/>
  <c r="FU13" i="9" s="1"/>
  <c r="FU14" i="9"/>
  <c r="FU16" i="18"/>
  <c r="FV19" i="18"/>
  <c r="FV17" i="18"/>
  <c r="FV37" i="18" s="1"/>
  <c r="FV5" i="17"/>
  <c r="FW7" i="18"/>
  <c r="FW10" i="9" s="1"/>
  <c r="FW5" i="18"/>
  <c r="FV5" i="14"/>
  <c r="FV10" i="9"/>
  <c r="FV9" i="20"/>
  <c r="FR19" i="9"/>
  <c r="FX30" i="20"/>
  <c r="FX8" i="9"/>
  <c r="FW61" i="20"/>
  <c r="FY48" i="20"/>
  <c r="FY86" i="9" s="1"/>
  <c r="FY12" i="20"/>
  <c r="FY13" i="20"/>
  <c r="FY18" i="20" s="1"/>
  <c r="FY16" i="20"/>
  <c r="FY25" i="20" s="1"/>
  <c r="FY15" i="20"/>
  <c r="FY26" i="20"/>
  <c r="FX8" i="18"/>
  <c r="FZ10" i="20"/>
  <c r="FZ14" i="20" s="1"/>
  <c r="FY6" i="14"/>
  <c r="FY6" i="17"/>
  <c r="FY11" i="9"/>
  <c r="FY45" i="9" l="1"/>
  <c r="FT14" i="9"/>
  <c r="FT9" i="14" s="1"/>
  <c r="FU69" i="20"/>
  <c r="FT45" i="18"/>
  <c r="FV68" i="20"/>
  <c r="FU45" i="18"/>
  <c r="FV39" i="18"/>
  <c r="FV18" i="9" s="1"/>
  <c r="FU10" i="17"/>
  <c r="FU11" i="17" s="1"/>
  <c r="FU8" i="7"/>
  <c r="FV36" i="18"/>
  <c r="FS16" i="9"/>
  <c r="FS9" i="14" s="1"/>
  <c r="FW38" i="18"/>
  <c r="FV16" i="18"/>
  <c r="FW17" i="18"/>
  <c r="FW37" i="18" s="1"/>
  <c r="FW19" i="18"/>
  <c r="FU25" i="18"/>
  <c r="FW5" i="14"/>
  <c r="FW9" i="20"/>
  <c r="FW5" i="17"/>
  <c r="FW5" i="7"/>
  <c r="FX7" i="18"/>
  <c r="FX5" i="7" s="1"/>
  <c r="FX5" i="18"/>
  <c r="FY8" i="9"/>
  <c r="FY30" i="20"/>
  <c r="FZ48" i="20"/>
  <c r="FZ86" i="9" s="1"/>
  <c r="GA86" i="9" s="1"/>
  <c r="FZ12" i="20"/>
  <c r="FX61" i="20"/>
  <c r="FZ13" i="20"/>
  <c r="FZ18" i="20" s="1"/>
  <c r="GA18" i="20" s="1"/>
  <c r="FZ16" i="20"/>
  <c r="FZ25" i="20" s="1"/>
  <c r="GA25" i="20" s="1"/>
  <c r="FZ15" i="20"/>
  <c r="FZ26" i="20"/>
  <c r="GA26" i="20" s="1"/>
  <c r="FY8" i="18"/>
  <c r="GB10" i="20"/>
  <c r="GB14" i="20" s="1"/>
  <c r="FZ6" i="14"/>
  <c r="FZ6" i="17"/>
  <c r="FZ11" i="9"/>
  <c r="FZ45" i="9" l="1"/>
  <c r="GA45" i="9" s="1"/>
  <c r="FV13" i="9"/>
  <c r="FV69" i="20"/>
  <c r="FV10" i="17"/>
  <c r="FV11" i="17" s="1"/>
  <c r="FV16" i="9"/>
  <c r="FW68" i="20"/>
  <c r="FV8" i="7"/>
  <c r="FV25" i="18"/>
  <c r="FV14" i="9"/>
  <c r="FW39" i="18"/>
  <c r="FW18" i="9" s="1"/>
  <c r="FW36" i="18"/>
  <c r="FX38" i="18"/>
  <c r="FU18" i="9"/>
  <c r="FS19" i="9"/>
  <c r="FT15" i="9"/>
  <c r="FT19" i="9" s="1"/>
  <c r="FW16" i="18"/>
  <c r="FX17" i="18"/>
  <c r="FX37" i="18" s="1"/>
  <c r="FX19" i="18"/>
  <c r="FX10" i="9"/>
  <c r="FX5" i="17"/>
  <c r="FY7" i="18"/>
  <c r="FY10" i="9" s="1"/>
  <c r="FY5" i="18"/>
  <c r="FX5" i="14"/>
  <c r="FX9" i="20"/>
  <c r="FU15" i="9"/>
  <c r="FZ8" i="9"/>
  <c r="FZ30" i="20"/>
  <c r="FY61" i="20"/>
  <c r="GB86" i="9"/>
  <c r="GB12" i="20"/>
  <c r="GB8" i="9" s="1"/>
  <c r="GB13" i="20"/>
  <c r="GB18" i="20" s="1"/>
  <c r="GB16" i="20"/>
  <c r="GB25" i="20" s="1"/>
  <c r="GB15" i="20"/>
  <c r="GB26" i="20"/>
  <c r="FZ8" i="18"/>
  <c r="GC10" i="20"/>
  <c r="GC14" i="20" s="1"/>
  <c r="GB6" i="14"/>
  <c r="GB6" i="17"/>
  <c r="GB11" i="9"/>
  <c r="GB45" i="9" l="1"/>
  <c r="FW16" i="9"/>
  <c r="FW13" i="9"/>
  <c r="FW69" i="20"/>
  <c r="FX68" i="20"/>
  <c r="FV45" i="18"/>
  <c r="FW25" i="18"/>
  <c r="FW10" i="17"/>
  <c r="FW11" i="17" s="1"/>
  <c r="FW8" i="7"/>
  <c r="FX36" i="18"/>
  <c r="FX39" i="18"/>
  <c r="FX18" i="9" s="1"/>
  <c r="FU16" i="9"/>
  <c r="FY38" i="18"/>
  <c r="FY5" i="7"/>
  <c r="FY5" i="17"/>
  <c r="FY9" i="20"/>
  <c r="FY17" i="18"/>
  <c r="FY37" i="18" s="1"/>
  <c r="FY19" i="18"/>
  <c r="FX16" i="18"/>
  <c r="FY5" i="14"/>
  <c r="FZ7" i="18"/>
  <c r="FZ5" i="14" s="1"/>
  <c r="FZ5" i="18"/>
  <c r="FZ61" i="20"/>
  <c r="GC86" i="9"/>
  <c r="GC12" i="20"/>
  <c r="GC13" i="20"/>
  <c r="GC18" i="20" s="1"/>
  <c r="GC16" i="20"/>
  <c r="GC25" i="20" s="1"/>
  <c r="GC15" i="20"/>
  <c r="GC26" i="20"/>
  <c r="GB8" i="18"/>
  <c r="GD10" i="20"/>
  <c r="GD14" i="20" s="1"/>
  <c r="GC6" i="14"/>
  <c r="GC6" i="17"/>
  <c r="GC11" i="9"/>
  <c r="GC45" i="9" l="1"/>
  <c r="FW14" i="9"/>
  <c r="FW9" i="14" s="1"/>
  <c r="FX13" i="9"/>
  <c r="FX69" i="20"/>
  <c r="FX16" i="9"/>
  <c r="FW45" i="18"/>
  <c r="FX8" i="7"/>
  <c r="FX10" i="17"/>
  <c r="FX11" i="17" s="1"/>
  <c r="FY68" i="20"/>
  <c r="FV9" i="14"/>
  <c r="FV15" i="9"/>
  <c r="FV19" i="9" s="1"/>
  <c r="FU19" i="9"/>
  <c r="FU9" i="14"/>
  <c r="FX25" i="18"/>
  <c r="FX14" i="9"/>
  <c r="FY39" i="18"/>
  <c r="FY18" i="9" s="1"/>
  <c r="FY8" i="7"/>
  <c r="FY36" i="18"/>
  <c r="FZ38" i="18"/>
  <c r="FZ19" i="18"/>
  <c r="FZ39" i="18" s="1"/>
  <c r="FZ17" i="18"/>
  <c r="FZ37" i="18" s="1"/>
  <c r="FY16" i="18"/>
  <c r="FZ5" i="7"/>
  <c r="FZ5" i="17"/>
  <c r="FZ10" i="9"/>
  <c r="GB7" i="18"/>
  <c r="GB5" i="7" s="1"/>
  <c r="GB5" i="18"/>
  <c r="FZ9" i="20"/>
  <c r="GA7" i="18"/>
  <c r="GA5" i="17" s="1"/>
  <c r="GC8" i="9"/>
  <c r="GC30" i="20"/>
  <c r="GD86" i="9"/>
  <c r="GD12" i="20"/>
  <c r="GD13" i="20"/>
  <c r="GD18" i="20" s="1"/>
  <c r="GD16" i="20"/>
  <c r="GD25" i="20" s="1"/>
  <c r="GD15" i="20"/>
  <c r="GD26" i="20"/>
  <c r="GC8" i="18"/>
  <c r="GE10" i="20"/>
  <c r="GE14" i="20" s="1"/>
  <c r="GD6" i="14"/>
  <c r="GD6" i="17"/>
  <c r="GD11" i="9"/>
  <c r="GD45" i="9" l="1"/>
  <c r="FZ13" i="9"/>
  <c r="FY69" i="20"/>
  <c r="FZ68" i="20"/>
  <c r="GA68" i="20" s="1"/>
  <c r="GA69" i="20" s="1"/>
  <c r="FX45" i="18"/>
  <c r="FX9" i="14"/>
  <c r="FY10" i="17"/>
  <c r="FY11" i="17" s="1"/>
  <c r="FY25" i="18"/>
  <c r="FY16" i="9"/>
  <c r="GA5" i="7"/>
  <c r="FZ36" i="18"/>
  <c r="GA37" i="18"/>
  <c r="O33" i="22" s="1"/>
  <c r="O63" i="22" s="1"/>
  <c r="GA39" i="18"/>
  <c r="O35" i="22" s="1"/>
  <c r="O65" i="22" s="1"/>
  <c r="GA38" i="18"/>
  <c r="O34" i="22" s="1"/>
  <c r="O64" i="22" s="1"/>
  <c r="GB10" i="9"/>
  <c r="GB38" i="18"/>
  <c r="FW15" i="9"/>
  <c r="FW19" i="9" s="1"/>
  <c r="GB19" i="18"/>
  <c r="GB39" i="18" s="1"/>
  <c r="GB17" i="18"/>
  <c r="GB37" i="18" s="1"/>
  <c r="FZ16" i="18"/>
  <c r="GA16" i="18" s="1"/>
  <c r="FZ14" i="9"/>
  <c r="GA17" i="18"/>
  <c r="GA19" i="18"/>
  <c r="GB5" i="17"/>
  <c r="GB5" i="14"/>
  <c r="GB9" i="20"/>
  <c r="GC7" i="18"/>
  <c r="GC10" i="9" s="1"/>
  <c r="GC5" i="18"/>
  <c r="GA5" i="14"/>
  <c r="GA9" i="20"/>
  <c r="GA10" i="9"/>
  <c r="GE86" i="9"/>
  <c r="GE12" i="20"/>
  <c r="GD8" i="9"/>
  <c r="GD30" i="20"/>
  <c r="GC61" i="20"/>
  <c r="GE13" i="20"/>
  <c r="GE18" i="20" s="1"/>
  <c r="GE16" i="20"/>
  <c r="GE25" i="20" s="1"/>
  <c r="GE15" i="20"/>
  <c r="GE26" i="20"/>
  <c r="GD8" i="18"/>
  <c r="GF10" i="20"/>
  <c r="GF14" i="20" s="1"/>
  <c r="GE6" i="14"/>
  <c r="GE6" i="17"/>
  <c r="GE11" i="9"/>
  <c r="GE45" i="9" l="1"/>
  <c r="GB13" i="9"/>
  <c r="FY13" i="9"/>
  <c r="FY14" i="9"/>
  <c r="GA14" i="9" s="1"/>
  <c r="FZ69" i="20"/>
  <c r="FX15" i="9"/>
  <c r="FX19" i="9" s="1"/>
  <c r="GB68" i="20"/>
  <c r="FY45" i="18"/>
  <c r="GC9" i="20"/>
  <c r="O86" i="22"/>
  <c r="O101" i="22" s="1"/>
  <c r="GA36" i="18"/>
  <c r="GA32" i="18" s="1"/>
  <c r="GB36" i="18"/>
  <c r="GC38" i="18"/>
  <c r="FZ45" i="18"/>
  <c r="FZ18" i="9"/>
  <c r="GC19" i="18"/>
  <c r="GC17" i="18"/>
  <c r="GC37" i="18" s="1"/>
  <c r="GC5" i="14"/>
  <c r="GB14" i="9"/>
  <c r="GB16" i="18"/>
  <c r="GC5" i="7"/>
  <c r="GC5" i="17"/>
  <c r="FZ25" i="18"/>
  <c r="GA25" i="18" s="1"/>
  <c r="GD7" i="18"/>
  <c r="GD5" i="14" s="1"/>
  <c r="GD5" i="18"/>
  <c r="O85" i="22"/>
  <c r="O100" i="22" s="1"/>
  <c r="GD61" i="20"/>
  <c r="GF86" i="9"/>
  <c r="GF12" i="20"/>
  <c r="GE8" i="9"/>
  <c r="GE30" i="20"/>
  <c r="GF13" i="20"/>
  <c r="GF18" i="20" s="1"/>
  <c r="GF15" i="20"/>
  <c r="GF16" i="20"/>
  <c r="GF25" i="20" s="1"/>
  <c r="GF26" i="20"/>
  <c r="GE8" i="18"/>
  <c r="GG10" i="20"/>
  <c r="GG14" i="20" s="1"/>
  <c r="GF6" i="14"/>
  <c r="GF6" i="17"/>
  <c r="GF11" i="9"/>
  <c r="GF45" i="9" l="1"/>
  <c r="GA54" i="18"/>
  <c r="GA99" i="9" s="1"/>
  <c r="GA100" i="9" s="1"/>
  <c r="DA54" i="18"/>
  <c r="DA99" i="9" s="1"/>
  <c r="DA100" i="9" s="1"/>
  <c r="BA54" i="18"/>
  <c r="BA99" i="9" s="1"/>
  <c r="BA100" i="9" s="1"/>
  <c r="FN54" i="18"/>
  <c r="FN99" i="9" s="1"/>
  <c r="FN100" i="9" s="1"/>
  <c r="DN54" i="18"/>
  <c r="DN99" i="9" s="1"/>
  <c r="DN100" i="9" s="1"/>
  <c r="CN54" i="18"/>
  <c r="CN99" i="9" s="1"/>
  <c r="CN100" i="9" s="1"/>
  <c r="BN54" i="18"/>
  <c r="BN99" i="9" s="1"/>
  <c r="BN100" i="9" s="1"/>
  <c r="FA54" i="18"/>
  <c r="FA99" i="9" s="1"/>
  <c r="FA100" i="9" s="1"/>
  <c r="CA54" i="18"/>
  <c r="CA99" i="9" s="1"/>
  <c r="CA100" i="9" s="1"/>
  <c r="EA54" i="18"/>
  <c r="EA99" i="9" s="1"/>
  <c r="EA100" i="9" s="1"/>
  <c r="EN54" i="18"/>
  <c r="EN99" i="9" s="1"/>
  <c r="EN100" i="9" s="1"/>
  <c r="FY15" i="9"/>
  <c r="FY19" i="9" s="1"/>
  <c r="GA13" i="9"/>
  <c r="GC68" i="20"/>
  <c r="GB8" i="7"/>
  <c r="GB10" i="17"/>
  <c r="GB11" i="17" s="1"/>
  <c r="GB69" i="20"/>
  <c r="FY9" i="14"/>
  <c r="GD10" i="9"/>
  <c r="GD5" i="7"/>
  <c r="GD5" i="17"/>
  <c r="O99" i="22"/>
  <c r="FZ16" i="9"/>
  <c r="GA45" i="18"/>
  <c r="FZ10" i="17"/>
  <c r="FZ8" i="7"/>
  <c r="GC36" i="18"/>
  <c r="GC39" i="18"/>
  <c r="GC13" i="9" s="1"/>
  <c r="GB45" i="18"/>
  <c r="GA18" i="9"/>
  <c r="GD38" i="18"/>
  <c r="GB18" i="9"/>
  <c r="GD19" i="18"/>
  <c r="GD39" i="18" s="1"/>
  <c r="GD17" i="18"/>
  <c r="GD37" i="18" s="1"/>
  <c r="GC16" i="18"/>
  <c r="GB25" i="18"/>
  <c r="GD9" i="20"/>
  <c r="GE7" i="18"/>
  <c r="GE9" i="20" s="1"/>
  <c r="GE5" i="18"/>
  <c r="O84" i="22"/>
  <c r="O32" i="22"/>
  <c r="O62" i="22" s="1"/>
  <c r="GF30" i="20"/>
  <c r="GF8" i="9"/>
  <c r="GE61" i="20"/>
  <c r="GG86" i="9"/>
  <c r="GG12" i="20"/>
  <c r="GG13" i="20"/>
  <c r="GG18" i="20" s="1"/>
  <c r="GG16" i="20"/>
  <c r="GG25" i="20" s="1"/>
  <c r="GG15" i="20"/>
  <c r="GG26" i="20"/>
  <c r="GF8" i="18"/>
  <c r="GH10" i="20"/>
  <c r="GH14" i="20" s="1"/>
  <c r="GG6" i="14"/>
  <c r="GG6" i="17"/>
  <c r="GG11" i="9"/>
  <c r="GG45" i="9" l="1"/>
  <c r="O7" i="23"/>
  <c r="O17" i="23" s="1"/>
  <c r="GD13" i="9"/>
  <c r="GC69" i="20"/>
  <c r="GD68" i="20"/>
  <c r="GA16" i="9"/>
  <c r="FZ9" i="14"/>
  <c r="GA9" i="14" s="1"/>
  <c r="GC25" i="18"/>
  <c r="GC14" i="9"/>
  <c r="GA8" i="7"/>
  <c r="FZ15" i="9"/>
  <c r="FZ19" i="9" s="1"/>
  <c r="GA19" i="9" s="1"/>
  <c r="GB16" i="9"/>
  <c r="GB9" i="14" s="1"/>
  <c r="FZ11" i="17"/>
  <c r="GA11" i="17" s="1"/>
  <c r="GA10" i="17"/>
  <c r="GC10" i="17"/>
  <c r="GC11" i="17" s="1"/>
  <c r="GC8" i="7"/>
  <c r="GD36" i="18"/>
  <c r="GE38" i="18"/>
  <c r="GD14" i="9"/>
  <c r="GD16" i="18"/>
  <c r="GE17" i="18"/>
  <c r="GE37" i="18" s="1"/>
  <c r="GE19" i="18"/>
  <c r="GE10" i="9"/>
  <c r="GF7" i="18"/>
  <c r="GF5" i="17" s="1"/>
  <c r="GF5" i="18"/>
  <c r="GE5" i="14"/>
  <c r="GE5" i="7"/>
  <c r="GB15" i="9"/>
  <c r="GE5" i="17"/>
  <c r="GD18" i="9"/>
  <c r="GH48" i="20"/>
  <c r="GH86" i="9" s="1"/>
  <c r="GH12" i="20"/>
  <c r="GG30" i="20"/>
  <c r="GG8" i="9"/>
  <c r="GF61" i="20"/>
  <c r="GH13" i="20"/>
  <c r="GH18" i="20" s="1"/>
  <c r="GH16" i="20"/>
  <c r="GH25" i="20" s="1"/>
  <c r="GH15" i="20"/>
  <c r="GH26" i="20"/>
  <c r="GG8" i="18"/>
  <c r="GI10" i="20"/>
  <c r="GI14" i="20" s="1"/>
  <c r="GH6" i="14"/>
  <c r="GH6" i="17"/>
  <c r="GH11" i="9"/>
  <c r="GH45" i="9" l="1"/>
  <c r="GE68" i="20"/>
  <c r="GC45" i="18"/>
  <c r="GD8" i="7"/>
  <c r="GD10" i="17"/>
  <c r="GD11" i="17" s="1"/>
  <c r="GD69" i="20"/>
  <c r="GA15" i="9"/>
  <c r="GF5" i="14"/>
  <c r="GC15" i="9"/>
  <c r="GE36" i="18"/>
  <c r="GF38" i="18"/>
  <c r="GC18" i="9"/>
  <c r="GE39" i="18"/>
  <c r="GE13" i="9" s="1"/>
  <c r="GF10" i="9"/>
  <c r="GD45" i="18"/>
  <c r="GF19" i="18"/>
  <c r="GF39" i="18" s="1"/>
  <c r="GF17" i="18"/>
  <c r="GF37" i="18" s="1"/>
  <c r="GD25" i="18"/>
  <c r="GE16" i="18"/>
  <c r="GF5" i="7"/>
  <c r="GF9" i="20"/>
  <c r="GB19" i="9"/>
  <c r="GD16" i="9"/>
  <c r="GD9" i="14" s="1"/>
  <c r="GG7" i="18"/>
  <c r="GG5" i="14" s="1"/>
  <c r="GG5" i="18"/>
  <c r="GG61" i="20"/>
  <c r="GH8" i="9"/>
  <c r="GH30" i="20"/>
  <c r="GI48" i="20"/>
  <c r="GI86" i="9" s="1"/>
  <c r="GI12" i="20"/>
  <c r="GI13" i="20"/>
  <c r="GI18" i="20" s="1"/>
  <c r="GI16" i="20"/>
  <c r="GI25" i="20" s="1"/>
  <c r="GI15" i="20"/>
  <c r="GI26" i="20"/>
  <c r="GH8" i="18"/>
  <c r="GJ10" i="20"/>
  <c r="GJ14" i="20" s="1"/>
  <c r="GI6" i="14"/>
  <c r="GI6" i="17"/>
  <c r="GI11" i="9"/>
  <c r="GI45" i="9" l="1"/>
  <c r="GF13" i="9"/>
  <c r="GE69" i="20"/>
  <c r="GF68" i="20"/>
  <c r="GE25" i="18"/>
  <c r="GE14" i="9"/>
  <c r="GE10" i="17"/>
  <c r="GE11" i="17" s="1"/>
  <c r="GE8" i="7"/>
  <c r="GC16" i="9"/>
  <c r="GF36" i="18"/>
  <c r="GG38" i="18"/>
  <c r="GF14" i="9"/>
  <c r="GF16" i="18"/>
  <c r="GG19" i="18"/>
  <c r="GG17" i="18"/>
  <c r="GG37" i="18" s="1"/>
  <c r="GG5" i="7"/>
  <c r="GF18" i="9"/>
  <c r="GG9" i="20"/>
  <c r="GH7" i="18"/>
  <c r="GH5" i="14" s="1"/>
  <c r="GH5" i="18"/>
  <c r="GG5" i="17"/>
  <c r="GG10" i="9"/>
  <c r="GD15" i="9"/>
  <c r="GH61" i="20"/>
  <c r="GI8" i="9"/>
  <c r="GI30" i="20"/>
  <c r="GJ48" i="20"/>
  <c r="GJ86" i="9" s="1"/>
  <c r="GJ12" i="20"/>
  <c r="GJ13" i="20"/>
  <c r="GJ18" i="20" s="1"/>
  <c r="GJ16" i="20"/>
  <c r="GJ25" i="20" s="1"/>
  <c r="GJ15" i="20"/>
  <c r="GJ26" i="20"/>
  <c r="GI8" i="18"/>
  <c r="GK10" i="20"/>
  <c r="GK14" i="20" s="1"/>
  <c r="GJ6" i="14"/>
  <c r="GJ6" i="17"/>
  <c r="GJ11" i="9"/>
  <c r="GJ45" i="9" l="1"/>
  <c r="GF69" i="20"/>
  <c r="GF8" i="7"/>
  <c r="GG68" i="20"/>
  <c r="GF10" i="17"/>
  <c r="GF11" i="17" s="1"/>
  <c r="GE45" i="18"/>
  <c r="GC19" i="9"/>
  <c r="GC9" i="14"/>
  <c r="GG39" i="18"/>
  <c r="GG18" i="9" s="1"/>
  <c r="GG36" i="18"/>
  <c r="GF45" i="18"/>
  <c r="GH38" i="18"/>
  <c r="GE18" i="9"/>
  <c r="GH19" i="18"/>
  <c r="GH17" i="18"/>
  <c r="GH37" i="18" s="1"/>
  <c r="GG16" i="18"/>
  <c r="GF25" i="18"/>
  <c r="GH9" i="20"/>
  <c r="GH5" i="7"/>
  <c r="GH10" i="9"/>
  <c r="GD19" i="9"/>
  <c r="GF16" i="9"/>
  <c r="GF9" i="14" s="1"/>
  <c r="GH5" i="17"/>
  <c r="GI7" i="18"/>
  <c r="GI5" i="14" s="1"/>
  <c r="GI5" i="18"/>
  <c r="GI61" i="20"/>
  <c r="GJ30" i="20"/>
  <c r="GJ8" i="9"/>
  <c r="GK48" i="20"/>
  <c r="GK86" i="9" s="1"/>
  <c r="GK12" i="20"/>
  <c r="GK13" i="20"/>
  <c r="GK18" i="20" s="1"/>
  <c r="GK16" i="20"/>
  <c r="GK25" i="20" s="1"/>
  <c r="GK26" i="20"/>
  <c r="GK15" i="20"/>
  <c r="GJ8" i="18"/>
  <c r="GL10" i="20"/>
  <c r="GL14" i="20" s="1"/>
  <c r="GK6" i="14"/>
  <c r="GK6" i="17"/>
  <c r="GK11" i="9"/>
  <c r="GK45" i="9" l="1"/>
  <c r="GG13" i="9"/>
  <c r="GG69" i="20"/>
  <c r="GG16" i="9"/>
  <c r="GE15" i="9"/>
  <c r="GH68" i="20"/>
  <c r="GG25" i="18"/>
  <c r="GG14" i="9"/>
  <c r="GH39" i="18"/>
  <c r="GH18" i="9" s="1"/>
  <c r="GG10" i="17"/>
  <c r="GG11" i="17" s="1"/>
  <c r="GG8" i="7"/>
  <c r="GH36" i="18"/>
  <c r="GI38" i="18"/>
  <c r="GE16" i="9"/>
  <c r="GI17" i="18"/>
  <c r="GI37" i="18" s="1"/>
  <c r="GI19" i="18"/>
  <c r="GI39" i="18" s="1"/>
  <c r="GI18" i="9" s="1"/>
  <c r="GH16" i="18"/>
  <c r="GI5" i="7"/>
  <c r="GI5" i="17"/>
  <c r="GI10" i="9"/>
  <c r="GI9" i="20"/>
  <c r="GJ7" i="18"/>
  <c r="GJ5" i="17" s="1"/>
  <c r="GJ5" i="18"/>
  <c r="GF15" i="9"/>
  <c r="GK8" i="9"/>
  <c r="GK30" i="20"/>
  <c r="GJ61" i="20"/>
  <c r="GL48" i="20"/>
  <c r="GL86" i="9" s="1"/>
  <c r="GL12" i="20"/>
  <c r="GL13" i="20"/>
  <c r="GL18" i="20" s="1"/>
  <c r="GL16" i="20"/>
  <c r="GL25" i="20" s="1"/>
  <c r="GL15" i="20"/>
  <c r="GL26" i="20"/>
  <c r="GK8" i="18"/>
  <c r="GM10" i="20"/>
  <c r="GL6" i="14"/>
  <c r="GL6" i="17"/>
  <c r="GL11" i="9"/>
  <c r="GL45" i="9" l="1"/>
  <c r="GH69" i="20"/>
  <c r="GI13" i="9"/>
  <c r="GH13" i="9"/>
  <c r="GG9" i="14"/>
  <c r="GG45" i="18"/>
  <c r="GH10" i="17"/>
  <c r="GH11" i="17" s="1"/>
  <c r="GH16" i="9"/>
  <c r="GI68" i="20"/>
  <c r="GH8" i="7"/>
  <c r="GE19" i="9"/>
  <c r="GE9" i="14"/>
  <c r="GH25" i="18"/>
  <c r="GH14" i="9"/>
  <c r="GI36" i="18"/>
  <c r="GJ38" i="18"/>
  <c r="GJ19" i="18"/>
  <c r="GJ17" i="18"/>
  <c r="GJ37" i="18" s="1"/>
  <c r="GG15" i="9"/>
  <c r="GG19" i="9" s="1"/>
  <c r="GI16" i="18"/>
  <c r="GJ5" i="7"/>
  <c r="GJ9" i="20"/>
  <c r="GI16" i="9"/>
  <c r="GK7" i="18"/>
  <c r="GK5" i="14" s="1"/>
  <c r="GK5" i="18"/>
  <c r="GF19" i="9"/>
  <c r="GJ10" i="9"/>
  <c r="GJ5" i="14"/>
  <c r="GM12" i="20"/>
  <c r="GM8" i="9" s="1"/>
  <c r="GM14" i="20"/>
  <c r="GM26" i="20" s="1"/>
  <c r="GN26" i="20" s="1"/>
  <c r="GL8" i="9"/>
  <c r="GL30" i="20"/>
  <c r="GK61" i="20"/>
  <c r="GM13" i="20"/>
  <c r="GM18" i="20" s="1"/>
  <c r="GN18" i="20" s="1"/>
  <c r="GM16" i="20"/>
  <c r="GM25" i="20" s="1"/>
  <c r="GN25" i="20" s="1"/>
  <c r="GM15" i="20"/>
  <c r="GL8" i="18"/>
  <c r="GO10" i="20"/>
  <c r="GM6" i="14"/>
  <c r="GM6" i="17"/>
  <c r="GM11" i="9"/>
  <c r="GI69" i="20" l="1"/>
  <c r="GJ68" i="20"/>
  <c r="GH45" i="18"/>
  <c r="GH9" i="14"/>
  <c r="GI25" i="18"/>
  <c r="GI10" i="17"/>
  <c r="GI11" i="17" s="1"/>
  <c r="GI8" i="7"/>
  <c r="GJ36" i="18"/>
  <c r="GJ39" i="18"/>
  <c r="GJ18" i="9" s="1"/>
  <c r="GK38" i="18"/>
  <c r="GK5" i="17"/>
  <c r="GJ16" i="18"/>
  <c r="GK19" i="18"/>
  <c r="GK17" i="18"/>
  <c r="GK37" i="18" s="1"/>
  <c r="GK9" i="20"/>
  <c r="GK5" i="7"/>
  <c r="GK10" i="9"/>
  <c r="GL7" i="18"/>
  <c r="GL9" i="20" s="1"/>
  <c r="GL5" i="18"/>
  <c r="GH15" i="9"/>
  <c r="GO12" i="20"/>
  <c r="GO8" i="9" s="1"/>
  <c r="GO14" i="20"/>
  <c r="GO26" i="20" s="1"/>
  <c r="GL61" i="20"/>
  <c r="GO13" i="20"/>
  <c r="GO16" i="20"/>
  <c r="GO25" i="20" s="1"/>
  <c r="GO15" i="20"/>
  <c r="GM8" i="18"/>
  <c r="GP10" i="20"/>
  <c r="GO6" i="14"/>
  <c r="GO6" i="17"/>
  <c r="GO11" i="9"/>
  <c r="GJ69" i="20" l="1"/>
  <c r="GI14" i="9"/>
  <c r="GI9" i="14" s="1"/>
  <c r="GJ13" i="9"/>
  <c r="GI45" i="18"/>
  <c r="GJ10" i="17"/>
  <c r="GJ11" i="17" s="1"/>
  <c r="GJ8" i="7"/>
  <c r="GK68" i="20"/>
  <c r="GJ25" i="18"/>
  <c r="GJ14" i="9"/>
  <c r="GJ16" i="9"/>
  <c r="GL5" i="14"/>
  <c r="GO18" i="20"/>
  <c r="GO41" i="20" s="1"/>
  <c r="GO42" i="20" s="1"/>
  <c r="GP43" i="20" s="1"/>
  <c r="GK36" i="18"/>
  <c r="GL38" i="18"/>
  <c r="GL5" i="7"/>
  <c r="GK39" i="18"/>
  <c r="GK18" i="9" s="1"/>
  <c r="GL5" i="17"/>
  <c r="GL19" i="18"/>
  <c r="GL17" i="18"/>
  <c r="GL37" i="18" s="1"/>
  <c r="GK16" i="18"/>
  <c r="GL10" i="9"/>
  <c r="GO30" i="20"/>
  <c r="GM7" i="18"/>
  <c r="GM5" i="14" s="1"/>
  <c r="GM5" i="18"/>
  <c r="GH19" i="9"/>
  <c r="GI15" i="9"/>
  <c r="GI19" i="9" s="1"/>
  <c r="GP12" i="20"/>
  <c r="GP30" i="20" s="1"/>
  <c r="GP14" i="20"/>
  <c r="GP26" i="20" s="1"/>
  <c r="GO35" i="20"/>
  <c r="GO89" i="9" s="1"/>
  <c r="GP13" i="20"/>
  <c r="GP16" i="20"/>
  <c r="GP25" i="20" s="1"/>
  <c r="GP15" i="20"/>
  <c r="GO8" i="18"/>
  <c r="GQ10" i="20"/>
  <c r="GP6" i="14"/>
  <c r="GP6" i="17"/>
  <c r="GP11" i="9"/>
  <c r="GK69" i="20" l="1"/>
  <c r="GK13" i="9"/>
  <c r="GK8" i="7"/>
  <c r="GK10" i="17"/>
  <c r="GK11" i="17" s="1"/>
  <c r="GL68" i="20"/>
  <c r="GJ45" i="18"/>
  <c r="GJ15" i="9"/>
  <c r="GJ19" i="9" s="1"/>
  <c r="GK25" i="18"/>
  <c r="GK14" i="9"/>
  <c r="GK16" i="9"/>
  <c r="GP18" i="20"/>
  <c r="GO66" i="20"/>
  <c r="GL36" i="18"/>
  <c r="GM38" i="18"/>
  <c r="GL39" i="18"/>
  <c r="GL18" i="9" s="1"/>
  <c r="GL16" i="18"/>
  <c r="GM17" i="18"/>
  <c r="GM37" i="18" s="1"/>
  <c r="GM19" i="18"/>
  <c r="GM39" i="18" s="1"/>
  <c r="GM9" i="20"/>
  <c r="GP8" i="9"/>
  <c r="GN7" i="18"/>
  <c r="GN5" i="17" s="1"/>
  <c r="GM5" i="17"/>
  <c r="GO7" i="18"/>
  <c r="GO5" i="7" s="1"/>
  <c r="GO5" i="18"/>
  <c r="GM10" i="9"/>
  <c r="GM5" i="7"/>
  <c r="GQ12" i="20"/>
  <c r="GQ8" i="9" s="1"/>
  <c r="GQ14" i="20"/>
  <c r="GQ26" i="20" s="1"/>
  <c r="GP35" i="20"/>
  <c r="GP89" i="9" s="1"/>
  <c r="GQ13" i="20"/>
  <c r="GQ16" i="20"/>
  <c r="GQ25" i="20" s="1"/>
  <c r="GQ15" i="20"/>
  <c r="GP8" i="18"/>
  <c r="GR10" i="20"/>
  <c r="GQ6" i="14"/>
  <c r="GQ6" i="17"/>
  <c r="GQ11" i="9"/>
  <c r="GP66" i="20" l="1"/>
  <c r="GP41" i="20"/>
  <c r="GP42" i="20" s="1"/>
  <c r="GQ43" i="20" s="1"/>
  <c r="GL69" i="20"/>
  <c r="GM13" i="9"/>
  <c r="GL8" i="7"/>
  <c r="GJ9" i="14"/>
  <c r="GM68" i="20"/>
  <c r="GN68" i="20" s="1"/>
  <c r="GN69" i="20" s="1"/>
  <c r="GL10" i="17"/>
  <c r="GL11" i="17" s="1"/>
  <c r="GK45" i="18"/>
  <c r="GK9" i="14"/>
  <c r="GL25" i="18"/>
  <c r="GL16" i="9"/>
  <c r="GO10" i="9"/>
  <c r="GQ18" i="20"/>
  <c r="GQ41" i="20" s="1"/>
  <c r="GQ42" i="20" s="1"/>
  <c r="GR43" i="20" s="1"/>
  <c r="GN39" i="18"/>
  <c r="P35" i="22" s="1"/>
  <c r="P65" i="22" s="1"/>
  <c r="GM36" i="18"/>
  <c r="GN37" i="18"/>
  <c r="P33" i="22" s="1"/>
  <c r="P63" i="22" s="1"/>
  <c r="GN5" i="14"/>
  <c r="GO39" i="18"/>
  <c r="GO37" i="18"/>
  <c r="GO38" i="18"/>
  <c r="GN38" i="18"/>
  <c r="P34" i="22" s="1"/>
  <c r="GN10" i="9"/>
  <c r="GN19" i="18"/>
  <c r="GM16" i="18"/>
  <c r="GN16" i="18" s="1"/>
  <c r="GM14" i="9"/>
  <c r="GN17" i="18"/>
  <c r="GO9" i="20"/>
  <c r="GO5" i="17"/>
  <c r="GO19" i="18"/>
  <c r="GO17" i="18"/>
  <c r="GO15" i="18"/>
  <c r="GO35" i="18" s="1"/>
  <c r="GN5" i="7"/>
  <c r="GO5" i="14"/>
  <c r="GN9" i="20"/>
  <c r="GQ30" i="20"/>
  <c r="GP7" i="18"/>
  <c r="GP5" i="14" s="1"/>
  <c r="GP5" i="18"/>
  <c r="GR12" i="20"/>
  <c r="GR8" i="9" s="1"/>
  <c r="GR14" i="20"/>
  <c r="GR26" i="20" s="1"/>
  <c r="GR13" i="20"/>
  <c r="GR16" i="20"/>
  <c r="GR25" i="20" s="1"/>
  <c r="GR15" i="20"/>
  <c r="GQ35" i="20"/>
  <c r="GQ89" i="9" s="1"/>
  <c r="GQ8" i="18"/>
  <c r="GS10" i="20"/>
  <c r="GR6" i="14"/>
  <c r="GR6" i="17"/>
  <c r="GR11" i="9"/>
  <c r="GO82" i="9" l="1"/>
  <c r="GO13" i="9"/>
  <c r="GL13" i="9"/>
  <c r="GL14" i="9"/>
  <c r="GN14" i="9" s="1"/>
  <c r="GK15" i="9"/>
  <c r="GK19" i="9" s="1"/>
  <c r="GM69" i="20"/>
  <c r="GL45" i="18"/>
  <c r="P86" i="22"/>
  <c r="P101" i="22" s="1"/>
  <c r="P64" i="22"/>
  <c r="GM18" i="9"/>
  <c r="GN36" i="18"/>
  <c r="GN32" i="18" s="1"/>
  <c r="GR18" i="20"/>
  <c r="GQ66" i="20"/>
  <c r="GO14" i="9"/>
  <c r="GO36" i="18"/>
  <c r="GO32" i="18" s="1"/>
  <c r="GO44" i="18"/>
  <c r="GM45" i="18"/>
  <c r="GP39" i="18"/>
  <c r="GP38" i="18"/>
  <c r="GP37" i="18"/>
  <c r="GM25" i="18"/>
  <c r="GN25" i="18" s="1"/>
  <c r="GO24" i="18"/>
  <c r="GP15" i="18"/>
  <c r="GP35" i="18" s="1"/>
  <c r="GP82" i="9" s="1"/>
  <c r="GP74" i="9" s="1"/>
  <c r="GP84" i="9" s="1"/>
  <c r="GP19" i="18"/>
  <c r="GP17" i="18"/>
  <c r="GO16" i="18"/>
  <c r="GP5" i="7"/>
  <c r="GP5" i="17"/>
  <c r="GP10" i="9"/>
  <c r="GP9" i="20"/>
  <c r="GR30" i="20"/>
  <c r="P85" i="22"/>
  <c r="P100" i="22" s="1"/>
  <c r="GQ7" i="18"/>
  <c r="GQ5" i="7" s="1"/>
  <c r="GQ5" i="18"/>
  <c r="GS12" i="20"/>
  <c r="GS30" i="20" s="1"/>
  <c r="GS14" i="20"/>
  <c r="GS26" i="20" s="1"/>
  <c r="GS13" i="20"/>
  <c r="GS16" i="20"/>
  <c r="GS25" i="20" s="1"/>
  <c r="GS15" i="20"/>
  <c r="GR35" i="20"/>
  <c r="GR89" i="9" s="1"/>
  <c r="GR8" i="18"/>
  <c r="GT10" i="20"/>
  <c r="GS6" i="14"/>
  <c r="GS6" i="17"/>
  <c r="GS11" i="9"/>
  <c r="GR66" i="20" l="1"/>
  <c r="GR41" i="20"/>
  <c r="GR42" i="20" s="1"/>
  <c r="GS43" i="20" s="1"/>
  <c r="GO74" i="9"/>
  <c r="GO72" i="9"/>
  <c r="GP13" i="9"/>
  <c r="GL9" i="14"/>
  <c r="GN13" i="9"/>
  <c r="GN18" i="9"/>
  <c r="GM16" i="9"/>
  <c r="GM9" i="14" s="1"/>
  <c r="GL15" i="9"/>
  <c r="GL19" i="9" s="1"/>
  <c r="GP44" i="18"/>
  <c r="P99" i="22"/>
  <c r="GP10" i="17"/>
  <c r="GP11" i="17" s="1"/>
  <c r="GP8" i="7"/>
  <c r="GO51" i="18"/>
  <c r="GO10" i="17"/>
  <c r="GO11" i="17" s="1"/>
  <c r="GO8" i="7"/>
  <c r="GM10" i="17"/>
  <c r="GM8" i="7"/>
  <c r="GN45" i="18"/>
  <c r="GS18" i="20"/>
  <c r="GS41" i="20" s="1"/>
  <c r="GS42" i="20" s="1"/>
  <c r="GT43" i="20" s="1"/>
  <c r="GO45" i="18"/>
  <c r="GO50" i="18" s="1"/>
  <c r="GO68" i="9" s="1"/>
  <c r="GQ39" i="18"/>
  <c r="GQ38" i="18"/>
  <c r="GQ37" i="18"/>
  <c r="GP14" i="9"/>
  <c r="GP36" i="18"/>
  <c r="GP32" i="18" s="1"/>
  <c r="GQ19" i="18"/>
  <c r="GQ15" i="18"/>
  <c r="GQ35" i="18" s="1"/>
  <c r="GQ17" i="18"/>
  <c r="GO25" i="18"/>
  <c r="GO21" i="18" s="1"/>
  <c r="GP24" i="18"/>
  <c r="GO12" i="18"/>
  <c r="GP25" i="18"/>
  <c r="GP16" i="18"/>
  <c r="GP12" i="18" s="1"/>
  <c r="GQ9" i="20"/>
  <c r="GQ10" i="9"/>
  <c r="GQ5" i="14"/>
  <c r="GQ5" i="17"/>
  <c r="GS8" i="9"/>
  <c r="GR7" i="18"/>
  <c r="GR9" i="20" s="1"/>
  <c r="GR5" i="18"/>
  <c r="P84" i="22"/>
  <c r="P32" i="22"/>
  <c r="P62" i="22" s="1"/>
  <c r="GO18" i="9"/>
  <c r="GO71" i="9" s="1"/>
  <c r="GT12" i="20"/>
  <c r="GT30" i="20" s="1"/>
  <c r="GT14" i="20"/>
  <c r="GT26" i="20" s="1"/>
  <c r="GT13" i="20"/>
  <c r="GT16" i="20"/>
  <c r="GT25" i="20" s="1"/>
  <c r="GT15" i="20"/>
  <c r="GS35" i="20"/>
  <c r="GS89" i="9" s="1"/>
  <c r="GS8" i="18"/>
  <c r="GU10" i="20"/>
  <c r="GT6" i="14"/>
  <c r="GT6" i="17"/>
  <c r="GT11" i="9"/>
  <c r="GQ82" i="9" l="1"/>
  <c r="GQ74" i="9" s="1"/>
  <c r="GQ84" i="9" s="1"/>
  <c r="GO84" i="9"/>
  <c r="GO67" i="9"/>
  <c r="GP72" i="9"/>
  <c r="P7" i="23"/>
  <c r="P17" i="23" s="1"/>
  <c r="GN16" i="9"/>
  <c r="GQ13" i="9"/>
  <c r="GN9" i="14"/>
  <c r="GP45" i="18"/>
  <c r="GP41" i="18" s="1"/>
  <c r="GP15" i="9"/>
  <c r="GQ44" i="18"/>
  <c r="GM15" i="9"/>
  <c r="GM19" i="9" s="1"/>
  <c r="GN19" i="9" s="1"/>
  <c r="GN8" i="7"/>
  <c r="P6" i="23" s="1"/>
  <c r="GQ10" i="17"/>
  <c r="GQ11" i="17" s="1"/>
  <c r="GQ8" i="7"/>
  <c r="GM11" i="17"/>
  <c r="GN11" i="17" s="1"/>
  <c r="GN10" i="17"/>
  <c r="GP51" i="18"/>
  <c r="GO41" i="18"/>
  <c r="GO15" i="9"/>
  <c r="GT18" i="20"/>
  <c r="GT66" i="20" s="1"/>
  <c r="GS66" i="20"/>
  <c r="GQ14" i="9"/>
  <c r="GQ36" i="18"/>
  <c r="GQ32" i="18" s="1"/>
  <c r="GR39" i="18"/>
  <c r="GR38" i="18"/>
  <c r="GR37" i="18"/>
  <c r="GQ16" i="18"/>
  <c r="GR19" i="18"/>
  <c r="GR15" i="18"/>
  <c r="GR35" i="18" s="1"/>
  <c r="GR82" i="9" s="1"/>
  <c r="GR74" i="9" s="1"/>
  <c r="GR84" i="9" s="1"/>
  <c r="GR17" i="18"/>
  <c r="GP21" i="18"/>
  <c r="GQ24" i="18"/>
  <c r="GR5" i="17"/>
  <c r="GR5" i="14"/>
  <c r="GR10" i="9"/>
  <c r="GT8" i="9"/>
  <c r="GR5" i="7"/>
  <c r="GP18" i="9"/>
  <c r="GP71" i="9" s="1"/>
  <c r="GS7" i="18"/>
  <c r="GS5" i="7" s="1"/>
  <c r="GS5" i="18"/>
  <c r="GU12" i="20"/>
  <c r="GU8" i="9" s="1"/>
  <c r="GU14" i="20"/>
  <c r="GU26" i="20" s="1"/>
  <c r="GU13" i="20"/>
  <c r="GU16" i="20"/>
  <c r="GU25" i="20" s="1"/>
  <c r="GU15" i="20"/>
  <c r="GT35" i="20"/>
  <c r="GT89" i="9" s="1"/>
  <c r="GT8" i="18"/>
  <c r="GV10" i="20"/>
  <c r="GU6" i="14"/>
  <c r="GU6" i="17"/>
  <c r="GU11" i="9"/>
  <c r="GR13" i="9" l="1"/>
  <c r="GO73" i="9"/>
  <c r="GQ72" i="9"/>
  <c r="GP50" i="18"/>
  <c r="GP68" i="9" s="1"/>
  <c r="GN15" i="9"/>
  <c r="GR44" i="18"/>
  <c r="GR10" i="17"/>
  <c r="GR11" i="17" s="1"/>
  <c r="GR8" i="7"/>
  <c r="GQ51" i="18"/>
  <c r="GU18" i="20"/>
  <c r="GU66" i="20" s="1"/>
  <c r="GS37" i="18"/>
  <c r="GS38" i="18"/>
  <c r="GS39" i="18"/>
  <c r="GR36" i="18"/>
  <c r="GR32" i="18" s="1"/>
  <c r="GR14" i="9"/>
  <c r="GQ45" i="18"/>
  <c r="GQ50" i="18" s="1"/>
  <c r="GQ68" i="9" s="1"/>
  <c r="GS19" i="18"/>
  <c r="GS17" i="18"/>
  <c r="GS15" i="18"/>
  <c r="GS35" i="18" s="1"/>
  <c r="GR16" i="18"/>
  <c r="GR12" i="18" s="1"/>
  <c r="GR25" i="18"/>
  <c r="GQ12" i="18"/>
  <c r="GR24" i="18"/>
  <c r="GQ25" i="18"/>
  <c r="GQ21" i="18" s="1"/>
  <c r="GS9" i="20"/>
  <c r="GS5" i="17"/>
  <c r="GU30" i="20"/>
  <c r="GS5" i="14"/>
  <c r="GS10" i="9"/>
  <c r="GQ18" i="9"/>
  <c r="GQ71" i="9" s="1"/>
  <c r="GT7" i="18"/>
  <c r="GT5" i="17" s="1"/>
  <c r="GT5" i="18"/>
  <c r="GV12" i="20"/>
  <c r="GV8" i="9" s="1"/>
  <c r="GV14" i="20"/>
  <c r="GV26" i="20" s="1"/>
  <c r="GU35" i="20"/>
  <c r="GU89" i="9" s="1"/>
  <c r="GV13" i="20"/>
  <c r="GV16" i="20"/>
  <c r="GV25" i="20" s="1"/>
  <c r="GV15" i="20"/>
  <c r="GU8" i="18"/>
  <c r="GW10" i="20"/>
  <c r="GV6" i="14"/>
  <c r="GV6" i="17"/>
  <c r="GV11" i="9"/>
  <c r="GR72" i="9" l="1"/>
  <c r="GS82" i="9"/>
  <c r="GQ67" i="9"/>
  <c r="GQ73" i="9" s="1"/>
  <c r="GP67" i="9"/>
  <c r="GS13" i="9"/>
  <c r="GR45" i="18"/>
  <c r="GR41" i="18" s="1"/>
  <c r="GS10" i="17"/>
  <c r="GS11" i="17" s="1"/>
  <c r="GS8" i="7"/>
  <c r="GV18" i="20"/>
  <c r="GV66" i="20" s="1"/>
  <c r="GQ41" i="18"/>
  <c r="GT39" i="18"/>
  <c r="GT38" i="18"/>
  <c r="GT37" i="18"/>
  <c r="GS44" i="18"/>
  <c r="GR51" i="18"/>
  <c r="GS14" i="9"/>
  <c r="GS36" i="18"/>
  <c r="GS32" i="18" s="1"/>
  <c r="GT9" i="20"/>
  <c r="GT5" i="14"/>
  <c r="GT5" i="7"/>
  <c r="GS24" i="18"/>
  <c r="GT10" i="9"/>
  <c r="GT19" i="18"/>
  <c r="GT15" i="18"/>
  <c r="GT35" i="18" s="1"/>
  <c r="GT82" i="9" s="1"/>
  <c r="GT74" i="9" s="1"/>
  <c r="GT84" i="9" s="1"/>
  <c r="GT17" i="18"/>
  <c r="GS16" i="18"/>
  <c r="GS12" i="18" s="1"/>
  <c r="GR21" i="18"/>
  <c r="GR15" i="9"/>
  <c r="GV30" i="20"/>
  <c r="GR18" i="9"/>
  <c r="GR71" i="9" s="1"/>
  <c r="GU7" i="18"/>
  <c r="GU9" i="20" s="1"/>
  <c r="GU5" i="18"/>
  <c r="GQ15" i="9"/>
  <c r="GW12" i="20"/>
  <c r="GW30" i="20" s="1"/>
  <c r="GW14" i="20"/>
  <c r="GW26" i="20" s="1"/>
  <c r="GV35" i="20"/>
  <c r="GV89" i="9" s="1"/>
  <c r="GW13" i="20"/>
  <c r="GW15" i="20"/>
  <c r="GW16" i="20"/>
  <c r="GW25" i="20" s="1"/>
  <c r="GV8" i="18"/>
  <c r="GX10" i="20"/>
  <c r="GW6" i="14"/>
  <c r="GW6" i="17"/>
  <c r="GW11" i="9"/>
  <c r="GS74" i="9" l="1"/>
  <c r="GS72" i="9"/>
  <c r="GP73" i="9"/>
  <c r="GR50" i="18"/>
  <c r="GR68" i="9" s="1"/>
  <c r="GT13" i="9"/>
  <c r="GS45" i="18"/>
  <c r="GS41" i="18" s="1"/>
  <c r="GT10" i="17"/>
  <c r="GT11" i="17" s="1"/>
  <c r="GT8" i="7"/>
  <c r="GW18" i="20"/>
  <c r="GW66" i="20" s="1"/>
  <c r="GT14" i="9"/>
  <c r="GT36" i="18"/>
  <c r="GT32" i="18" s="1"/>
  <c r="GU39" i="18"/>
  <c r="GU38" i="18"/>
  <c r="GU37" i="18"/>
  <c r="GT44" i="18"/>
  <c r="GS51" i="18"/>
  <c r="GS25" i="18"/>
  <c r="GS21" i="18" s="1"/>
  <c r="GU5" i="17"/>
  <c r="GT24" i="18"/>
  <c r="GU10" i="9"/>
  <c r="GU19" i="18"/>
  <c r="GU15" i="18"/>
  <c r="GU35" i="18" s="1"/>
  <c r="GU17" i="18"/>
  <c r="GT25" i="18"/>
  <c r="GT16" i="18"/>
  <c r="GU5" i="14"/>
  <c r="GU5" i="7"/>
  <c r="GW8" i="9"/>
  <c r="GV7" i="18"/>
  <c r="GV10" i="9" s="1"/>
  <c r="GV5" i="18"/>
  <c r="GS18" i="9"/>
  <c r="GS71" i="9" s="1"/>
  <c r="GX12" i="20"/>
  <c r="GX30" i="20" s="1"/>
  <c r="GX14" i="20"/>
  <c r="GX26" i="20" s="1"/>
  <c r="GW35" i="20"/>
  <c r="GW89" i="9" s="1"/>
  <c r="GX13" i="20"/>
  <c r="GX16" i="20"/>
  <c r="GX25" i="20" s="1"/>
  <c r="GX15" i="20"/>
  <c r="GW8" i="18"/>
  <c r="GY10" i="20"/>
  <c r="GX6" i="14"/>
  <c r="GX6" i="17"/>
  <c r="GX11" i="9"/>
  <c r="GU82" i="9" l="1"/>
  <c r="GU74" i="9" s="1"/>
  <c r="GU84" i="9" s="1"/>
  <c r="GS84" i="9"/>
  <c r="GT72" i="9"/>
  <c r="GR67" i="9"/>
  <c r="GS50" i="18"/>
  <c r="GU13" i="9"/>
  <c r="GT45" i="18"/>
  <c r="GT41" i="18" s="1"/>
  <c r="GU44" i="18"/>
  <c r="GT51" i="18"/>
  <c r="GX18" i="20"/>
  <c r="GX66" i="20" s="1"/>
  <c r="GV39" i="18"/>
  <c r="GV38" i="18"/>
  <c r="GV37" i="18"/>
  <c r="GU14" i="9"/>
  <c r="GU36" i="18"/>
  <c r="GU32" i="18" s="1"/>
  <c r="GV19" i="18"/>
  <c r="GV15" i="18"/>
  <c r="GV35" i="18" s="1"/>
  <c r="GV17" i="18"/>
  <c r="GU25" i="18"/>
  <c r="GU16" i="18"/>
  <c r="GU12" i="18" s="1"/>
  <c r="GT21" i="18"/>
  <c r="GV5" i="17"/>
  <c r="GU24" i="18"/>
  <c r="GT12" i="18"/>
  <c r="GV5" i="14"/>
  <c r="GV9" i="20"/>
  <c r="GV5" i="7"/>
  <c r="GX8" i="9"/>
  <c r="GW7" i="18"/>
  <c r="GW5" i="14" s="1"/>
  <c r="GW5" i="18"/>
  <c r="GS15" i="9"/>
  <c r="GT18" i="9"/>
  <c r="GT71" i="9" s="1"/>
  <c r="GY12" i="20"/>
  <c r="GY30" i="20" s="1"/>
  <c r="GY14" i="20"/>
  <c r="GY26" i="20" s="1"/>
  <c r="GX35" i="20"/>
  <c r="GX89" i="9" s="1"/>
  <c r="GY13" i="20"/>
  <c r="GY16" i="20"/>
  <c r="GY25" i="20" s="1"/>
  <c r="GY15" i="20"/>
  <c r="GX8" i="18"/>
  <c r="GZ10" i="20"/>
  <c r="GY6" i="14"/>
  <c r="GY6" i="17"/>
  <c r="GY11" i="9"/>
  <c r="GS68" i="9" l="1"/>
  <c r="GS67" i="9" s="1"/>
  <c r="GS73" i="9" s="1"/>
  <c r="GV82" i="9"/>
  <c r="GV74" i="9" s="1"/>
  <c r="GV84" i="9" s="1"/>
  <c r="GR73" i="9"/>
  <c r="GU72" i="9"/>
  <c r="GT50" i="18"/>
  <c r="GV13" i="9"/>
  <c r="GV44" i="18"/>
  <c r="GT15" i="9"/>
  <c r="GU45" i="18"/>
  <c r="GU51" i="18"/>
  <c r="GV10" i="17"/>
  <c r="GV11" i="17" s="1"/>
  <c r="GV8" i="7"/>
  <c r="GU10" i="17"/>
  <c r="GU11" i="17" s="1"/>
  <c r="GU8" i="7"/>
  <c r="GY18" i="20"/>
  <c r="GY66" i="20" s="1"/>
  <c r="GV36" i="18"/>
  <c r="GV32" i="18" s="1"/>
  <c r="GV14" i="9"/>
  <c r="GU21" i="18"/>
  <c r="GW38" i="18"/>
  <c r="GW39" i="18"/>
  <c r="GW37" i="18"/>
  <c r="GV24" i="18"/>
  <c r="GW19" i="18"/>
  <c r="GW17" i="18"/>
  <c r="GW15" i="18"/>
  <c r="GV16" i="18"/>
  <c r="GV12" i="18" s="1"/>
  <c r="GY8" i="9"/>
  <c r="GX7" i="18"/>
  <c r="GX10" i="9" s="1"/>
  <c r="GX5" i="18"/>
  <c r="GW5" i="7"/>
  <c r="GW5" i="17"/>
  <c r="GW9" i="20"/>
  <c r="GW10" i="9"/>
  <c r="GU18" i="9"/>
  <c r="GU71" i="9" s="1"/>
  <c r="GZ12" i="20"/>
  <c r="GZ8" i="9" s="1"/>
  <c r="GZ14" i="20"/>
  <c r="GZ26" i="20" s="1"/>
  <c r="HA26" i="20" s="1"/>
  <c r="GY35" i="20"/>
  <c r="GY89" i="9" s="1"/>
  <c r="GZ13" i="20"/>
  <c r="GZ18" i="20" s="1"/>
  <c r="GZ16" i="20"/>
  <c r="GZ25" i="20" s="1"/>
  <c r="HA25" i="20" s="1"/>
  <c r="GZ15" i="20"/>
  <c r="GY8" i="18"/>
  <c r="HB10" i="20"/>
  <c r="GZ6" i="14"/>
  <c r="GZ6" i="17"/>
  <c r="GZ11" i="9"/>
  <c r="GT68" i="9" l="1"/>
  <c r="GT67" i="9" s="1"/>
  <c r="GT73" i="9" s="1"/>
  <c r="GV72" i="9"/>
  <c r="GU41" i="18"/>
  <c r="GU50" i="18"/>
  <c r="GU68" i="9" s="1"/>
  <c r="GW13" i="9"/>
  <c r="GV45" i="18"/>
  <c r="GV50" i="18" s="1"/>
  <c r="GV68" i="9" s="1"/>
  <c r="GV15" i="9"/>
  <c r="HA18" i="20"/>
  <c r="HA66" i="20" s="1"/>
  <c r="GV51" i="18"/>
  <c r="GW10" i="17"/>
  <c r="GW11" i="17" s="1"/>
  <c r="GW8" i="7"/>
  <c r="GX39" i="18"/>
  <c r="GX38" i="18"/>
  <c r="GX37" i="18"/>
  <c r="GW14" i="9"/>
  <c r="GW36" i="18"/>
  <c r="GW24" i="18"/>
  <c r="GW35" i="18"/>
  <c r="GW82" i="9" s="1"/>
  <c r="GW74" i="9" s="1"/>
  <c r="GV25" i="18"/>
  <c r="GV21" i="18" s="1"/>
  <c r="GX5" i="7"/>
  <c r="GX5" i="17"/>
  <c r="GX19" i="18"/>
  <c r="GX15" i="18"/>
  <c r="GX35" i="18" s="1"/>
  <c r="GX17" i="18"/>
  <c r="GW25" i="18"/>
  <c r="GW16" i="18"/>
  <c r="GW12" i="18" s="1"/>
  <c r="GX9" i="20"/>
  <c r="GX5" i="14"/>
  <c r="GZ30" i="20"/>
  <c r="HA30" i="20" s="1"/>
  <c r="GY7" i="18"/>
  <c r="GY5" i="7" s="1"/>
  <c r="GY5" i="18"/>
  <c r="GV18" i="9"/>
  <c r="GV71" i="9" s="1"/>
  <c r="GU15" i="9"/>
  <c r="HB12" i="20"/>
  <c r="HB30" i="20" s="1"/>
  <c r="HB14" i="20"/>
  <c r="HB26" i="20" s="1"/>
  <c r="GZ66" i="20"/>
  <c r="GZ35" i="20"/>
  <c r="HB13" i="20"/>
  <c r="HB18" i="20" s="1"/>
  <c r="HB66" i="20" s="1"/>
  <c r="HB16" i="20"/>
  <c r="HB25" i="20" s="1"/>
  <c r="HB15" i="20"/>
  <c r="GZ8" i="18"/>
  <c r="HC10" i="20"/>
  <c r="HB6" i="14"/>
  <c r="HB6" i="17"/>
  <c r="HB11" i="9"/>
  <c r="GX82" i="9" l="1"/>
  <c r="GX74" i="9" s="1"/>
  <c r="GX84" i="9" s="1"/>
  <c r="GW84" i="9"/>
  <c r="GV67" i="9"/>
  <c r="GV73" i="9" s="1"/>
  <c r="GW72" i="9"/>
  <c r="HA35" i="20"/>
  <c r="GZ89" i="9"/>
  <c r="GU67" i="9"/>
  <c r="GV41" i="18"/>
  <c r="GX13" i="9"/>
  <c r="GW32" i="18"/>
  <c r="GW51" i="18" s="1"/>
  <c r="GW45" i="18"/>
  <c r="GX44" i="18"/>
  <c r="GY5" i="14"/>
  <c r="GY5" i="17"/>
  <c r="HB8" i="9"/>
  <c r="GX10" i="17"/>
  <c r="GX11" i="17" s="1"/>
  <c r="GX8" i="7"/>
  <c r="GW44" i="18"/>
  <c r="GX14" i="9"/>
  <c r="GX36" i="18"/>
  <c r="GX32" i="18" s="1"/>
  <c r="GY39" i="18"/>
  <c r="GY38" i="18"/>
  <c r="GY37" i="18"/>
  <c r="GW21" i="18"/>
  <c r="GX25" i="18"/>
  <c r="GX16" i="18"/>
  <c r="GX12" i="18" s="1"/>
  <c r="GY19" i="18"/>
  <c r="GY15" i="18"/>
  <c r="GY17" i="18"/>
  <c r="GY10" i="9"/>
  <c r="GX24" i="18"/>
  <c r="GY9" i="20"/>
  <c r="GZ7" i="18"/>
  <c r="GZ5" i="14" s="1"/>
  <c r="GZ5" i="18"/>
  <c r="HC12" i="20"/>
  <c r="HC8" i="9" s="1"/>
  <c r="HC14" i="20"/>
  <c r="HC26" i="20" s="1"/>
  <c r="HC13" i="20"/>
  <c r="HC18" i="20" s="1"/>
  <c r="HC66" i="20" s="1"/>
  <c r="HC16" i="20"/>
  <c r="HC25" i="20" s="1"/>
  <c r="HC15" i="20"/>
  <c r="HB35" i="20"/>
  <c r="HB89" i="9" s="1"/>
  <c r="HB8" i="18"/>
  <c r="HD10" i="20"/>
  <c r="HC6" i="14"/>
  <c r="HC6" i="17"/>
  <c r="HC11" i="9"/>
  <c r="GU73" i="9" l="1"/>
  <c r="GX72" i="9"/>
  <c r="HA89" i="9"/>
  <c r="GW50" i="18"/>
  <c r="GW68" i="9" s="1"/>
  <c r="GW41" i="18"/>
  <c r="GX45" i="18"/>
  <c r="GX41" i="18" s="1"/>
  <c r="GW15" i="9"/>
  <c r="GX51" i="18"/>
  <c r="GY8" i="7"/>
  <c r="GY10" i="17"/>
  <c r="GW18" i="9"/>
  <c r="GW71" i="9" s="1"/>
  <c r="GY36" i="18"/>
  <c r="GZ39" i="18"/>
  <c r="GZ38" i="18"/>
  <c r="GZ37" i="18"/>
  <c r="GY24" i="18"/>
  <c r="GY35" i="18"/>
  <c r="GY82" i="9" s="1"/>
  <c r="GY74" i="9" s="1"/>
  <c r="GY84" i="9" s="1"/>
  <c r="GX21" i="18"/>
  <c r="GZ9" i="20"/>
  <c r="GZ19" i="18"/>
  <c r="GZ15" i="18"/>
  <c r="GZ35" i="18" s="1"/>
  <c r="GZ17" i="18"/>
  <c r="GY25" i="18"/>
  <c r="GY16" i="18"/>
  <c r="GY12" i="18" s="1"/>
  <c r="HC30" i="20"/>
  <c r="GZ5" i="7"/>
  <c r="GZ10" i="9"/>
  <c r="GX18" i="9"/>
  <c r="GX71" i="9" s="1"/>
  <c r="HB7" i="18"/>
  <c r="HB5" i="14" s="1"/>
  <c r="HB5" i="18"/>
  <c r="GZ5" i="17"/>
  <c r="HA7" i="18"/>
  <c r="HA9" i="20" s="1"/>
  <c r="HD12" i="20"/>
  <c r="HD8" i="9" s="1"/>
  <c r="HD14" i="20"/>
  <c r="HD26" i="20" s="1"/>
  <c r="HC35" i="20"/>
  <c r="HC89" i="9" s="1"/>
  <c r="HD13" i="20"/>
  <c r="HD18" i="20" s="1"/>
  <c r="HD66" i="20" s="1"/>
  <c r="HD16" i="20"/>
  <c r="HD25" i="20" s="1"/>
  <c r="HD15" i="20"/>
  <c r="HC8" i="18"/>
  <c r="HE10" i="20"/>
  <c r="HD6" i="14"/>
  <c r="HD6" i="17"/>
  <c r="HD11" i="9"/>
  <c r="GZ82" i="9" l="1"/>
  <c r="GZ74" i="9" s="1"/>
  <c r="GW67" i="9"/>
  <c r="GX50" i="18"/>
  <c r="GZ13" i="9"/>
  <c r="GY32" i="18"/>
  <c r="GY51" i="18" s="1"/>
  <c r="GY45" i="18"/>
  <c r="GY44" i="18"/>
  <c r="GX15" i="9"/>
  <c r="GY11" i="17"/>
  <c r="GY13" i="9" s="1"/>
  <c r="GY21" i="18"/>
  <c r="HB10" i="9"/>
  <c r="GZ44" i="18"/>
  <c r="HA35" i="18"/>
  <c r="HA38" i="18"/>
  <c r="Q34" i="22" s="1"/>
  <c r="HA39" i="18"/>
  <c r="Q35" i="22" s="1"/>
  <c r="GZ36" i="18"/>
  <c r="GZ32" i="18" s="1"/>
  <c r="GZ14" i="9"/>
  <c r="HA37" i="18"/>
  <c r="Q33" i="22" s="1"/>
  <c r="Q63" i="22" s="1"/>
  <c r="HB39" i="18"/>
  <c r="HB38" i="18"/>
  <c r="HB37" i="18"/>
  <c r="HA5" i="17"/>
  <c r="HB19" i="18"/>
  <c r="HB17" i="18"/>
  <c r="HB15" i="18"/>
  <c r="HB35" i="18" s="1"/>
  <c r="HA19" i="18"/>
  <c r="GZ24" i="18"/>
  <c r="HA24" i="18" s="1"/>
  <c r="HA15" i="18"/>
  <c r="HB5" i="7"/>
  <c r="HB9" i="20"/>
  <c r="HA5" i="14"/>
  <c r="GZ16" i="18"/>
  <c r="HA16" i="18" s="1"/>
  <c r="HA17" i="18"/>
  <c r="HB5" i="17"/>
  <c r="HA10" i="9"/>
  <c r="HA5" i="7"/>
  <c r="HD30" i="20"/>
  <c r="HC7" i="18"/>
  <c r="HC9" i="20" s="1"/>
  <c r="HC5" i="18"/>
  <c r="HE12" i="20"/>
  <c r="HE8" i="9" s="1"/>
  <c r="HE14" i="20"/>
  <c r="HE26" i="20" s="1"/>
  <c r="HD35" i="20"/>
  <c r="HD89" i="9" s="1"/>
  <c r="HE13" i="20"/>
  <c r="HE18" i="20" s="1"/>
  <c r="HE66" i="20" s="1"/>
  <c r="HE16" i="20"/>
  <c r="HE25" i="20" s="1"/>
  <c r="HE15" i="20"/>
  <c r="HD8" i="18"/>
  <c r="HF10" i="20"/>
  <c r="HE6" i="14"/>
  <c r="HE6" i="17"/>
  <c r="HE11" i="9"/>
  <c r="HB82" i="9" l="1"/>
  <c r="HA82" i="9"/>
  <c r="GX68" i="9"/>
  <c r="GX67" i="9" s="1"/>
  <c r="GX73" i="9" s="1"/>
  <c r="HB74" i="9"/>
  <c r="GY50" i="18"/>
  <c r="GY68" i="9" s="1"/>
  <c r="GZ84" i="9"/>
  <c r="HA84" i="9" s="1"/>
  <c r="HA74" i="9"/>
  <c r="GY72" i="9"/>
  <c r="GZ72" i="9"/>
  <c r="GW73" i="9"/>
  <c r="HA13" i="9"/>
  <c r="GY14" i="9"/>
  <c r="GY15" i="9" s="1"/>
  <c r="HB13" i="9"/>
  <c r="GY18" i="9"/>
  <c r="GY71" i="9" s="1"/>
  <c r="GY41" i="18"/>
  <c r="Q87" i="22"/>
  <c r="Q102" i="22" s="1"/>
  <c r="Q65" i="22"/>
  <c r="Q86" i="22"/>
  <c r="Q101" i="22" s="1"/>
  <c r="Q64" i="22"/>
  <c r="HB44" i="18"/>
  <c r="HB14" i="9"/>
  <c r="HB36" i="18"/>
  <c r="HB32" i="18" s="1"/>
  <c r="GZ45" i="18"/>
  <c r="GZ41" i="18" s="1"/>
  <c r="HA44" i="18"/>
  <c r="HC39" i="18"/>
  <c r="HC38" i="18"/>
  <c r="HC37" i="18"/>
  <c r="GZ51" i="18"/>
  <c r="HA36" i="18"/>
  <c r="HA51" i="18" s="1"/>
  <c r="GZ12" i="18"/>
  <c r="HB24" i="18"/>
  <c r="HC19" i="18"/>
  <c r="HC17" i="18"/>
  <c r="HC15" i="18"/>
  <c r="HC35" i="18" s="1"/>
  <c r="HC82" i="9" s="1"/>
  <c r="HC74" i="9" s="1"/>
  <c r="HC84" i="9" s="1"/>
  <c r="HB16" i="18"/>
  <c r="HB12" i="18" s="1"/>
  <c r="GZ25" i="18"/>
  <c r="HC5" i="7"/>
  <c r="HC5" i="14"/>
  <c r="HC5" i="17"/>
  <c r="HC10" i="9"/>
  <c r="HE30" i="20"/>
  <c r="HD7" i="18"/>
  <c r="HD9" i="20" s="1"/>
  <c r="HD5" i="18"/>
  <c r="GZ18" i="9"/>
  <c r="GZ71" i="9" s="1"/>
  <c r="Q85" i="22"/>
  <c r="Q100" i="22" s="1"/>
  <c r="Q29" i="22"/>
  <c r="HF12" i="20"/>
  <c r="HF30" i="20" s="1"/>
  <c r="HF14" i="20"/>
  <c r="HF26" i="20" s="1"/>
  <c r="HF13" i="20"/>
  <c r="HF18" i="20" s="1"/>
  <c r="HF66" i="20" s="1"/>
  <c r="HF16" i="20"/>
  <c r="HF25" i="20" s="1"/>
  <c r="HF15" i="20"/>
  <c r="HE35" i="20"/>
  <c r="HE89" i="9" s="1"/>
  <c r="HE8" i="18"/>
  <c r="HG10" i="20"/>
  <c r="HF6" i="14"/>
  <c r="HF6" i="17"/>
  <c r="HF11" i="9"/>
  <c r="HA72" i="9" l="1"/>
  <c r="HA71" i="9"/>
  <c r="HB84" i="9"/>
  <c r="HB72" i="9"/>
  <c r="GY67" i="9"/>
  <c r="GY73" i="9" s="1"/>
  <c r="GZ50" i="18"/>
  <c r="GZ68" i="9" s="1"/>
  <c r="HA68" i="9" s="1"/>
  <c r="HA14" i="9"/>
  <c r="HC13" i="9"/>
  <c r="HC44" i="18"/>
  <c r="Q99" i="22"/>
  <c r="HD5" i="17"/>
  <c r="HA45" i="18"/>
  <c r="HA50" i="18" s="1"/>
  <c r="GZ15" i="9"/>
  <c r="HA15" i="9" s="1"/>
  <c r="HB10" i="17"/>
  <c r="HB11" i="17" s="1"/>
  <c r="HB8" i="7"/>
  <c r="GZ10" i="17"/>
  <c r="GZ8" i="7"/>
  <c r="HA8" i="7"/>
  <c r="HC10" i="17"/>
  <c r="HC11" i="17" s="1"/>
  <c r="HC8" i="7"/>
  <c r="HC14" i="9"/>
  <c r="HC36" i="18"/>
  <c r="HB45" i="18"/>
  <c r="HB50" i="18" s="1"/>
  <c r="HB68" i="9" s="1"/>
  <c r="HD39" i="18"/>
  <c r="HD38" i="18"/>
  <c r="HD37" i="18"/>
  <c r="HB51" i="18"/>
  <c r="HB25" i="18"/>
  <c r="HB21" i="18" s="1"/>
  <c r="GZ21" i="18"/>
  <c r="HA25" i="18"/>
  <c r="HA21" i="18" s="1"/>
  <c r="HC24" i="18"/>
  <c r="HD19" i="18"/>
  <c r="HD15" i="18"/>
  <c r="HD17" i="18"/>
  <c r="HC25" i="18"/>
  <c r="HC16" i="18"/>
  <c r="HC12" i="18" s="1"/>
  <c r="HF8" i="9"/>
  <c r="HD5" i="14"/>
  <c r="HE7" i="18"/>
  <c r="HE5" i="7" s="1"/>
  <c r="HE5" i="18"/>
  <c r="HD10" i="9"/>
  <c r="HB18" i="9"/>
  <c r="HB71" i="9" s="1"/>
  <c r="HA18" i="9"/>
  <c r="Q32" i="22"/>
  <c r="Q62" i="22" s="1"/>
  <c r="Q81" i="22"/>
  <c r="Q31" i="22"/>
  <c r="Q61" i="22" s="1"/>
  <c r="Q59" i="22" s="1"/>
  <c r="Q96" i="22" s="1"/>
  <c r="Q84" i="22"/>
  <c r="HD5" i="7"/>
  <c r="HG12" i="20"/>
  <c r="HG30" i="20" s="1"/>
  <c r="HG14" i="20"/>
  <c r="HG26" i="20" s="1"/>
  <c r="HG13" i="20"/>
  <c r="HG18" i="20" s="1"/>
  <c r="HG66" i="20" s="1"/>
  <c r="HG16" i="20"/>
  <c r="HG25" i="20" s="1"/>
  <c r="HG15" i="20"/>
  <c r="HF35" i="20"/>
  <c r="HF89" i="9" s="1"/>
  <c r="HF8" i="18"/>
  <c r="HH10" i="20"/>
  <c r="HG6" i="14"/>
  <c r="HG6" i="17"/>
  <c r="HG11" i="9"/>
  <c r="HB67" i="9" l="1"/>
  <c r="GZ67" i="9"/>
  <c r="HC72" i="9"/>
  <c r="Q7" i="23"/>
  <c r="Q17" i="23" s="1"/>
  <c r="HD13" i="9"/>
  <c r="HC32" i="18"/>
  <c r="HC51" i="18" s="1"/>
  <c r="HC45" i="18"/>
  <c r="HC41" i="18" s="1"/>
  <c r="HA41" i="18"/>
  <c r="Q88" i="22"/>
  <c r="GZ11" i="17"/>
  <c r="HA10" i="17"/>
  <c r="HD10" i="17"/>
  <c r="HD11" i="17" s="1"/>
  <c r="HD8" i="7"/>
  <c r="HC7" i="14"/>
  <c r="HE37" i="18"/>
  <c r="HE38" i="18"/>
  <c r="HE39" i="18"/>
  <c r="HB41" i="18"/>
  <c r="HD24" i="18"/>
  <c r="HD35" i="18"/>
  <c r="HD82" i="9" s="1"/>
  <c r="HD14" i="9"/>
  <c r="HD36" i="18"/>
  <c r="HB15" i="9"/>
  <c r="HE9" i="20"/>
  <c r="HE19" i="18"/>
  <c r="HE17" i="18"/>
  <c r="HE15" i="18"/>
  <c r="HE35" i="18" s="1"/>
  <c r="HD25" i="18"/>
  <c r="HD16" i="18"/>
  <c r="HC21" i="18"/>
  <c r="HG8" i="9"/>
  <c r="HB7" i="14"/>
  <c r="HF7" i="18"/>
  <c r="HF5" i="17" s="1"/>
  <c r="HF5" i="18"/>
  <c r="HE10" i="9"/>
  <c r="Q36" i="22"/>
  <c r="HC18" i="9"/>
  <c r="HC71" i="9" s="1"/>
  <c r="HE5" i="17"/>
  <c r="Q83" i="22"/>
  <c r="Q98" i="22" s="1"/>
  <c r="HE5" i="14"/>
  <c r="HH12" i="20"/>
  <c r="HH8" i="9" s="1"/>
  <c r="HH14" i="20"/>
  <c r="HH26" i="20" s="1"/>
  <c r="HH13" i="20"/>
  <c r="HH18" i="20" s="1"/>
  <c r="HH66" i="20" s="1"/>
  <c r="HH16" i="20"/>
  <c r="HH25" i="20" s="1"/>
  <c r="HH15" i="20"/>
  <c r="HG35" i="20"/>
  <c r="HG89" i="9" s="1"/>
  <c r="HG8" i="18"/>
  <c r="HI10" i="20"/>
  <c r="HH6" i="14"/>
  <c r="HH6" i="17"/>
  <c r="HH11" i="9"/>
  <c r="HD7" i="14" l="1"/>
  <c r="HD74" i="9"/>
  <c r="HE82" i="9"/>
  <c r="HE74" i="9" s="1"/>
  <c r="HE84" i="9" s="1"/>
  <c r="GZ73" i="9"/>
  <c r="HA73" i="9" s="1"/>
  <c r="HA67" i="9"/>
  <c r="HD72" i="9"/>
  <c r="HB73" i="9"/>
  <c r="HC50" i="18"/>
  <c r="HC68" i="9" s="1"/>
  <c r="HE13" i="9"/>
  <c r="HD32" i="18"/>
  <c r="HD51" i="18" s="1"/>
  <c r="HF9" i="20"/>
  <c r="HF5" i="14"/>
  <c r="HC15" i="9"/>
  <c r="HA11" i="17"/>
  <c r="HE44" i="18"/>
  <c r="HF39" i="18"/>
  <c r="HF38" i="18"/>
  <c r="HF37" i="18"/>
  <c r="HD45" i="18"/>
  <c r="HD44" i="18"/>
  <c r="HD18" i="9" s="1"/>
  <c r="HD71" i="9" s="1"/>
  <c r="HE36" i="18"/>
  <c r="HE14" i="9"/>
  <c r="HD21" i="18"/>
  <c r="HF19" i="18"/>
  <c r="HF17" i="18"/>
  <c r="HF15" i="18"/>
  <c r="HD12" i="18"/>
  <c r="HE24" i="18"/>
  <c r="HE16" i="18"/>
  <c r="HE12" i="18" s="1"/>
  <c r="HE25" i="18"/>
  <c r="HF5" i="7"/>
  <c r="HF10" i="9"/>
  <c r="HH30" i="20"/>
  <c r="HG7" i="18"/>
  <c r="HG9" i="20" s="1"/>
  <c r="HG5" i="18"/>
  <c r="HI12" i="20"/>
  <c r="HI8" i="9" s="1"/>
  <c r="HI14" i="20"/>
  <c r="HI26" i="20" s="1"/>
  <c r="HI13" i="20"/>
  <c r="HI18" i="20" s="1"/>
  <c r="HI66" i="20" s="1"/>
  <c r="HI16" i="20"/>
  <c r="HI25" i="20" s="1"/>
  <c r="HI15" i="20"/>
  <c r="HH35" i="20"/>
  <c r="HH89" i="9" s="1"/>
  <c r="HH8" i="18"/>
  <c r="HJ10" i="20"/>
  <c r="HI6" i="14"/>
  <c r="HI6" i="17"/>
  <c r="HI11" i="9"/>
  <c r="HD84" i="9" l="1"/>
  <c r="HC67" i="9"/>
  <c r="HE72" i="9"/>
  <c r="HD50" i="18"/>
  <c r="HF13" i="9"/>
  <c r="HE32" i="18"/>
  <c r="HE51" i="18" s="1"/>
  <c r="HE45" i="18"/>
  <c r="HE41" i="18" s="1"/>
  <c r="HF10" i="17"/>
  <c r="HF11" i="17" s="1"/>
  <c r="HF8" i="7"/>
  <c r="HI30" i="20"/>
  <c r="HE10" i="17"/>
  <c r="HE11" i="17" s="1"/>
  <c r="HE8" i="7"/>
  <c r="HD41" i="18"/>
  <c r="HF14" i="9"/>
  <c r="HF36" i="18"/>
  <c r="HG39" i="18"/>
  <c r="HG38" i="18"/>
  <c r="HG37" i="18"/>
  <c r="HF24" i="18"/>
  <c r="HF35" i="18"/>
  <c r="HF82" i="9" s="1"/>
  <c r="HF74" i="9" s="1"/>
  <c r="HF84" i="9" s="1"/>
  <c r="HG19" i="18"/>
  <c r="HG17" i="18"/>
  <c r="HG15" i="18"/>
  <c r="HG35" i="18" s="1"/>
  <c r="HE21" i="18"/>
  <c r="HF16" i="18"/>
  <c r="HF12" i="18" s="1"/>
  <c r="HG5" i="17"/>
  <c r="HG10" i="9"/>
  <c r="HG5" i="7"/>
  <c r="HE18" i="9"/>
  <c r="HE71" i="9" s="1"/>
  <c r="HH7" i="18"/>
  <c r="HH5" i="14" s="1"/>
  <c r="HH5" i="18"/>
  <c r="HG5" i="14"/>
  <c r="Q66" i="22"/>
  <c r="Q103" i="22"/>
  <c r="HJ12" i="20"/>
  <c r="HJ30" i="20" s="1"/>
  <c r="HJ14" i="20"/>
  <c r="HJ26" i="20" s="1"/>
  <c r="HJ13" i="20"/>
  <c r="HJ18" i="20" s="1"/>
  <c r="HJ66" i="20" s="1"/>
  <c r="HJ16" i="20"/>
  <c r="HJ25" i="20" s="1"/>
  <c r="HJ15" i="20"/>
  <c r="HI35" i="20"/>
  <c r="HI89" i="9" s="1"/>
  <c r="HI8" i="18"/>
  <c r="HK10" i="20"/>
  <c r="HJ6" i="14"/>
  <c r="HJ6" i="17"/>
  <c r="HJ11" i="9"/>
  <c r="HD68" i="9" l="1"/>
  <c r="HG82" i="9"/>
  <c r="HG74" i="9" s="1"/>
  <c r="HF72" i="9"/>
  <c r="HC73" i="9"/>
  <c r="HE50" i="18"/>
  <c r="HG13" i="9"/>
  <c r="HF32" i="18"/>
  <c r="HF51" i="18" s="1"/>
  <c r="HF45" i="18"/>
  <c r="HG44" i="18"/>
  <c r="HE7" i="14"/>
  <c r="HH39" i="18"/>
  <c r="HH38" i="18"/>
  <c r="HH37" i="18"/>
  <c r="HG14" i="9"/>
  <c r="HG36" i="18"/>
  <c r="HG32" i="18" s="1"/>
  <c r="HF44" i="18"/>
  <c r="HD15" i="9"/>
  <c r="HE15" i="9"/>
  <c r="HG24" i="18"/>
  <c r="HH19" i="18"/>
  <c r="HH15" i="18"/>
  <c r="HH35" i="18" s="1"/>
  <c r="HH17" i="18"/>
  <c r="HG25" i="18"/>
  <c r="HG16" i="18"/>
  <c r="HG12" i="18" s="1"/>
  <c r="HF25" i="18"/>
  <c r="HJ8" i="9"/>
  <c r="HH9" i="20"/>
  <c r="HH10" i="9"/>
  <c r="HH5" i="7"/>
  <c r="HH5" i="17"/>
  <c r="HI7" i="18"/>
  <c r="HI10" i="9" s="1"/>
  <c r="HI5" i="18"/>
  <c r="HK12" i="20"/>
  <c r="HK8" i="9" s="1"/>
  <c r="HK14" i="20"/>
  <c r="HK26" i="20" s="1"/>
  <c r="HK13" i="20"/>
  <c r="HK18" i="20" s="1"/>
  <c r="HK66" i="20" s="1"/>
  <c r="HK16" i="20"/>
  <c r="HK25" i="20" s="1"/>
  <c r="HK15" i="20"/>
  <c r="HJ35" i="20"/>
  <c r="HJ89" i="9" s="1"/>
  <c r="HJ8" i="18"/>
  <c r="HL10" i="20"/>
  <c r="HK6" i="14"/>
  <c r="HK6" i="17"/>
  <c r="HK11" i="9"/>
  <c r="HH82" i="9" l="1"/>
  <c r="HH74" i="9" s="1"/>
  <c r="HH84" i="9" s="1"/>
  <c r="HE68" i="9"/>
  <c r="HE67" i="9" s="1"/>
  <c r="HE73" i="9" s="1"/>
  <c r="HD67" i="9"/>
  <c r="HD73" i="9" s="1"/>
  <c r="HG84" i="9"/>
  <c r="HG72" i="9"/>
  <c r="HF50" i="18"/>
  <c r="HF68" i="9" s="1"/>
  <c r="HH13" i="9"/>
  <c r="HH44" i="18"/>
  <c r="HF18" i="9"/>
  <c r="HF71" i="9" s="1"/>
  <c r="HG10" i="17"/>
  <c r="HG11" i="17" s="1"/>
  <c r="HG8" i="7"/>
  <c r="HH10" i="17"/>
  <c r="HH11" i="17" s="1"/>
  <c r="HH8" i="7"/>
  <c r="HF41" i="18"/>
  <c r="HI38" i="18"/>
  <c r="HI37" i="18"/>
  <c r="HI39" i="18"/>
  <c r="HH14" i="9"/>
  <c r="HH36" i="18"/>
  <c r="HH32" i="18" s="1"/>
  <c r="HG45" i="18"/>
  <c r="HG50" i="18" s="1"/>
  <c r="HG68" i="9" s="1"/>
  <c r="HI19" i="18"/>
  <c r="HI17" i="18"/>
  <c r="HI15" i="18"/>
  <c r="HI35" i="18" s="1"/>
  <c r="HI82" i="9" s="1"/>
  <c r="HI74" i="9" s="1"/>
  <c r="HI84" i="9" s="1"/>
  <c r="HF21" i="18"/>
  <c r="HH24" i="18"/>
  <c r="HH16" i="18"/>
  <c r="HH12" i="18" s="1"/>
  <c r="HG21" i="18"/>
  <c r="HI5" i="17"/>
  <c r="HI9" i="20"/>
  <c r="HI5" i="7"/>
  <c r="HK30" i="20"/>
  <c r="HJ7" i="18"/>
  <c r="HJ5" i="17" s="1"/>
  <c r="HJ5" i="18"/>
  <c r="HI5" i="14"/>
  <c r="HG51" i="18"/>
  <c r="HF7" i="14"/>
  <c r="HF15" i="9"/>
  <c r="HG18" i="9"/>
  <c r="HG71" i="9" s="1"/>
  <c r="HL12" i="20"/>
  <c r="HL8" i="9" s="1"/>
  <c r="HL14" i="20"/>
  <c r="HL26" i="20" s="1"/>
  <c r="HK35" i="20"/>
  <c r="HK89" i="9" s="1"/>
  <c r="HL13" i="20"/>
  <c r="HL18" i="20" s="1"/>
  <c r="HL66" i="20" s="1"/>
  <c r="HL16" i="20"/>
  <c r="HL25" i="20" s="1"/>
  <c r="HL15" i="20"/>
  <c r="HK8" i="18"/>
  <c r="HM10" i="20"/>
  <c r="HL6" i="14"/>
  <c r="HL6" i="17"/>
  <c r="HL11" i="9"/>
  <c r="HF67" i="9" l="1"/>
  <c r="HF73" i="9" s="1"/>
  <c r="HG67" i="9"/>
  <c r="HG73" i="9" s="1"/>
  <c r="HH72" i="9"/>
  <c r="HI13" i="9"/>
  <c r="HJ9" i="20"/>
  <c r="HG7" i="14"/>
  <c r="HJ39" i="18"/>
  <c r="HJ38" i="18"/>
  <c r="HJ37" i="18"/>
  <c r="HJ10" i="9"/>
  <c r="HG41" i="18"/>
  <c r="HH51" i="18"/>
  <c r="HH45" i="18"/>
  <c r="HH50" i="18" s="1"/>
  <c r="HH68" i="9" s="1"/>
  <c r="HJ5" i="14"/>
  <c r="HI44" i="18"/>
  <c r="HI36" i="18"/>
  <c r="HI32" i="18" s="1"/>
  <c r="HI14" i="9"/>
  <c r="HJ19" i="18"/>
  <c r="HJ17" i="18"/>
  <c r="HJ15" i="18"/>
  <c r="HH25" i="18"/>
  <c r="HI16" i="18"/>
  <c r="HI12" i="18" s="1"/>
  <c r="HI25" i="18"/>
  <c r="HJ5" i="7"/>
  <c r="HI24" i="18"/>
  <c r="HL30" i="20"/>
  <c r="HH18" i="9"/>
  <c r="HH71" i="9" s="1"/>
  <c r="HK7" i="18"/>
  <c r="HK5" i="14" s="1"/>
  <c r="HK5" i="18"/>
  <c r="HM12" i="20"/>
  <c r="HM8" i="9" s="1"/>
  <c r="HM14" i="20"/>
  <c r="HM26" i="20" s="1"/>
  <c r="HN26" i="20" s="1"/>
  <c r="HL35" i="20"/>
  <c r="HL89" i="9" s="1"/>
  <c r="HM13" i="20"/>
  <c r="HM18" i="20" s="1"/>
  <c r="HM16" i="20"/>
  <c r="HM25" i="20" s="1"/>
  <c r="HN25" i="20" s="1"/>
  <c r="HM15" i="20"/>
  <c r="HL8" i="18"/>
  <c r="HO10" i="20"/>
  <c r="HM6" i="14"/>
  <c r="HM6" i="17"/>
  <c r="HM11" i="9"/>
  <c r="HH67" i="9" l="1"/>
  <c r="HI72" i="9"/>
  <c r="HJ13" i="9"/>
  <c r="HJ10" i="17"/>
  <c r="HJ11" i="17" s="1"/>
  <c r="HJ8" i="7"/>
  <c r="HI10" i="17"/>
  <c r="HI11" i="17" s="1"/>
  <c r="HI8" i="7"/>
  <c r="HH7" i="14"/>
  <c r="HI51" i="18"/>
  <c r="HJ14" i="9"/>
  <c r="HJ36" i="18"/>
  <c r="HH41" i="18"/>
  <c r="HK39" i="18"/>
  <c r="HK38" i="18"/>
  <c r="HK37" i="18"/>
  <c r="HJ24" i="18"/>
  <c r="HJ35" i="18"/>
  <c r="HJ82" i="9" s="1"/>
  <c r="HJ74" i="9" s="1"/>
  <c r="HG15" i="9"/>
  <c r="HI45" i="18"/>
  <c r="HI50" i="18" s="1"/>
  <c r="HI68" i="9" s="1"/>
  <c r="HI21" i="18"/>
  <c r="HK19" i="18"/>
  <c r="HK17" i="18"/>
  <c r="HK15" i="18"/>
  <c r="HH21" i="18"/>
  <c r="HK10" i="9"/>
  <c r="HI7" i="14"/>
  <c r="HJ25" i="18"/>
  <c r="HJ16" i="18"/>
  <c r="HJ12" i="18" s="1"/>
  <c r="HK5" i="17"/>
  <c r="HK5" i="7"/>
  <c r="HM30" i="20"/>
  <c r="HN30" i="20" s="1"/>
  <c r="HL7" i="18"/>
  <c r="HL5" i="17" s="1"/>
  <c r="HL5" i="18"/>
  <c r="HI18" i="9"/>
  <c r="HI71" i="9" s="1"/>
  <c r="HK9" i="20"/>
  <c r="HO12" i="20"/>
  <c r="HO8" i="9" s="1"/>
  <c r="HO14" i="20"/>
  <c r="HO26" i="20" s="1"/>
  <c r="HN18" i="20"/>
  <c r="HN66" i="20" s="1"/>
  <c r="HM66" i="20"/>
  <c r="HM35" i="20"/>
  <c r="HO13" i="20"/>
  <c r="HO18" i="20" s="1"/>
  <c r="HO66" i="20" s="1"/>
  <c r="HO15" i="20"/>
  <c r="HO16" i="20"/>
  <c r="HO25" i="20" s="1"/>
  <c r="HM8" i="18"/>
  <c r="HP10" i="20"/>
  <c r="HO6" i="14"/>
  <c r="HO6" i="17"/>
  <c r="HO11" i="9"/>
  <c r="HI67" i="9" l="1"/>
  <c r="HI73" i="9" s="1"/>
  <c r="HJ84" i="9"/>
  <c r="HH73" i="9"/>
  <c r="HN35" i="20"/>
  <c r="HM89" i="9"/>
  <c r="HJ72" i="9"/>
  <c r="HK13" i="9"/>
  <c r="HJ32" i="18"/>
  <c r="HJ51" i="18" s="1"/>
  <c r="HJ45" i="18"/>
  <c r="HJ15" i="9"/>
  <c r="HJ44" i="18"/>
  <c r="HJ18" i="9" s="1"/>
  <c r="HJ71" i="9" s="1"/>
  <c r="HK10" i="17"/>
  <c r="HK11" i="17" s="1"/>
  <c r="HK8" i="7"/>
  <c r="HO30" i="20"/>
  <c r="HK14" i="9"/>
  <c r="HK36" i="18"/>
  <c r="HH15" i="9"/>
  <c r="HI41" i="18"/>
  <c r="HL9" i="20"/>
  <c r="HL39" i="18"/>
  <c r="HL38" i="18"/>
  <c r="HL37" i="18"/>
  <c r="HK24" i="18"/>
  <c r="HK35" i="18"/>
  <c r="HK82" i="9" s="1"/>
  <c r="HK74" i="9" s="1"/>
  <c r="HK84" i="9" s="1"/>
  <c r="HJ21" i="18"/>
  <c r="HK25" i="18"/>
  <c r="HK16" i="18"/>
  <c r="HK12" i="18" s="1"/>
  <c r="HL15" i="18"/>
  <c r="HL17" i="18"/>
  <c r="HL19" i="18"/>
  <c r="HL5" i="14"/>
  <c r="HL10" i="9"/>
  <c r="HL5" i="7"/>
  <c r="HJ7" i="14"/>
  <c r="HM7" i="18"/>
  <c r="HM5" i="14" s="1"/>
  <c r="HM5" i="18"/>
  <c r="HP12" i="20"/>
  <c r="HP30" i="20" s="1"/>
  <c r="HP14" i="20"/>
  <c r="HP26" i="20" s="1"/>
  <c r="HO35" i="20"/>
  <c r="HO89" i="9" s="1"/>
  <c r="HP13" i="20"/>
  <c r="HP18" i="20" s="1"/>
  <c r="HP66" i="20" s="1"/>
  <c r="HP16" i="20"/>
  <c r="HP25" i="20" s="1"/>
  <c r="HP15" i="20"/>
  <c r="HO8" i="18"/>
  <c r="HQ10" i="20"/>
  <c r="HP6" i="14"/>
  <c r="HP6" i="17"/>
  <c r="HP11" i="9"/>
  <c r="HK72" i="9" l="1"/>
  <c r="HN89" i="9"/>
  <c r="HJ50" i="18"/>
  <c r="HK32" i="18"/>
  <c r="HK51" i="18" s="1"/>
  <c r="HJ41" i="18"/>
  <c r="HK45" i="18"/>
  <c r="HK44" i="18"/>
  <c r="HK21" i="18"/>
  <c r="HL10" i="17"/>
  <c r="HL8" i="7"/>
  <c r="HM39" i="18"/>
  <c r="HM38" i="18"/>
  <c r="HM37" i="18"/>
  <c r="HL24" i="18"/>
  <c r="HL35" i="18"/>
  <c r="HL82" i="9" s="1"/>
  <c r="HL74" i="9" s="1"/>
  <c r="HL84" i="9" s="1"/>
  <c r="HL36" i="18"/>
  <c r="HI15" i="9"/>
  <c r="HM19" i="18"/>
  <c r="HM17" i="18"/>
  <c r="HM15" i="18"/>
  <c r="HM35" i="18" s="1"/>
  <c r="HM82" i="9" s="1"/>
  <c r="HL25" i="18"/>
  <c r="HL16" i="18"/>
  <c r="HL12" i="18" s="1"/>
  <c r="HM10" i="9"/>
  <c r="HM9" i="20"/>
  <c r="HM5" i="7"/>
  <c r="HM5" i="17"/>
  <c r="HO7" i="18"/>
  <c r="HO9" i="20" s="1"/>
  <c r="HO5" i="18"/>
  <c r="HN7" i="18"/>
  <c r="HN5" i="7" s="1"/>
  <c r="HP8" i="9"/>
  <c r="HQ12" i="20"/>
  <c r="HQ30" i="20" s="1"/>
  <c r="HQ14" i="20"/>
  <c r="HQ26" i="20" s="1"/>
  <c r="HQ13" i="20"/>
  <c r="HQ18" i="20" s="1"/>
  <c r="HQ66" i="20" s="1"/>
  <c r="HQ16" i="20"/>
  <c r="HQ25" i="20" s="1"/>
  <c r="HQ15" i="20"/>
  <c r="HP35" i="20"/>
  <c r="HP89" i="9" s="1"/>
  <c r="HP8" i="18"/>
  <c r="HR10" i="20"/>
  <c r="HQ6" i="14"/>
  <c r="HQ6" i="17"/>
  <c r="HQ11" i="9"/>
  <c r="HJ68" i="9" l="1"/>
  <c r="HJ67" i="9" s="1"/>
  <c r="HJ73" i="9" s="1"/>
  <c r="HM74" i="9"/>
  <c r="HN82" i="9"/>
  <c r="HK50" i="18"/>
  <c r="HK68" i="9" s="1"/>
  <c r="HM13" i="9"/>
  <c r="HL32" i="18"/>
  <c r="HL51" i="18" s="1"/>
  <c r="HK18" i="9"/>
  <c r="HK71" i="9" s="1"/>
  <c r="HL45" i="18"/>
  <c r="HK41" i="18"/>
  <c r="HL44" i="18"/>
  <c r="HK15" i="9"/>
  <c r="HK7" i="14"/>
  <c r="HL11" i="17"/>
  <c r="HL13" i="9" s="1"/>
  <c r="HL21" i="18"/>
  <c r="HM44" i="18"/>
  <c r="HN35" i="18"/>
  <c r="HM14" i="9"/>
  <c r="HM36" i="18"/>
  <c r="HN36" i="18" s="1"/>
  <c r="HN37" i="18"/>
  <c r="R33" i="22" s="1"/>
  <c r="R63" i="22" s="1"/>
  <c r="HN38" i="18"/>
  <c r="R34" i="22" s="1"/>
  <c r="R64" i="22" s="1"/>
  <c r="HN39" i="18"/>
  <c r="R35" i="22" s="1"/>
  <c r="HO38" i="18"/>
  <c r="HO39" i="18"/>
  <c r="HO37" i="18"/>
  <c r="HM24" i="18"/>
  <c r="HN24" i="18" s="1"/>
  <c r="HN15" i="18"/>
  <c r="HM16" i="18"/>
  <c r="HN16" i="18" s="1"/>
  <c r="HN17" i="18"/>
  <c r="HO19" i="18"/>
  <c r="HO17" i="18"/>
  <c r="HO15" i="18"/>
  <c r="HO35" i="18" s="1"/>
  <c r="HO82" i="9" s="1"/>
  <c r="HN19" i="18"/>
  <c r="HN10" i="9"/>
  <c r="HN5" i="17"/>
  <c r="HO5" i="17"/>
  <c r="HQ8" i="9"/>
  <c r="HP7" i="18"/>
  <c r="HP5" i="17" s="1"/>
  <c r="HP5" i="18"/>
  <c r="HN5" i="14"/>
  <c r="HO10" i="9"/>
  <c r="HN9" i="20"/>
  <c r="HO5" i="14"/>
  <c r="HO5" i="7"/>
  <c r="HR12" i="20"/>
  <c r="HR8" i="9" s="1"/>
  <c r="HR14" i="20"/>
  <c r="HR26" i="20" s="1"/>
  <c r="HQ35" i="20"/>
  <c r="HQ89" i="9" s="1"/>
  <c r="HR13" i="20"/>
  <c r="HR18" i="20" s="1"/>
  <c r="HR66" i="20" s="1"/>
  <c r="HR16" i="20"/>
  <c r="HR25" i="20" s="1"/>
  <c r="HR15" i="20"/>
  <c r="HQ8" i="18"/>
  <c r="HS10" i="20"/>
  <c r="HR6" i="14"/>
  <c r="HR6" i="17"/>
  <c r="HR11" i="9"/>
  <c r="HK67" i="9" l="1"/>
  <c r="HK73" i="9" s="1"/>
  <c r="HO74" i="9"/>
  <c r="HM84" i="9"/>
  <c r="HN84" i="9" s="1"/>
  <c r="HN74" i="9"/>
  <c r="HL72" i="9"/>
  <c r="HM72" i="9"/>
  <c r="HL50" i="18"/>
  <c r="HL68" i="9" s="1"/>
  <c r="HL14" i="9"/>
  <c r="HN14" i="9" s="1"/>
  <c r="HO13" i="9"/>
  <c r="HN13" i="9"/>
  <c r="HM32" i="18"/>
  <c r="HM51" i="18" s="1"/>
  <c r="HL41" i="18"/>
  <c r="HL7" i="14"/>
  <c r="HL18" i="9"/>
  <c r="HL71" i="9" s="1"/>
  <c r="R87" i="22"/>
  <c r="R102" i="22" s="1"/>
  <c r="R65" i="22"/>
  <c r="R86" i="22"/>
  <c r="R101" i="22" s="1"/>
  <c r="HM45" i="18"/>
  <c r="HN45" i="18" s="1"/>
  <c r="HO36" i="18"/>
  <c r="HO32" i="18" s="1"/>
  <c r="HO51" i="18" s="1"/>
  <c r="HO14" i="9"/>
  <c r="HN51" i="18"/>
  <c r="HP39" i="18"/>
  <c r="HP37" i="18"/>
  <c r="HP38" i="18"/>
  <c r="HO44" i="18"/>
  <c r="HN44" i="18"/>
  <c r="HO16" i="18"/>
  <c r="HP5" i="7"/>
  <c r="HM12" i="18"/>
  <c r="HP5" i="14"/>
  <c r="HP19" i="18"/>
  <c r="HP17" i="18"/>
  <c r="HP15" i="18"/>
  <c r="HP35" i="18" s="1"/>
  <c r="HO24" i="18"/>
  <c r="HM25" i="18"/>
  <c r="HP10" i="9"/>
  <c r="HP9" i="20"/>
  <c r="HR30" i="20"/>
  <c r="HQ7" i="18"/>
  <c r="HQ10" i="9" s="1"/>
  <c r="HQ5" i="18"/>
  <c r="HM18" i="9"/>
  <c r="HM71" i="9" s="1"/>
  <c r="R29" i="22"/>
  <c r="R85" i="22"/>
  <c r="R100" i="22" s="1"/>
  <c r="HS12" i="20"/>
  <c r="HS8" i="9" s="1"/>
  <c r="HS14" i="20"/>
  <c r="HS26" i="20" s="1"/>
  <c r="HS13" i="20"/>
  <c r="HS18" i="20" s="1"/>
  <c r="HS66" i="20" s="1"/>
  <c r="HS16" i="20"/>
  <c r="HS25" i="20" s="1"/>
  <c r="HS15" i="20"/>
  <c r="HR35" i="20"/>
  <c r="HR89" i="9" s="1"/>
  <c r="HR8" i="18"/>
  <c r="HT10" i="20"/>
  <c r="HS6" i="14"/>
  <c r="HS6" i="17"/>
  <c r="HS11" i="9"/>
  <c r="HN71" i="9" l="1"/>
  <c r="HL67" i="9"/>
  <c r="HL73" i="9" s="1"/>
  <c r="HP82" i="9"/>
  <c r="HP74" i="9" s="1"/>
  <c r="HP84" i="9" s="1"/>
  <c r="HO84" i="9"/>
  <c r="HO72" i="9"/>
  <c r="HN72" i="9"/>
  <c r="R7" i="23"/>
  <c r="HN50" i="18"/>
  <c r="HM50" i="18"/>
  <c r="HM68" i="9" s="1"/>
  <c r="HN68" i="9" s="1"/>
  <c r="HP13" i="9"/>
  <c r="HP44" i="18"/>
  <c r="R99" i="22"/>
  <c r="HQ5" i="17"/>
  <c r="HL15" i="9"/>
  <c r="HM41" i="18"/>
  <c r="HP10" i="17"/>
  <c r="HP8" i="7"/>
  <c r="HM10" i="17"/>
  <c r="HM8" i="7"/>
  <c r="HN8" i="7"/>
  <c r="HO10" i="17"/>
  <c r="HO8" i="7"/>
  <c r="HO45" i="18"/>
  <c r="HO41" i="18" s="1"/>
  <c r="HQ39" i="18"/>
  <c r="HQ37" i="18"/>
  <c r="HQ38" i="18"/>
  <c r="HP14" i="9"/>
  <c r="HP36" i="18"/>
  <c r="HQ5" i="7"/>
  <c r="HN41" i="18"/>
  <c r="HQ5" i="14"/>
  <c r="HQ9" i="20"/>
  <c r="HP24" i="18"/>
  <c r="HO12" i="18"/>
  <c r="HQ15" i="18"/>
  <c r="HQ17" i="18"/>
  <c r="HQ19" i="18"/>
  <c r="HM21" i="18"/>
  <c r="HN25" i="18"/>
  <c r="HN21" i="18" s="1"/>
  <c r="HP25" i="18"/>
  <c r="HP16" i="18"/>
  <c r="HP12" i="18" s="1"/>
  <c r="HO25" i="18"/>
  <c r="HS30" i="20"/>
  <c r="R81" i="22"/>
  <c r="R31" i="22"/>
  <c r="R61" i="22" s="1"/>
  <c r="R59" i="22" s="1"/>
  <c r="R96" i="22" s="1"/>
  <c r="R32" i="22"/>
  <c r="R62" i="22" s="1"/>
  <c r="R84" i="22"/>
  <c r="HO18" i="9"/>
  <c r="HO71" i="9" s="1"/>
  <c r="HM7" i="14"/>
  <c r="HN7" i="14"/>
  <c r="HR7" i="18"/>
  <c r="HR5" i="7" s="1"/>
  <c r="HR5" i="18"/>
  <c r="HN18" i="9"/>
  <c r="HT12" i="20"/>
  <c r="HT8" i="9" s="1"/>
  <c r="HT14" i="20"/>
  <c r="HT26" i="20" s="1"/>
  <c r="HT13" i="20"/>
  <c r="HT18" i="20" s="1"/>
  <c r="HT66" i="20" s="1"/>
  <c r="HT16" i="20"/>
  <c r="HT25" i="20" s="1"/>
  <c r="HT15" i="20"/>
  <c r="HS35" i="20"/>
  <c r="HS89" i="9" s="1"/>
  <c r="HS8" i="18"/>
  <c r="HU10" i="20"/>
  <c r="HT6" i="14"/>
  <c r="HT6" i="17"/>
  <c r="HT11" i="9"/>
  <c r="HM67" i="9" l="1"/>
  <c r="HP72" i="9"/>
  <c r="HO50" i="18"/>
  <c r="HO68" i="9" s="1"/>
  <c r="HQ13" i="9"/>
  <c r="HP32" i="18"/>
  <c r="HP51" i="18" s="1"/>
  <c r="HP45" i="18"/>
  <c r="HP41" i="18" s="1"/>
  <c r="HM15" i="9"/>
  <c r="HN15" i="9" s="1"/>
  <c r="R88" i="22"/>
  <c r="HM11" i="17"/>
  <c r="HN10" i="17"/>
  <c r="HQ14" i="9"/>
  <c r="HQ36" i="18"/>
  <c r="HR39" i="18"/>
  <c r="HR38" i="18"/>
  <c r="HR37" i="18"/>
  <c r="HQ24" i="18"/>
  <c r="HQ35" i="18"/>
  <c r="HQ82" i="9" s="1"/>
  <c r="HP21" i="18"/>
  <c r="HQ16" i="18"/>
  <c r="HQ12" i="18" s="1"/>
  <c r="HO21" i="18"/>
  <c r="HR19" i="18"/>
  <c r="HR17" i="18"/>
  <c r="HR15" i="18"/>
  <c r="HR35" i="18" s="1"/>
  <c r="HR10" i="9"/>
  <c r="HR9" i="20"/>
  <c r="HT30" i="20"/>
  <c r="HR5" i="17"/>
  <c r="HO7" i="14"/>
  <c r="HO15" i="9"/>
  <c r="R83" i="22"/>
  <c r="R98" i="22" s="1"/>
  <c r="HR5" i="14"/>
  <c r="R36" i="22"/>
  <c r="HP18" i="9"/>
  <c r="HP71" i="9" s="1"/>
  <c r="HS7" i="18"/>
  <c r="HS5" i="17" s="1"/>
  <c r="HS5" i="18"/>
  <c r="R17" i="23"/>
  <c r="HU12" i="20"/>
  <c r="HU8" i="9" s="1"/>
  <c r="HU14" i="20"/>
  <c r="HU26" i="20" s="1"/>
  <c r="HU13" i="20"/>
  <c r="HU18" i="20" s="1"/>
  <c r="HU66" i="20" s="1"/>
  <c r="HU16" i="20"/>
  <c r="HU25" i="20" s="1"/>
  <c r="HU15" i="20"/>
  <c r="HT35" i="20"/>
  <c r="HT89" i="9" s="1"/>
  <c r="HT8" i="18"/>
  <c r="HV10" i="20"/>
  <c r="HU6" i="14"/>
  <c r="HU6" i="17"/>
  <c r="HU11" i="9"/>
  <c r="HQ74" i="9" l="1"/>
  <c r="HR82" i="9"/>
  <c r="HR74" i="9" s="1"/>
  <c r="HR84" i="9" s="1"/>
  <c r="HQ72" i="9"/>
  <c r="HO67" i="9"/>
  <c r="HM73" i="9"/>
  <c r="HN67" i="9"/>
  <c r="HP50" i="18"/>
  <c r="HR13" i="9"/>
  <c r="HQ32" i="18"/>
  <c r="HQ51" i="18" s="1"/>
  <c r="HR44" i="18"/>
  <c r="HP7" i="14"/>
  <c r="HP15" i="9"/>
  <c r="HR10" i="17"/>
  <c r="HR8" i="7"/>
  <c r="HQ10" i="17"/>
  <c r="HQ8" i="7"/>
  <c r="HN11" i="17"/>
  <c r="HS38" i="18"/>
  <c r="HS39" i="18"/>
  <c r="HS37" i="18"/>
  <c r="HQ44" i="18"/>
  <c r="HQ18" i="9" s="1"/>
  <c r="HQ71" i="9" s="1"/>
  <c r="HR36" i="18"/>
  <c r="HR32" i="18" s="1"/>
  <c r="HR14" i="9"/>
  <c r="HQ45" i="18"/>
  <c r="HR24" i="18"/>
  <c r="HR16" i="18"/>
  <c r="HR25" i="18"/>
  <c r="HS19" i="18"/>
  <c r="HS17" i="18"/>
  <c r="HS15" i="18"/>
  <c r="HS35" i="18" s="1"/>
  <c r="HS82" i="9" s="1"/>
  <c r="HS74" i="9" s="1"/>
  <c r="HS84" i="9" s="1"/>
  <c r="HQ25" i="18"/>
  <c r="HS10" i="9"/>
  <c r="HS5" i="7"/>
  <c r="HS9" i="20"/>
  <c r="HS5" i="14"/>
  <c r="HU30" i="20"/>
  <c r="HT7" i="18"/>
  <c r="HT5" i="14" s="1"/>
  <c r="HT5" i="18"/>
  <c r="HV12" i="20"/>
  <c r="HV30" i="20" s="1"/>
  <c r="HV14" i="20"/>
  <c r="HV26" i="20" s="1"/>
  <c r="HU35" i="20"/>
  <c r="HU89" i="9" s="1"/>
  <c r="HV13" i="20"/>
  <c r="HV18" i="20" s="1"/>
  <c r="HV66" i="20" s="1"/>
  <c r="HV16" i="20"/>
  <c r="HV25" i="20" s="1"/>
  <c r="HV15" i="20"/>
  <c r="HU8" i="18"/>
  <c r="HW10" i="20"/>
  <c r="HV6" i="14"/>
  <c r="HV6" i="17"/>
  <c r="HV11" i="9"/>
  <c r="HP68" i="9" l="1"/>
  <c r="HQ84" i="9"/>
  <c r="HO73" i="9"/>
  <c r="HN73" i="9"/>
  <c r="HR72" i="9"/>
  <c r="HQ50" i="18"/>
  <c r="HS13" i="9"/>
  <c r="HR7" i="14"/>
  <c r="HT38" i="18"/>
  <c r="HT39" i="18"/>
  <c r="HT37" i="18"/>
  <c r="HQ41" i="18"/>
  <c r="HR45" i="18"/>
  <c r="HR50" i="18" s="1"/>
  <c r="HR68" i="9" s="1"/>
  <c r="HS14" i="9"/>
  <c r="HS36" i="18"/>
  <c r="HS32" i="18" s="1"/>
  <c r="HS44" i="18"/>
  <c r="HS24" i="18"/>
  <c r="HQ21" i="18"/>
  <c r="HS16" i="18"/>
  <c r="HS12" i="18" s="1"/>
  <c r="HR12" i="18"/>
  <c r="HT19" i="18"/>
  <c r="HT17" i="18"/>
  <c r="HT15" i="18"/>
  <c r="HR21" i="18"/>
  <c r="HV8" i="9"/>
  <c r="HT9" i="20"/>
  <c r="HT5" i="17"/>
  <c r="HR18" i="9"/>
  <c r="HR71" i="9" s="1"/>
  <c r="HU7" i="18"/>
  <c r="HU5" i="7" s="1"/>
  <c r="HU5" i="18"/>
  <c r="HT5" i="7"/>
  <c r="HT10" i="9"/>
  <c r="R66" i="22"/>
  <c r="R103" i="22"/>
  <c r="HQ7" i="14"/>
  <c r="HQ15" i="9"/>
  <c r="HR51" i="18"/>
  <c r="HW12" i="20"/>
  <c r="HW30" i="20" s="1"/>
  <c r="HW14" i="20"/>
  <c r="HW26" i="20" s="1"/>
  <c r="HV35" i="20"/>
  <c r="HV89" i="9" s="1"/>
  <c r="HW13" i="20"/>
  <c r="HW18" i="20" s="1"/>
  <c r="HW66" i="20" s="1"/>
  <c r="HW16" i="20"/>
  <c r="HW25" i="20" s="1"/>
  <c r="HW15" i="20"/>
  <c r="HV8" i="18"/>
  <c r="HX10" i="20"/>
  <c r="HW6" i="14"/>
  <c r="HW6" i="17"/>
  <c r="HW11" i="9"/>
  <c r="HP67" i="9" l="1"/>
  <c r="HP73" i="9" s="1"/>
  <c r="HQ68" i="9"/>
  <c r="HR67" i="9"/>
  <c r="HR73" i="9" s="1"/>
  <c r="HS72" i="9"/>
  <c r="HT13" i="9"/>
  <c r="HU5" i="14"/>
  <c r="HS10" i="17"/>
  <c r="HS8" i="7"/>
  <c r="HT10" i="17"/>
  <c r="HT8" i="7"/>
  <c r="HT24" i="18"/>
  <c r="HT35" i="18"/>
  <c r="HT82" i="9" s="1"/>
  <c r="HS51" i="18"/>
  <c r="HT14" i="9"/>
  <c r="HT36" i="18"/>
  <c r="HS45" i="18"/>
  <c r="HS41" i="18" s="1"/>
  <c r="HU39" i="18"/>
  <c r="HU38" i="18"/>
  <c r="HU37" i="18"/>
  <c r="HR41" i="18"/>
  <c r="HT25" i="18"/>
  <c r="HT16" i="18"/>
  <c r="HT12" i="18" s="1"/>
  <c r="HU9" i="20"/>
  <c r="HU5" i="17"/>
  <c r="HU10" i="9"/>
  <c r="HS25" i="18"/>
  <c r="HS21" i="18" s="1"/>
  <c r="HU15" i="18"/>
  <c r="HU35" i="18" s="1"/>
  <c r="HU19" i="18"/>
  <c r="HU17" i="18"/>
  <c r="HW8" i="9"/>
  <c r="HS7" i="14"/>
  <c r="HV7" i="18"/>
  <c r="HV5" i="7" s="1"/>
  <c r="HV5" i="18"/>
  <c r="HS18" i="9"/>
  <c r="HS71" i="9" s="1"/>
  <c r="HX12" i="20"/>
  <c r="HX8" i="9" s="1"/>
  <c r="HX14" i="20"/>
  <c r="HX26" i="20" s="1"/>
  <c r="HW35" i="20"/>
  <c r="HW89" i="9" s="1"/>
  <c r="HX13" i="20"/>
  <c r="HX18" i="20" s="1"/>
  <c r="HX66" i="20" s="1"/>
  <c r="HX16" i="20"/>
  <c r="HX25" i="20" s="1"/>
  <c r="HX15" i="20"/>
  <c r="HW8" i="18"/>
  <c r="HY10" i="20"/>
  <c r="HX6" i="14"/>
  <c r="HX6" i="17"/>
  <c r="HX11" i="9"/>
  <c r="HU82" i="9" l="1"/>
  <c r="HU74" i="9" s="1"/>
  <c r="HU84" i="9" s="1"/>
  <c r="HQ67" i="9"/>
  <c r="HQ73" i="9" s="1"/>
  <c r="HT74" i="9"/>
  <c r="HT72" i="9"/>
  <c r="HS50" i="18"/>
  <c r="HS68" i="9" s="1"/>
  <c r="HU13" i="9"/>
  <c r="HT32" i="18"/>
  <c r="HT51" i="18" s="1"/>
  <c r="HT45" i="18"/>
  <c r="HU44" i="18"/>
  <c r="HV10" i="9"/>
  <c r="HV5" i="17"/>
  <c r="HV5" i="14"/>
  <c r="HX30" i="20"/>
  <c r="HT21" i="18"/>
  <c r="HR15" i="9"/>
  <c r="HV39" i="18"/>
  <c r="HV38" i="18"/>
  <c r="HV37" i="18"/>
  <c r="HU14" i="9"/>
  <c r="HU36" i="18"/>
  <c r="HU32" i="18" s="1"/>
  <c r="HT44" i="18"/>
  <c r="HT50" i="18" s="1"/>
  <c r="HT68" i="9" s="1"/>
  <c r="HU24" i="18"/>
  <c r="HV19" i="18"/>
  <c r="HV17" i="18"/>
  <c r="HV15" i="18"/>
  <c r="HV35" i="18" s="1"/>
  <c r="HV82" i="9" s="1"/>
  <c r="HV74" i="9" s="1"/>
  <c r="HV84" i="9" s="1"/>
  <c r="HV9" i="20"/>
  <c r="HU16" i="18"/>
  <c r="HU12" i="18" s="1"/>
  <c r="HW7" i="18"/>
  <c r="HW5" i="7" s="1"/>
  <c r="HW5" i="18"/>
  <c r="HY12" i="20"/>
  <c r="HY8" i="9" s="1"/>
  <c r="HY14" i="20"/>
  <c r="HY26" i="20" s="1"/>
  <c r="HX35" i="20"/>
  <c r="HX89" i="9" s="1"/>
  <c r="HY13" i="20"/>
  <c r="HY18" i="20" s="1"/>
  <c r="HY66" i="20" s="1"/>
  <c r="HY16" i="20"/>
  <c r="HY25" i="20" s="1"/>
  <c r="HY15" i="20"/>
  <c r="HX8" i="18"/>
  <c r="HZ10" i="20"/>
  <c r="HY6" i="14"/>
  <c r="HY6" i="17"/>
  <c r="HY11" i="9"/>
  <c r="HT84" i="9" l="1"/>
  <c r="HU72" i="9"/>
  <c r="HS67" i="9"/>
  <c r="HV13" i="9"/>
  <c r="HU51" i="18"/>
  <c r="HV44" i="18"/>
  <c r="HT15" i="9"/>
  <c r="HT7" i="14"/>
  <c r="HV10" i="17"/>
  <c r="HV8" i="7"/>
  <c r="HU10" i="17"/>
  <c r="HU8" i="7"/>
  <c r="HY30" i="20"/>
  <c r="HT18" i="9"/>
  <c r="HT71" i="9" s="1"/>
  <c r="HT67" i="9" s="1"/>
  <c r="HT73" i="9" s="1"/>
  <c r="HW39" i="18"/>
  <c r="HW37" i="18"/>
  <c r="HW38" i="18"/>
  <c r="HT41" i="18"/>
  <c r="HU45" i="18"/>
  <c r="HU50" i="18" s="1"/>
  <c r="HU68" i="9" s="1"/>
  <c r="HS15" i="9"/>
  <c r="HV14" i="9"/>
  <c r="HV36" i="18"/>
  <c r="HU25" i="18"/>
  <c r="HU21" i="18" s="1"/>
  <c r="HV16" i="18"/>
  <c r="HV12" i="18" s="1"/>
  <c r="HV25" i="18"/>
  <c r="HW19" i="18"/>
  <c r="HW17" i="18"/>
  <c r="HW15" i="18"/>
  <c r="HW35" i="18" s="1"/>
  <c r="HV24" i="18"/>
  <c r="HW5" i="14"/>
  <c r="HW10" i="9"/>
  <c r="HW5" i="17"/>
  <c r="HX7" i="18"/>
  <c r="HX5" i="7" s="1"/>
  <c r="HX5" i="18"/>
  <c r="HW9" i="20"/>
  <c r="HU18" i="9"/>
  <c r="HU71" i="9" s="1"/>
  <c r="HZ12" i="20"/>
  <c r="HZ8" i="9" s="1"/>
  <c r="HZ14" i="20"/>
  <c r="HZ26" i="20" s="1"/>
  <c r="IA26" i="20" s="1"/>
  <c r="HY35" i="20"/>
  <c r="HY89" i="9" s="1"/>
  <c r="HZ13" i="20"/>
  <c r="HZ18" i="20" s="1"/>
  <c r="HZ16" i="20"/>
  <c r="HZ25" i="20" s="1"/>
  <c r="IA25" i="20" s="1"/>
  <c r="HZ15" i="20"/>
  <c r="HY8" i="18"/>
  <c r="IB10" i="20"/>
  <c r="HZ6" i="14"/>
  <c r="HZ6" i="17"/>
  <c r="HZ11" i="9"/>
  <c r="HW82" i="9" l="1"/>
  <c r="HW74" i="9" s="1"/>
  <c r="HU67" i="9"/>
  <c r="HU73" i="9" s="1"/>
  <c r="HS73" i="9"/>
  <c r="HV72" i="9"/>
  <c r="HW13" i="9"/>
  <c r="HV32" i="18"/>
  <c r="HV51" i="18" s="1"/>
  <c r="HV45" i="18"/>
  <c r="HV41" i="18" s="1"/>
  <c r="HZ30" i="20"/>
  <c r="IA30" i="20" s="1"/>
  <c r="HX9" i="20"/>
  <c r="HU41" i="18"/>
  <c r="HW14" i="9"/>
  <c r="HW36" i="18"/>
  <c r="HX39" i="18"/>
  <c r="HX38" i="18"/>
  <c r="HX37" i="18"/>
  <c r="HX5" i="14"/>
  <c r="HW44" i="18"/>
  <c r="HX19" i="18"/>
  <c r="HX17" i="18"/>
  <c r="HX15" i="18"/>
  <c r="HX35" i="18" s="1"/>
  <c r="HV21" i="18"/>
  <c r="HW25" i="18"/>
  <c r="HW16" i="18"/>
  <c r="HW12" i="18" s="1"/>
  <c r="HW24" i="18"/>
  <c r="HX5" i="17"/>
  <c r="HY7" i="18"/>
  <c r="HY5" i="7" s="1"/>
  <c r="HY5" i="18"/>
  <c r="HU7" i="14"/>
  <c r="HX10" i="9"/>
  <c r="HV18" i="9"/>
  <c r="HV71" i="9" s="1"/>
  <c r="IB12" i="20"/>
  <c r="IB8" i="9" s="1"/>
  <c r="IB14" i="20"/>
  <c r="IB26" i="20" s="1"/>
  <c r="IA18" i="20"/>
  <c r="IA66" i="20" s="1"/>
  <c r="HZ66" i="20"/>
  <c r="HZ35" i="20"/>
  <c r="IB13" i="20"/>
  <c r="IB18" i="20" s="1"/>
  <c r="IB66" i="20" s="1"/>
  <c r="IB16" i="20"/>
  <c r="IB25" i="20" s="1"/>
  <c r="IB15" i="20"/>
  <c r="HZ8" i="18"/>
  <c r="IC10" i="20"/>
  <c r="IB6" i="14"/>
  <c r="IB6" i="17"/>
  <c r="IB11" i="9"/>
  <c r="HX82" i="9" l="1"/>
  <c r="HX74" i="9" s="1"/>
  <c r="HX84" i="9" s="1"/>
  <c r="HW84" i="9"/>
  <c r="IA35" i="20"/>
  <c r="HZ89" i="9"/>
  <c r="HW72" i="9"/>
  <c r="HV50" i="18"/>
  <c r="HX13" i="9"/>
  <c r="HW32" i="18"/>
  <c r="HW51" i="18" s="1"/>
  <c r="HY5" i="17"/>
  <c r="HX44" i="18"/>
  <c r="HY9" i="20"/>
  <c r="HY5" i="14"/>
  <c r="HU15" i="9"/>
  <c r="HW45" i="18"/>
  <c r="HX10" i="17"/>
  <c r="HX8" i="7"/>
  <c r="HW10" i="17"/>
  <c r="HW8" i="7"/>
  <c r="HY10" i="9"/>
  <c r="HY39" i="18"/>
  <c r="HY38" i="18"/>
  <c r="HY37" i="18"/>
  <c r="HX14" i="9"/>
  <c r="HX36" i="18"/>
  <c r="HX32" i="18" s="1"/>
  <c r="HV15" i="9"/>
  <c r="HV7" i="14"/>
  <c r="HW21" i="18"/>
  <c r="HX24" i="18"/>
  <c r="HY15" i="18"/>
  <c r="HY19" i="18"/>
  <c r="HY17" i="18"/>
  <c r="HX25" i="18"/>
  <c r="HX16" i="18"/>
  <c r="HX12" i="18" s="1"/>
  <c r="IB30" i="20"/>
  <c r="HW18" i="9"/>
  <c r="HW71" i="9" s="1"/>
  <c r="HZ7" i="18"/>
  <c r="HZ5" i="7" s="1"/>
  <c r="HZ5" i="18"/>
  <c r="IC12" i="20"/>
  <c r="IC8" i="9" s="1"/>
  <c r="IC14" i="20"/>
  <c r="IC26" i="20" s="1"/>
  <c r="IB35" i="20"/>
  <c r="IB89" i="9" s="1"/>
  <c r="IC13" i="20"/>
  <c r="IC18" i="20" s="1"/>
  <c r="IC66" i="20" s="1"/>
  <c r="IC16" i="20"/>
  <c r="IC25" i="20" s="1"/>
  <c r="IC15" i="20"/>
  <c r="IB8" i="18"/>
  <c r="ID10" i="20"/>
  <c r="IC6" i="14"/>
  <c r="IC6" i="17"/>
  <c r="IC11" i="9"/>
  <c r="HV68" i="9" l="1"/>
  <c r="HV67" i="9" s="1"/>
  <c r="HV73" i="9" s="1"/>
  <c r="HX72" i="9"/>
  <c r="IA89" i="9"/>
  <c r="HW50" i="18"/>
  <c r="HX45" i="18"/>
  <c r="HX41" i="18" s="1"/>
  <c r="HX7" i="14"/>
  <c r="HW41" i="18"/>
  <c r="HY8" i="7"/>
  <c r="HY10" i="17"/>
  <c r="HZ39" i="18"/>
  <c r="HZ38" i="18"/>
  <c r="HZ37" i="18"/>
  <c r="HY24" i="18"/>
  <c r="HY35" i="18"/>
  <c r="HY82" i="9" s="1"/>
  <c r="HY74" i="9" s="1"/>
  <c r="HY36" i="18"/>
  <c r="HZ19" i="18"/>
  <c r="HZ17" i="18"/>
  <c r="HZ15" i="18"/>
  <c r="HZ35" i="18" s="1"/>
  <c r="HY25" i="18"/>
  <c r="HY16" i="18"/>
  <c r="HY12" i="18" s="1"/>
  <c r="HX21" i="18"/>
  <c r="HZ5" i="14"/>
  <c r="IA7" i="18"/>
  <c r="IA5" i="17" s="1"/>
  <c r="HZ5" i="17"/>
  <c r="IC30" i="20"/>
  <c r="HX51" i="18"/>
  <c r="HZ10" i="9"/>
  <c r="HZ9" i="20"/>
  <c r="IB7" i="18"/>
  <c r="IB10" i="9" s="1"/>
  <c r="IB5" i="18"/>
  <c r="HX18" i="9"/>
  <c r="HX71" i="9" s="1"/>
  <c r="HW7" i="14"/>
  <c r="HW15" i="9"/>
  <c r="ID12" i="20"/>
  <c r="ID8" i="9" s="1"/>
  <c r="ID14" i="20"/>
  <c r="ID26" i="20" s="1"/>
  <c r="IC35" i="20"/>
  <c r="IC89" i="9" s="1"/>
  <c r="ID13" i="20"/>
  <c r="ID18" i="20" s="1"/>
  <c r="ID66" i="20" s="1"/>
  <c r="ID16" i="20"/>
  <c r="ID25" i="20" s="1"/>
  <c r="ID15" i="20"/>
  <c r="IC8" i="18"/>
  <c r="IE10" i="20"/>
  <c r="ID6" i="14"/>
  <c r="ID6" i="17"/>
  <c r="ID11" i="9"/>
  <c r="HW68" i="9" l="1"/>
  <c r="HW67" i="9" s="1"/>
  <c r="HW73" i="9" s="1"/>
  <c r="HZ82" i="9"/>
  <c r="IA82" i="9" s="1"/>
  <c r="HY84" i="9"/>
  <c r="HX50" i="18"/>
  <c r="HZ13" i="9"/>
  <c r="HY32" i="18"/>
  <c r="HY51" i="18" s="1"/>
  <c r="HY45" i="18"/>
  <c r="HY44" i="18"/>
  <c r="HX15" i="9"/>
  <c r="IA5" i="7"/>
  <c r="IA5" i="14"/>
  <c r="IA9" i="20"/>
  <c r="IA10" i="9"/>
  <c r="IB39" i="18"/>
  <c r="IB38" i="18"/>
  <c r="IB37" i="18"/>
  <c r="HY21" i="18"/>
  <c r="HZ14" i="9"/>
  <c r="HZ36" i="18"/>
  <c r="HZ32" i="18" s="1"/>
  <c r="IA37" i="18"/>
  <c r="S33" i="22" s="1"/>
  <c r="S63" i="22" s="1"/>
  <c r="HZ44" i="18"/>
  <c r="IA35" i="18"/>
  <c r="IA38" i="18"/>
  <c r="S34" i="22" s="1"/>
  <c r="S64" i="22" s="1"/>
  <c r="IA39" i="18"/>
  <c r="S35" i="22" s="1"/>
  <c r="S65" i="22" s="1"/>
  <c r="HZ16" i="18"/>
  <c r="IA16" i="18" s="1"/>
  <c r="IA17" i="18"/>
  <c r="HZ24" i="18"/>
  <c r="IA24" i="18" s="1"/>
  <c r="IA15" i="18"/>
  <c r="IA19" i="18"/>
  <c r="IB17" i="18"/>
  <c r="IB15" i="18"/>
  <c r="IB35" i="18" s="1"/>
  <c r="IB82" i="9" s="1"/>
  <c r="IB19" i="18"/>
  <c r="IB9" i="20"/>
  <c r="IB5" i="14"/>
  <c r="IB5" i="17"/>
  <c r="ID30" i="20"/>
  <c r="IB5" i="7"/>
  <c r="IC7" i="18"/>
  <c r="IC5" i="14" s="1"/>
  <c r="IC5" i="18"/>
  <c r="IE12" i="20"/>
  <c r="IE30" i="20" s="1"/>
  <c r="IE14" i="20"/>
  <c r="IE26" i="20" s="1"/>
  <c r="IE13" i="20"/>
  <c r="IE18" i="20" s="1"/>
  <c r="IE66" i="20" s="1"/>
  <c r="IE16" i="20"/>
  <c r="IE25" i="20" s="1"/>
  <c r="IE15" i="20"/>
  <c r="ID35" i="20"/>
  <c r="ID89" i="9" s="1"/>
  <c r="ID8" i="18"/>
  <c r="IF10" i="20"/>
  <c r="IE6" i="14"/>
  <c r="IE6" i="17"/>
  <c r="IE11" i="9"/>
  <c r="HZ74" i="9" l="1"/>
  <c r="HZ84" i="9" s="1"/>
  <c r="IA84" i="9" s="1"/>
  <c r="HX68" i="9"/>
  <c r="HX67" i="9" s="1"/>
  <c r="HX73" i="9" s="1"/>
  <c r="IB74" i="9"/>
  <c r="IA74" i="9"/>
  <c r="HZ72" i="9"/>
  <c r="HZ12" i="18"/>
  <c r="HY50" i="18"/>
  <c r="IB13" i="9"/>
  <c r="HY18" i="9"/>
  <c r="HY71" i="9" s="1"/>
  <c r="HY41" i="18"/>
  <c r="S86" i="22"/>
  <c r="S101" i="22" s="1"/>
  <c r="S7" i="23"/>
  <c r="IC37" i="18"/>
  <c r="IC38" i="18"/>
  <c r="IC39" i="18"/>
  <c r="IB44" i="18"/>
  <c r="IB36" i="18"/>
  <c r="IB32" i="18" s="1"/>
  <c r="IB14" i="9"/>
  <c r="IA44" i="18"/>
  <c r="HZ51" i="18"/>
  <c r="IA36" i="18"/>
  <c r="IA51" i="18" s="1"/>
  <c r="HZ45" i="18"/>
  <c r="IA45" i="18" s="1"/>
  <c r="IC17" i="18"/>
  <c r="IC15" i="18"/>
  <c r="IC19" i="18"/>
  <c r="IB24" i="18"/>
  <c r="HZ25" i="18"/>
  <c r="IB16" i="18"/>
  <c r="IB12" i="18" s="1"/>
  <c r="IC5" i="7"/>
  <c r="IC5" i="17"/>
  <c r="IC9" i="20"/>
  <c r="IC10" i="9"/>
  <c r="IE8" i="9"/>
  <c r="S29" i="22"/>
  <c r="ID7" i="18"/>
  <c r="ID9" i="20" s="1"/>
  <c r="ID5" i="18"/>
  <c r="S85" i="22"/>
  <c r="S100" i="22" s="1"/>
  <c r="S87" i="22"/>
  <c r="S102" i="22" s="1"/>
  <c r="HZ18" i="9"/>
  <c r="HZ71" i="9" s="1"/>
  <c r="IF12" i="20"/>
  <c r="IF8" i="9" s="1"/>
  <c r="IF14" i="20"/>
  <c r="IF26" i="20" s="1"/>
  <c r="IF13" i="20"/>
  <c r="IF18" i="20" s="1"/>
  <c r="IF66" i="20" s="1"/>
  <c r="IF15" i="20"/>
  <c r="IF16" i="20"/>
  <c r="IF25" i="20" s="1"/>
  <c r="IE35" i="20"/>
  <c r="IE89" i="9" s="1"/>
  <c r="IE8" i="18"/>
  <c r="IG10" i="20"/>
  <c r="IF6" i="14"/>
  <c r="IF6" i="17"/>
  <c r="IF11" i="9"/>
  <c r="IA71" i="9" l="1"/>
  <c r="IB84" i="9"/>
  <c r="IB72" i="9"/>
  <c r="IA50" i="18"/>
  <c r="HZ50" i="18"/>
  <c r="HZ68" i="9" s="1"/>
  <c r="IC13" i="9"/>
  <c r="S99" i="22"/>
  <c r="ID5" i="17"/>
  <c r="S17" i="23"/>
  <c r="S32" i="22"/>
  <c r="S62" i="22" s="1"/>
  <c r="IB10" i="17"/>
  <c r="IB8" i="7"/>
  <c r="IC10" i="17"/>
  <c r="IC8" i="7"/>
  <c r="HZ10" i="17"/>
  <c r="IA10" i="17" s="1"/>
  <c r="HY11" i="17" s="1"/>
  <c r="HZ8" i="7"/>
  <c r="IA8" i="7"/>
  <c r="IC24" i="18"/>
  <c r="IC35" i="18"/>
  <c r="IC82" i="9" s="1"/>
  <c r="HZ41" i="18"/>
  <c r="ID5" i="7"/>
  <c r="ID39" i="18"/>
  <c r="ID38" i="18"/>
  <c r="ID37" i="18"/>
  <c r="IA41" i="18"/>
  <c r="IB45" i="18"/>
  <c r="IB50" i="18" s="1"/>
  <c r="IB68" i="9" s="1"/>
  <c r="IB51" i="18"/>
  <c r="IC14" i="9"/>
  <c r="IC36" i="18"/>
  <c r="IB25" i="18"/>
  <c r="ID15" i="18"/>
  <c r="ID35" i="18" s="1"/>
  <c r="ID82" i="9" s="1"/>
  <c r="ID74" i="9" s="1"/>
  <c r="ID84" i="9" s="1"/>
  <c r="ID19" i="18"/>
  <c r="ID17" i="18"/>
  <c r="IC25" i="18"/>
  <c r="IC21" i="18" s="1"/>
  <c r="IC16" i="18"/>
  <c r="IC12" i="18" s="1"/>
  <c r="HZ21" i="18"/>
  <c r="IA25" i="18"/>
  <c r="IA21" i="18" s="1"/>
  <c r="ID10" i="9"/>
  <c r="ID5" i="14"/>
  <c r="IF30" i="20"/>
  <c r="HZ15" i="9"/>
  <c r="HZ7" i="14"/>
  <c r="S81" i="22"/>
  <c r="S31" i="22"/>
  <c r="S61" i="22" s="1"/>
  <c r="S59" i="22" s="1"/>
  <c r="S96" i="22" s="1"/>
  <c r="IE7" i="18"/>
  <c r="IE9" i="20" s="1"/>
  <c r="IE5" i="18"/>
  <c r="IA18" i="9"/>
  <c r="IB18" i="9"/>
  <c r="IB71" i="9" s="1"/>
  <c r="S84" i="22"/>
  <c r="IG12" i="20"/>
  <c r="IG30" i="20" s="1"/>
  <c r="IG14" i="20"/>
  <c r="IG26" i="20" s="1"/>
  <c r="IF35" i="20"/>
  <c r="IF89" i="9" s="1"/>
  <c r="IG13" i="20"/>
  <c r="IG18" i="20" s="1"/>
  <c r="IG66" i="20" s="1"/>
  <c r="IG16" i="20"/>
  <c r="IG25" i="20" s="1"/>
  <c r="IG15" i="20"/>
  <c r="IF8" i="18"/>
  <c r="IH10" i="20"/>
  <c r="IG6" i="14"/>
  <c r="IG6" i="17"/>
  <c r="IG11" i="9"/>
  <c r="IC74" i="9" l="1"/>
  <c r="IB67" i="9"/>
  <c r="HZ67" i="9"/>
  <c r="IC72" i="9"/>
  <c r="HY13" i="9"/>
  <c r="HY68" i="9" s="1"/>
  <c r="IA68" i="9" s="1"/>
  <c r="HY14" i="9"/>
  <c r="IA14" i="9" s="1"/>
  <c r="ID13" i="9"/>
  <c r="IC32" i="18"/>
  <c r="IC51" i="18" s="1"/>
  <c r="IC45" i="18"/>
  <c r="IC15" i="9"/>
  <c r="ID44" i="18"/>
  <c r="S36" i="22"/>
  <c r="S88" i="22"/>
  <c r="IA11" i="17"/>
  <c r="IE5" i="7"/>
  <c r="ID14" i="9"/>
  <c r="ID36" i="18"/>
  <c r="ID32" i="18" s="1"/>
  <c r="IE39" i="18"/>
  <c r="IE38" i="18"/>
  <c r="IE37" i="18"/>
  <c r="IB41" i="18"/>
  <c r="IC44" i="18"/>
  <c r="IC50" i="18" s="1"/>
  <c r="IC68" i="9" s="1"/>
  <c r="ID24" i="18"/>
  <c r="IE19" i="18"/>
  <c r="IE17" i="18"/>
  <c r="IE15" i="18"/>
  <c r="IB21" i="18"/>
  <c r="ID25" i="18"/>
  <c r="ID16" i="18"/>
  <c r="ID12" i="18" s="1"/>
  <c r="IC7" i="14"/>
  <c r="IG8" i="9"/>
  <c r="IF7" i="18"/>
  <c r="IF9" i="20" s="1"/>
  <c r="IF5" i="18"/>
  <c r="IE5" i="17"/>
  <c r="IB7" i="14"/>
  <c r="IB15" i="9"/>
  <c r="S83" i="22"/>
  <c r="S98" i="22" s="1"/>
  <c r="IE5" i="14"/>
  <c r="IE10" i="9"/>
  <c r="IH12" i="20"/>
  <c r="IH8" i="9" s="1"/>
  <c r="IH14" i="20"/>
  <c r="IH26" i="20" s="1"/>
  <c r="IH13" i="20"/>
  <c r="IH18" i="20" s="1"/>
  <c r="IH66" i="20" s="1"/>
  <c r="IH16" i="20"/>
  <c r="IH25" i="20" s="1"/>
  <c r="IH15" i="20"/>
  <c r="IG35" i="20"/>
  <c r="IG89" i="9" s="1"/>
  <c r="IG8" i="18"/>
  <c r="II10" i="20"/>
  <c r="IH6" i="14"/>
  <c r="IH6" i="17"/>
  <c r="IH11" i="9"/>
  <c r="IC84" i="9" l="1"/>
  <c r="ID72" i="9"/>
  <c r="HZ73" i="9"/>
  <c r="HY72" i="9"/>
  <c r="IA72" i="9" s="1"/>
  <c r="IB73" i="9"/>
  <c r="IA13" i="9"/>
  <c r="IA7" i="14" s="1"/>
  <c r="IE13" i="9"/>
  <c r="HY15" i="9"/>
  <c r="IA15" i="9" s="1"/>
  <c r="HY7" i="14"/>
  <c r="IE10" i="17"/>
  <c r="IE8" i="7"/>
  <c r="ID10" i="17"/>
  <c r="ID8" i="7"/>
  <c r="IC18" i="9"/>
  <c r="IC71" i="9" s="1"/>
  <c r="IC67" i="9" s="1"/>
  <c r="IC73" i="9" s="1"/>
  <c r="IH30" i="20"/>
  <c r="IE24" i="18"/>
  <c r="IE35" i="18"/>
  <c r="IE82" i="9" s="1"/>
  <c r="ID45" i="18"/>
  <c r="ID50" i="18" s="1"/>
  <c r="ID68" i="9" s="1"/>
  <c r="ID21" i="18"/>
  <c r="IC41" i="18"/>
  <c r="IF39" i="18"/>
  <c r="IF38" i="18"/>
  <c r="IF37" i="18"/>
  <c r="IE14" i="9"/>
  <c r="IE36" i="18"/>
  <c r="ID51" i="18"/>
  <c r="IF5" i="17"/>
  <c r="IF5" i="14"/>
  <c r="IE16" i="18"/>
  <c r="IF5" i="7"/>
  <c r="IF17" i="18"/>
  <c r="IF15" i="18"/>
  <c r="IF35" i="18" s="1"/>
  <c r="IF19" i="18"/>
  <c r="IF10" i="9"/>
  <c r="ID18" i="9"/>
  <c r="ID71" i="9" s="1"/>
  <c r="IG7" i="18"/>
  <c r="IG10" i="9" s="1"/>
  <c r="IG5" i="18"/>
  <c r="II12" i="20"/>
  <c r="II30" i="20" s="1"/>
  <c r="II14" i="20"/>
  <c r="II26" i="20" s="1"/>
  <c r="IH35" i="20"/>
  <c r="IH89" i="9" s="1"/>
  <c r="II13" i="20"/>
  <c r="II18" i="20" s="1"/>
  <c r="II66" i="20" s="1"/>
  <c r="II16" i="20"/>
  <c r="II25" i="20" s="1"/>
  <c r="II15" i="20"/>
  <c r="IH8" i="18"/>
  <c r="IJ10" i="20"/>
  <c r="II6" i="14"/>
  <c r="II6" i="17"/>
  <c r="II11" i="9"/>
  <c r="IF82" i="9" l="1"/>
  <c r="IF74" i="9" s="1"/>
  <c r="IF84" i="9" s="1"/>
  <c r="IE74" i="9"/>
  <c r="ID67" i="9"/>
  <c r="ID73" i="9" s="1"/>
  <c r="IE72" i="9"/>
  <c r="HY67" i="9"/>
  <c r="IF13" i="9"/>
  <c r="IE32" i="18"/>
  <c r="IE51" i="18" s="1"/>
  <c r="IE45" i="18"/>
  <c r="IF10" i="17"/>
  <c r="IF8" i="7"/>
  <c r="ID41" i="18"/>
  <c r="IG38" i="18"/>
  <c r="IG39" i="18"/>
  <c r="IG37" i="18"/>
  <c r="IE44" i="18"/>
  <c r="IE50" i="18" s="1"/>
  <c r="IE68" i="9" s="1"/>
  <c r="IF44" i="18"/>
  <c r="IF14" i="9"/>
  <c r="IF36" i="18"/>
  <c r="IF32" i="18" s="1"/>
  <c r="IF24" i="18"/>
  <c r="IE25" i="18"/>
  <c r="IG17" i="18"/>
  <c r="IG15" i="18"/>
  <c r="IG35" i="18" s="1"/>
  <c r="IG19" i="18"/>
  <c r="IF25" i="18"/>
  <c r="IF16" i="18"/>
  <c r="IF12" i="18" s="1"/>
  <c r="IE12" i="18"/>
  <c r="IG5" i="17"/>
  <c r="IG5" i="14"/>
  <c r="IG9" i="20"/>
  <c r="IG5" i="7"/>
  <c r="IH7" i="18"/>
  <c r="IH9" i="20" s="1"/>
  <c r="IH5" i="18"/>
  <c r="IE7" i="14"/>
  <c r="S66" i="22"/>
  <c r="S103" i="22"/>
  <c r="ID7" i="14"/>
  <c r="ID15" i="9"/>
  <c r="II8" i="9"/>
  <c r="IJ12" i="20"/>
  <c r="IJ30" i="20" s="1"/>
  <c r="IJ14" i="20"/>
  <c r="IJ26" i="20" s="1"/>
  <c r="II35" i="20"/>
  <c r="II89" i="9" s="1"/>
  <c r="IJ13" i="20"/>
  <c r="IJ18" i="20" s="1"/>
  <c r="IJ66" i="20" s="1"/>
  <c r="IJ16" i="20"/>
  <c r="IJ25" i="20" s="1"/>
  <c r="IJ15" i="20"/>
  <c r="II8" i="18"/>
  <c r="IK10" i="20"/>
  <c r="IJ6" i="14"/>
  <c r="IJ6" i="17"/>
  <c r="IJ11" i="9"/>
  <c r="IG82" i="9" l="1"/>
  <c r="IE84" i="9"/>
  <c r="IF72" i="9"/>
  <c r="HY73" i="9"/>
  <c r="IA67" i="9"/>
  <c r="IG13" i="9"/>
  <c r="IE41" i="18"/>
  <c r="IE15" i="9"/>
  <c r="IF45" i="18"/>
  <c r="IF41" i="18" s="1"/>
  <c r="IF15" i="9"/>
  <c r="IG44" i="18"/>
  <c r="IF7" i="14"/>
  <c r="IG10" i="17"/>
  <c r="IG8" i="7"/>
  <c r="IE18" i="9"/>
  <c r="IE71" i="9" s="1"/>
  <c r="IE67" i="9" s="1"/>
  <c r="IH39" i="18"/>
  <c r="IH38" i="18"/>
  <c r="IH37" i="18"/>
  <c r="IG14" i="9"/>
  <c r="IG36" i="18"/>
  <c r="KS25" i="18"/>
  <c r="KS21" i="18" s="1"/>
  <c r="KS16" i="18"/>
  <c r="KS12" i="18" s="1"/>
  <c r="KQ25" i="18"/>
  <c r="KQ21" i="18" s="1"/>
  <c r="KQ16" i="18"/>
  <c r="KQ12" i="18" s="1"/>
  <c r="IG25" i="18"/>
  <c r="IG16" i="18"/>
  <c r="IG12" i="18" s="1"/>
  <c r="KP25" i="18"/>
  <c r="KP21" i="18" s="1"/>
  <c r="KP16" i="18"/>
  <c r="KP12" i="18" s="1"/>
  <c r="KU25" i="18"/>
  <c r="KU21" i="18" s="1"/>
  <c r="KU16" i="18"/>
  <c r="KU12" i="18" s="1"/>
  <c r="KZ25" i="18"/>
  <c r="KZ21" i="18" s="1"/>
  <c r="KZ16" i="18"/>
  <c r="KZ12" i="18" s="1"/>
  <c r="IF21" i="18"/>
  <c r="KW25" i="18"/>
  <c r="KW21" i="18" s="1"/>
  <c r="KW16" i="18"/>
  <c r="KW12" i="18" s="1"/>
  <c r="KT25" i="18"/>
  <c r="KT21" i="18" s="1"/>
  <c r="KT16" i="18"/>
  <c r="KT12" i="18" s="1"/>
  <c r="KY25" i="18"/>
  <c r="KY21" i="18" s="1"/>
  <c r="KY16" i="18"/>
  <c r="KY12" i="18" s="1"/>
  <c r="IG24" i="18"/>
  <c r="KV25" i="18"/>
  <c r="KV21" i="18" s="1"/>
  <c r="KV16" i="18"/>
  <c r="KV12" i="18" s="1"/>
  <c r="IH15" i="18"/>
  <c r="IH19" i="18"/>
  <c r="IH17" i="18"/>
  <c r="KO16" i="18"/>
  <c r="KX25" i="18"/>
  <c r="KX21" i="18" s="1"/>
  <c r="KX16" i="18"/>
  <c r="KX12" i="18" s="1"/>
  <c r="KR25" i="18"/>
  <c r="KR21" i="18" s="1"/>
  <c r="KR16" i="18"/>
  <c r="KR12" i="18" s="1"/>
  <c r="IE21" i="18"/>
  <c r="IH10" i="9"/>
  <c r="IH5" i="14"/>
  <c r="IH5" i="7"/>
  <c r="IF51" i="18"/>
  <c r="IJ8" i="9"/>
  <c r="II7" i="18"/>
  <c r="II10" i="9" s="1"/>
  <c r="II5" i="18"/>
  <c r="IH5" i="17"/>
  <c r="IF18" i="9"/>
  <c r="IF71" i="9" s="1"/>
  <c r="IK12" i="20"/>
  <c r="IK8" i="9" s="1"/>
  <c r="IK14" i="20"/>
  <c r="IK26" i="20" s="1"/>
  <c r="IJ35" i="20"/>
  <c r="IJ89" i="9" s="1"/>
  <c r="IK13" i="20"/>
  <c r="IK18" i="20" s="1"/>
  <c r="IK66" i="20" s="1"/>
  <c r="IK16" i="20"/>
  <c r="IK25" i="20" s="1"/>
  <c r="IK15" i="20"/>
  <c r="IJ8" i="18"/>
  <c r="IL10" i="20"/>
  <c r="IK6" i="14"/>
  <c r="IK6" i="17"/>
  <c r="IK11" i="9"/>
  <c r="IG74" i="9" l="1"/>
  <c r="IH13" i="9"/>
  <c r="IG72" i="9"/>
  <c r="IA73" i="9"/>
  <c r="IE73" i="9"/>
  <c r="IF50" i="18"/>
  <c r="IF68" i="9" s="1"/>
  <c r="IG32" i="18"/>
  <c r="IG51" i="18" s="1"/>
  <c r="IG45" i="18"/>
  <c r="IG41" i="18" s="1"/>
  <c r="IG15" i="9"/>
  <c r="IG21" i="18"/>
  <c r="IK30" i="20"/>
  <c r="IH14" i="9"/>
  <c r="IH36" i="18"/>
  <c r="II39" i="18"/>
  <c r="II38" i="18"/>
  <c r="II37" i="18"/>
  <c r="IH24" i="18"/>
  <c r="IH35" i="18"/>
  <c r="IH82" i="9" s="1"/>
  <c r="IH74" i="9" s="1"/>
  <c r="IH84" i="9" s="1"/>
  <c r="II9" i="20"/>
  <c r="LA16" i="18"/>
  <c r="KO12" i="18"/>
  <c r="IH16" i="18"/>
  <c r="IH12" i="18" s="1"/>
  <c r="II19" i="18"/>
  <c r="II17" i="18"/>
  <c r="II15" i="18"/>
  <c r="KO25" i="18"/>
  <c r="II5" i="14"/>
  <c r="II5" i="17"/>
  <c r="II5" i="7"/>
  <c r="IJ7" i="18"/>
  <c r="IJ10" i="9" s="1"/>
  <c r="IJ5" i="18"/>
  <c r="IG18" i="9"/>
  <c r="IG71" i="9" s="1"/>
  <c r="IG7" i="14"/>
  <c r="IL12" i="20"/>
  <c r="IL30" i="20" s="1"/>
  <c r="IL14" i="20"/>
  <c r="IL26" i="20" s="1"/>
  <c r="IK35" i="20"/>
  <c r="IK89" i="9" s="1"/>
  <c r="IL13" i="20"/>
  <c r="IL18" i="20" s="1"/>
  <c r="IL66" i="20" s="1"/>
  <c r="IL16" i="20"/>
  <c r="IL25" i="20" s="1"/>
  <c r="IL15" i="20"/>
  <c r="IK8" i="18"/>
  <c r="IM10" i="20"/>
  <c r="IL6" i="14"/>
  <c r="IL6" i="17"/>
  <c r="IL11" i="9"/>
  <c r="IH72" i="9" l="1"/>
  <c r="II13" i="9"/>
  <c r="IG84" i="9"/>
  <c r="IF67" i="9"/>
  <c r="IG50" i="18"/>
  <c r="IH32" i="18"/>
  <c r="IH51" i="18" s="1"/>
  <c r="IJ9" i="20"/>
  <c r="IH10" i="17"/>
  <c r="IH8" i="7"/>
  <c r="II10" i="17"/>
  <c r="II8" i="7"/>
  <c r="IL8" i="9"/>
  <c r="IJ39" i="18"/>
  <c r="IJ38" i="18"/>
  <c r="IJ37" i="18"/>
  <c r="IJ5" i="17"/>
  <c r="IJ5" i="14"/>
  <c r="II14" i="9"/>
  <c r="II36" i="18"/>
  <c r="II24" i="18"/>
  <c r="II35" i="18"/>
  <c r="II82" i="9" s="1"/>
  <c r="IH44" i="18"/>
  <c r="IJ5" i="7"/>
  <c r="IH45" i="18"/>
  <c r="IJ17" i="18"/>
  <c r="IJ15" i="18"/>
  <c r="IJ35" i="18" s="1"/>
  <c r="IJ82" i="9" s="1"/>
  <c r="IJ74" i="9" s="1"/>
  <c r="IJ84" i="9" s="1"/>
  <c r="IJ19" i="18"/>
  <c r="LA25" i="18"/>
  <c r="LA21" i="18" s="1"/>
  <c r="KO21" i="18"/>
  <c r="II16" i="18"/>
  <c r="II12" i="18" s="1"/>
  <c r="II25" i="18"/>
  <c r="IH25" i="18"/>
  <c r="IK7" i="18"/>
  <c r="IK5" i="17" s="1"/>
  <c r="IK5" i="18"/>
  <c r="IM12" i="20"/>
  <c r="IM8" i="9" s="1"/>
  <c r="IM14" i="20"/>
  <c r="IM26" i="20" s="1"/>
  <c r="IN26" i="20" s="1"/>
  <c r="IL35" i="20"/>
  <c r="IL89" i="9" s="1"/>
  <c r="IM13" i="20"/>
  <c r="IM18" i="20" s="1"/>
  <c r="IM16" i="20"/>
  <c r="IM25" i="20" s="1"/>
  <c r="IN25" i="20" s="1"/>
  <c r="IM15" i="20"/>
  <c r="IL8" i="18"/>
  <c r="IO10" i="20"/>
  <c r="IM6" i="14"/>
  <c r="IM6" i="17"/>
  <c r="IM11" i="9"/>
  <c r="II72" i="9" l="1"/>
  <c r="IG68" i="9"/>
  <c r="IG67" i="9" s="1"/>
  <c r="IG73" i="9" s="1"/>
  <c r="II7" i="14"/>
  <c r="II74" i="9"/>
  <c r="IH50" i="18"/>
  <c r="IF73" i="9"/>
  <c r="IJ13" i="9"/>
  <c r="II32" i="18"/>
  <c r="II51" i="18" s="1"/>
  <c r="II45" i="18"/>
  <c r="IM30" i="20"/>
  <c r="IN30" i="20" s="1"/>
  <c r="II21" i="18"/>
  <c r="IH18" i="9"/>
  <c r="IH71" i="9" s="1"/>
  <c r="IH41" i="18"/>
  <c r="IJ14" i="9"/>
  <c r="IJ36" i="18"/>
  <c r="IJ32" i="18" s="1"/>
  <c r="II44" i="18"/>
  <c r="II50" i="18" s="1"/>
  <c r="II68" i="9" s="1"/>
  <c r="IK39" i="18"/>
  <c r="IK37" i="18"/>
  <c r="IK38" i="18"/>
  <c r="IJ44" i="18"/>
  <c r="IK17" i="18"/>
  <c r="IK15" i="18"/>
  <c r="IK19" i="18"/>
  <c r="IJ24" i="18"/>
  <c r="IH21" i="18"/>
  <c r="IJ25" i="18"/>
  <c r="IJ16" i="18"/>
  <c r="IJ12" i="18" s="1"/>
  <c r="IK5" i="7"/>
  <c r="IK9" i="20"/>
  <c r="IK5" i="14"/>
  <c r="IK10" i="9"/>
  <c r="IH7" i="14"/>
  <c r="IL7" i="18"/>
  <c r="IL10" i="9" s="1"/>
  <c r="IL5" i="18"/>
  <c r="IO12" i="20"/>
  <c r="IO30" i="20" s="1"/>
  <c r="IO14" i="20"/>
  <c r="IO26" i="20" s="1"/>
  <c r="IN18" i="20"/>
  <c r="IN66" i="20" s="1"/>
  <c r="IM66" i="20"/>
  <c r="IM35" i="20"/>
  <c r="IO13" i="20"/>
  <c r="IO18" i="20" s="1"/>
  <c r="IO66" i="20" s="1"/>
  <c r="IO16" i="20"/>
  <c r="IO25" i="20" s="1"/>
  <c r="IO15" i="20"/>
  <c r="IM8" i="18"/>
  <c r="IP10" i="20"/>
  <c r="IO6" i="14"/>
  <c r="IO6" i="17"/>
  <c r="IO11" i="9"/>
  <c r="IH68" i="9" l="1"/>
  <c r="IH67" i="9" s="1"/>
  <c r="IH73" i="9" s="1"/>
  <c r="II84" i="9"/>
  <c r="IJ72" i="9"/>
  <c r="IN35" i="20"/>
  <c r="IM89" i="9"/>
  <c r="IK13" i="9"/>
  <c r="II41" i="18"/>
  <c r="IH15" i="9"/>
  <c r="II15" i="9"/>
  <c r="IK10" i="17"/>
  <c r="IK8" i="7"/>
  <c r="IJ10" i="17"/>
  <c r="IJ8" i="7"/>
  <c r="II18" i="9"/>
  <c r="II71" i="9" s="1"/>
  <c r="II67" i="9" s="1"/>
  <c r="II73" i="9" s="1"/>
  <c r="IO8" i="9"/>
  <c r="IL39" i="18"/>
  <c r="IL38" i="18"/>
  <c r="IL37" i="18"/>
  <c r="IJ45" i="18"/>
  <c r="IJ21" i="18"/>
  <c r="IK24" i="18"/>
  <c r="IK35" i="18"/>
  <c r="IK82" i="9" s="1"/>
  <c r="IK74" i="9" s="1"/>
  <c r="IK84" i="9" s="1"/>
  <c r="IK14" i="9"/>
  <c r="IK36" i="18"/>
  <c r="IL15" i="18"/>
  <c r="IL35" i="18" s="1"/>
  <c r="IL82" i="9" s="1"/>
  <c r="IL74" i="9" s="1"/>
  <c r="IL84" i="9" s="1"/>
  <c r="IL19" i="18"/>
  <c r="IL17" i="18"/>
  <c r="IK25" i="18"/>
  <c r="IK16" i="18"/>
  <c r="IK12" i="18" s="1"/>
  <c r="IL5" i="17"/>
  <c r="IL9" i="20"/>
  <c r="IL5" i="7"/>
  <c r="IL5" i="14"/>
  <c r="IJ51" i="18"/>
  <c r="IM7" i="18"/>
  <c r="IM5" i="17" s="1"/>
  <c r="IM5" i="18"/>
  <c r="IJ18" i="9"/>
  <c r="IJ71" i="9" s="1"/>
  <c r="IP12" i="20"/>
  <c r="IP30" i="20" s="1"/>
  <c r="IP14" i="20"/>
  <c r="IP26" i="20" s="1"/>
  <c r="IO35" i="20"/>
  <c r="IO89" i="9" s="1"/>
  <c r="IP13" i="20"/>
  <c r="IP18" i="20" s="1"/>
  <c r="IP66" i="20" s="1"/>
  <c r="IP16" i="20"/>
  <c r="IP25" i="20" s="1"/>
  <c r="IP15" i="20"/>
  <c r="IO8" i="18"/>
  <c r="IQ10" i="20"/>
  <c r="IP6" i="14"/>
  <c r="IP6" i="17"/>
  <c r="IP11" i="9"/>
  <c r="IK72" i="9" l="1"/>
  <c r="IN89" i="9"/>
  <c r="IJ50" i="18"/>
  <c r="IK32" i="18"/>
  <c r="IK51" i="18" s="1"/>
  <c r="IK45" i="18"/>
  <c r="IK15" i="9"/>
  <c r="IL44" i="18"/>
  <c r="IJ15" i="9"/>
  <c r="IJ7" i="14"/>
  <c r="IL8" i="7"/>
  <c r="IL10" i="17"/>
  <c r="IK21" i="18"/>
  <c r="IM39" i="18"/>
  <c r="IM38" i="18"/>
  <c r="IM37" i="18"/>
  <c r="IM13" i="9" s="1"/>
  <c r="IL36" i="18"/>
  <c r="IK44" i="18"/>
  <c r="IK50" i="18" s="1"/>
  <c r="IK68" i="9" s="1"/>
  <c r="IJ41" i="18"/>
  <c r="IL24" i="18"/>
  <c r="IM19" i="18"/>
  <c r="IM17" i="18"/>
  <c r="IM15" i="18"/>
  <c r="IM35" i="18" s="1"/>
  <c r="IM82" i="9" s="1"/>
  <c r="IL25" i="18"/>
  <c r="IL16" i="18"/>
  <c r="IL12" i="18" s="1"/>
  <c r="IM5" i="7"/>
  <c r="IP8" i="9"/>
  <c r="IO7" i="18"/>
  <c r="IO5" i="17" s="1"/>
  <c r="IO5" i="18"/>
  <c r="IM5" i="14"/>
  <c r="IK7" i="14"/>
  <c r="IM9" i="20"/>
  <c r="IM10" i="9"/>
  <c r="IN7" i="18"/>
  <c r="IN5" i="14" s="1"/>
  <c r="IQ12" i="20"/>
  <c r="IQ8" i="9" s="1"/>
  <c r="IQ14" i="20"/>
  <c r="IQ26" i="20" s="1"/>
  <c r="IP35" i="20"/>
  <c r="IP89" i="9" s="1"/>
  <c r="IQ13" i="20"/>
  <c r="IQ18" i="20" s="1"/>
  <c r="IQ66" i="20" s="1"/>
  <c r="IQ16" i="20"/>
  <c r="IQ25" i="20" s="1"/>
  <c r="IQ15" i="20"/>
  <c r="IP8" i="18"/>
  <c r="IR10" i="20"/>
  <c r="IQ6" i="14"/>
  <c r="IQ6" i="17"/>
  <c r="IQ11" i="9"/>
  <c r="IJ68" i="9" l="1"/>
  <c r="IJ67" i="9" s="1"/>
  <c r="IJ73" i="9" s="1"/>
  <c r="IM74" i="9"/>
  <c r="IN82" i="9"/>
  <c r="IM72" i="9"/>
  <c r="IK41" i="18"/>
  <c r="IL32" i="18"/>
  <c r="IL51" i="18" s="1"/>
  <c r="IL45" i="18"/>
  <c r="IL41" i="18" s="1"/>
  <c r="IL21" i="18"/>
  <c r="IK18" i="9"/>
  <c r="IK71" i="9" s="1"/>
  <c r="IK67" i="9" s="1"/>
  <c r="IK73" i="9" s="1"/>
  <c r="IM14" i="9"/>
  <c r="IM36" i="18"/>
  <c r="IN36" i="18" s="1"/>
  <c r="IN37" i="18"/>
  <c r="T33" i="22" s="1"/>
  <c r="T63" i="22" s="1"/>
  <c r="IO39" i="18"/>
  <c r="IO38" i="18"/>
  <c r="IO37" i="18"/>
  <c r="IN38" i="18"/>
  <c r="T34" i="22" s="1"/>
  <c r="T64" i="22" s="1"/>
  <c r="IM44" i="18"/>
  <c r="IN44" i="18" s="1"/>
  <c r="IN35" i="18"/>
  <c r="IN39" i="18"/>
  <c r="T35" i="22" s="1"/>
  <c r="T65" i="22" s="1"/>
  <c r="IO9" i="20"/>
  <c r="IM16" i="18"/>
  <c r="IN17" i="18"/>
  <c r="IN19" i="18"/>
  <c r="IO15" i="18"/>
  <c r="IO35" i="18" s="1"/>
  <c r="IO19" i="18"/>
  <c r="IO17" i="18"/>
  <c r="IM24" i="18"/>
  <c r="IN24" i="18" s="1"/>
  <c r="IN15" i="18"/>
  <c r="IO5" i="7"/>
  <c r="IO10" i="9"/>
  <c r="IO5" i="14"/>
  <c r="IQ30" i="20"/>
  <c r="IN10" i="9"/>
  <c r="IN5" i="7"/>
  <c r="IP7" i="18"/>
  <c r="IP10" i="9" s="1"/>
  <c r="IP5" i="18"/>
  <c r="IN5" i="17"/>
  <c r="IL18" i="9"/>
  <c r="IL71" i="9" s="1"/>
  <c r="IN9" i="20"/>
  <c r="IR12" i="20"/>
  <c r="IR8" i="9" s="1"/>
  <c r="IR14" i="20"/>
  <c r="IR26" i="20" s="1"/>
  <c r="IQ35" i="20"/>
  <c r="IQ89" i="9" s="1"/>
  <c r="IR13" i="20"/>
  <c r="IR18" i="20" s="1"/>
  <c r="IR66" i="20" s="1"/>
  <c r="IR16" i="20"/>
  <c r="IR25" i="20" s="1"/>
  <c r="IR15" i="20"/>
  <c r="IQ8" i="18"/>
  <c r="IS10" i="20"/>
  <c r="IR6" i="14"/>
  <c r="IR6" i="17"/>
  <c r="IR11" i="9"/>
  <c r="IO13" i="9" l="1"/>
  <c r="IO82" i="9"/>
  <c r="IO74" i="9"/>
  <c r="IM84" i="9"/>
  <c r="IN84" i="9" s="1"/>
  <c r="IN74" i="9"/>
  <c r="IL50" i="18"/>
  <c r="IM32" i="18"/>
  <c r="IM51" i="18" s="1"/>
  <c r="T86" i="22"/>
  <c r="T101" i="22" s="1"/>
  <c r="T87" i="22"/>
  <c r="T102" i="22" s="1"/>
  <c r="IR30" i="20"/>
  <c r="IP5" i="7"/>
  <c r="IO44" i="18"/>
  <c r="IO36" i="18"/>
  <c r="IO32" i="18" s="1"/>
  <c r="IO14" i="9"/>
  <c r="IN51" i="18"/>
  <c r="IP37" i="18"/>
  <c r="IP38" i="18"/>
  <c r="IP39" i="18"/>
  <c r="IM45" i="18"/>
  <c r="IM50" i="18" s="1"/>
  <c r="IM68" i="9" s="1"/>
  <c r="IP5" i="17"/>
  <c r="IP9" i="20"/>
  <c r="IP5" i="14"/>
  <c r="IO24" i="18"/>
  <c r="IM25" i="18"/>
  <c r="IP19" i="18"/>
  <c r="IP17" i="18"/>
  <c r="IP15" i="18"/>
  <c r="IP35" i="18" s="1"/>
  <c r="IO16" i="18"/>
  <c r="IM12" i="18"/>
  <c r="IN16" i="18"/>
  <c r="IM18" i="9"/>
  <c r="IM71" i="9" s="1"/>
  <c r="IN71" i="9" s="1"/>
  <c r="T29" i="22"/>
  <c r="IQ7" i="18"/>
  <c r="IQ5" i="17" s="1"/>
  <c r="IQ5" i="18"/>
  <c r="T85" i="22"/>
  <c r="T100" i="22" s="1"/>
  <c r="IS12" i="20"/>
  <c r="IS30" i="20" s="1"/>
  <c r="IS14" i="20"/>
  <c r="IS26" i="20" s="1"/>
  <c r="IS13" i="20"/>
  <c r="IS18" i="20" s="1"/>
  <c r="IS66" i="20" s="1"/>
  <c r="IS16" i="20"/>
  <c r="IS25" i="20" s="1"/>
  <c r="IS15" i="20"/>
  <c r="IR35" i="20"/>
  <c r="IR89" i="9" s="1"/>
  <c r="IR8" i="18"/>
  <c r="IT10" i="20"/>
  <c r="IS6" i="14"/>
  <c r="IS6" i="17"/>
  <c r="IS11" i="9"/>
  <c r="IO72" i="9" l="1"/>
  <c r="IP82" i="9"/>
  <c r="IP74" i="9" s="1"/>
  <c r="IP84" i="9" s="1"/>
  <c r="IO84" i="9"/>
  <c r="IM67" i="9"/>
  <c r="T7" i="23"/>
  <c r="IP13" i="9"/>
  <c r="T99" i="22"/>
  <c r="IP44" i="18"/>
  <c r="IP10" i="17"/>
  <c r="IP8" i="7"/>
  <c r="IM10" i="17"/>
  <c r="IN10" i="17" s="1"/>
  <c r="IL11" i="17" s="1"/>
  <c r="IM8" i="7"/>
  <c r="IO10" i="17"/>
  <c r="IO8" i="7"/>
  <c r="IQ39" i="18"/>
  <c r="IQ38" i="18"/>
  <c r="IQ37" i="18"/>
  <c r="IM41" i="18"/>
  <c r="IN45" i="18"/>
  <c r="IN50" i="18" s="1"/>
  <c r="IP14" i="9"/>
  <c r="IP36" i="18"/>
  <c r="IP32" i="18" s="1"/>
  <c r="IO45" i="18"/>
  <c r="IO50" i="18" s="1"/>
  <c r="IO68" i="9" s="1"/>
  <c r="IO51" i="18"/>
  <c r="IO12" i="18"/>
  <c r="IP25" i="18"/>
  <c r="IP16" i="18"/>
  <c r="IO25" i="18"/>
  <c r="IO21" i="18" s="1"/>
  <c r="IQ19" i="18"/>
  <c r="IQ17" i="18"/>
  <c r="IQ15" i="18"/>
  <c r="IQ35" i="18" s="1"/>
  <c r="IP24" i="18"/>
  <c r="IM21" i="18"/>
  <c r="IN25" i="18"/>
  <c r="IN21" i="18" s="1"/>
  <c r="IQ9" i="20"/>
  <c r="IQ5" i="7"/>
  <c r="IQ10" i="9"/>
  <c r="IQ5" i="14"/>
  <c r="IS8" i="9"/>
  <c r="IM7" i="14"/>
  <c r="IM15" i="9"/>
  <c r="IR7" i="18"/>
  <c r="IR9" i="20" s="1"/>
  <c r="IR5" i="18"/>
  <c r="T81" i="22"/>
  <c r="T31" i="22"/>
  <c r="T61" i="22" s="1"/>
  <c r="T59" i="22" s="1"/>
  <c r="T96" i="22" s="1"/>
  <c r="IO18" i="9"/>
  <c r="IO71" i="9" s="1"/>
  <c r="IN18" i="9"/>
  <c r="T84" i="22"/>
  <c r="T32" i="22"/>
  <c r="T62" i="22" s="1"/>
  <c r="IT12" i="20"/>
  <c r="IT8" i="9" s="1"/>
  <c r="IT14" i="20"/>
  <c r="IT26" i="20" s="1"/>
  <c r="IS35" i="20"/>
  <c r="IS89" i="9" s="1"/>
  <c r="IT13" i="20"/>
  <c r="IT18" i="20" s="1"/>
  <c r="IT66" i="20" s="1"/>
  <c r="IT16" i="20"/>
  <c r="IT25" i="20" s="1"/>
  <c r="IT15" i="20"/>
  <c r="IS8" i="18"/>
  <c r="IU10" i="20"/>
  <c r="IT6" i="14"/>
  <c r="IT6" i="17"/>
  <c r="IT11" i="9"/>
  <c r="IQ82" i="9" l="1"/>
  <c r="IO67" i="9"/>
  <c r="IP72" i="9"/>
  <c r="IM73" i="9"/>
  <c r="IL13" i="9"/>
  <c r="IL68" i="9" s="1"/>
  <c r="IN68" i="9" s="1"/>
  <c r="IL14" i="9"/>
  <c r="IN14" i="9" s="1"/>
  <c r="IQ13" i="9"/>
  <c r="IP45" i="18"/>
  <c r="IP50" i="18" s="1"/>
  <c r="IP68" i="9" s="1"/>
  <c r="IN41" i="18"/>
  <c r="T17" i="23"/>
  <c r="IQ44" i="18"/>
  <c r="T88" i="22"/>
  <c r="IN11" i="17"/>
  <c r="IQ10" i="17"/>
  <c r="IQ8" i="7"/>
  <c r="IQ14" i="9"/>
  <c r="IQ36" i="18"/>
  <c r="IQ32" i="18" s="1"/>
  <c r="IO41" i="18"/>
  <c r="IR39" i="18"/>
  <c r="IR38" i="18"/>
  <c r="IR37" i="18"/>
  <c r="IR17" i="18"/>
  <c r="IR15" i="18"/>
  <c r="IR35" i="18" s="1"/>
  <c r="IR19" i="18"/>
  <c r="IP12" i="18"/>
  <c r="IQ16" i="18"/>
  <c r="IQ12" i="18" s="1"/>
  <c r="IQ25" i="18"/>
  <c r="IR10" i="9"/>
  <c r="IP21" i="18"/>
  <c r="IR5" i="7"/>
  <c r="IQ24" i="18"/>
  <c r="IP51" i="18"/>
  <c r="IR5" i="14"/>
  <c r="IR5" i="17"/>
  <c r="T36" i="22"/>
  <c r="T83" i="22"/>
  <c r="T98" i="22" s="1"/>
  <c r="IS7" i="18"/>
  <c r="IS9" i="20" s="1"/>
  <c r="IS5" i="18"/>
  <c r="IP18" i="9"/>
  <c r="IP71" i="9" s="1"/>
  <c r="IO7" i="14"/>
  <c r="IO15" i="9"/>
  <c r="IT30" i="20"/>
  <c r="IU12" i="20"/>
  <c r="IU8" i="9" s="1"/>
  <c r="IU14" i="20"/>
  <c r="IU26" i="20" s="1"/>
  <c r="IT35" i="20"/>
  <c r="IT89" i="9" s="1"/>
  <c r="IU13" i="20"/>
  <c r="IU18" i="20" s="1"/>
  <c r="IU66" i="20" s="1"/>
  <c r="IU16" i="20"/>
  <c r="IU25" i="20" s="1"/>
  <c r="IU15" i="20"/>
  <c r="IT8" i="18"/>
  <c r="IV10" i="20"/>
  <c r="IU6" i="14"/>
  <c r="IU6" i="17"/>
  <c r="IU11" i="9"/>
  <c r="IR82" i="9" l="1"/>
  <c r="IR74" i="9" s="1"/>
  <c r="IR84" i="9" s="1"/>
  <c r="IQ74" i="9"/>
  <c r="IP67" i="9"/>
  <c r="IP73" i="9" s="1"/>
  <c r="IQ72" i="9"/>
  <c r="IO73" i="9"/>
  <c r="IL72" i="9"/>
  <c r="IN72" i="9" s="1"/>
  <c r="IN13" i="9"/>
  <c r="IN7" i="14" s="1"/>
  <c r="IR13" i="9"/>
  <c r="IP41" i="18"/>
  <c r="IR44" i="18"/>
  <c r="IP15" i="9"/>
  <c r="IP7" i="14"/>
  <c r="IL15" i="9"/>
  <c r="IN15" i="9" s="1"/>
  <c r="IL7" i="14"/>
  <c r="IU30" i="20"/>
  <c r="IQ45" i="18"/>
  <c r="IQ50" i="18" s="1"/>
  <c r="IQ68" i="9" s="1"/>
  <c r="IS39" i="18"/>
  <c r="IS38" i="18"/>
  <c r="IS37" i="18"/>
  <c r="IR14" i="9"/>
  <c r="IR36" i="18"/>
  <c r="IR32" i="18" s="1"/>
  <c r="IR24" i="18"/>
  <c r="IR16" i="18"/>
  <c r="IR12" i="18" s="1"/>
  <c r="IS15" i="18"/>
  <c r="IS35" i="18" s="1"/>
  <c r="IS19" i="18"/>
  <c r="IS17" i="18"/>
  <c r="IQ21" i="18"/>
  <c r="IS5" i="7"/>
  <c r="IS5" i="17"/>
  <c r="IS10" i="9"/>
  <c r="IS5" i="14"/>
  <c r="IQ18" i="9"/>
  <c r="IQ71" i="9" s="1"/>
  <c r="IT7" i="18"/>
  <c r="IT10" i="9" s="1"/>
  <c r="IT5" i="18"/>
  <c r="IQ51" i="18"/>
  <c r="IV12" i="20"/>
  <c r="IV8" i="9" s="1"/>
  <c r="IV14" i="20"/>
  <c r="IV26" i="20" s="1"/>
  <c r="IV13" i="20"/>
  <c r="IV18" i="20" s="1"/>
  <c r="IV66" i="20" s="1"/>
  <c r="IV16" i="20"/>
  <c r="IV25" i="20" s="1"/>
  <c r="IV15" i="20"/>
  <c r="IU35" i="20"/>
  <c r="IU89" i="9" s="1"/>
  <c r="IU8" i="18"/>
  <c r="IW10" i="20"/>
  <c r="IV6" i="14"/>
  <c r="IV6" i="17"/>
  <c r="IV11" i="9"/>
  <c r="IS82" i="9" l="1"/>
  <c r="IS74" i="9" s="1"/>
  <c r="IS84" i="9" s="1"/>
  <c r="IQ84" i="9"/>
  <c r="IQ67" i="9"/>
  <c r="IR72" i="9"/>
  <c r="IL67" i="9"/>
  <c r="IS13" i="9"/>
  <c r="IR45" i="18"/>
  <c r="IR41" i="18" s="1"/>
  <c r="IR10" i="17"/>
  <c r="IR8" i="7"/>
  <c r="IS10" i="17"/>
  <c r="IS8" i="7"/>
  <c r="IS14" i="9"/>
  <c r="IS36" i="18"/>
  <c r="IS32" i="18" s="1"/>
  <c r="IQ41" i="18"/>
  <c r="IT38" i="18"/>
  <c r="IT39" i="18"/>
  <c r="IT37" i="18"/>
  <c r="IR7" i="14"/>
  <c r="IS44" i="18"/>
  <c r="IT19" i="18"/>
  <c r="IT17" i="18"/>
  <c r="IT15" i="18"/>
  <c r="IT35" i="18" s="1"/>
  <c r="LC25" i="18"/>
  <c r="LC21" i="18" s="1"/>
  <c r="LC16" i="18"/>
  <c r="LC12" i="18" s="1"/>
  <c r="LH25" i="18"/>
  <c r="LH21" i="18" s="1"/>
  <c r="LH16" i="18"/>
  <c r="LH12" i="18" s="1"/>
  <c r="LM25" i="18"/>
  <c r="LM21" i="18" s="1"/>
  <c r="LM16" i="18"/>
  <c r="LM12" i="18" s="1"/>
  <c r="IS24" i="18"/>
  <c r="LJ25" i="18"/>
  <c r="LJ21" i="18" s="1"/>
  <c r="LJ16" i="18"/>
  <c r="LJ12" i="18" s="1"/>
  <c r="LI25" i="18"/>
  <c r="LI21" i="18" s="1"/>
  <c r="LI16" i="18"/>
  <c r="LI12" i="18" s="1"/>
  <c r="LB16" i="18"/>
  <c r="LG25" i="18"/>
  <c r="LG21" i="18" s="1"/>
  <c r="LG16" i="18"/>
  <c r="LG12" i="18" s="1"/>
  <c r="LL25" i="18"/>
  <c r="LL21" i="18" s="1"/>
  <c r="LL16" i="18"/>
  <c r="LL12" i="18" s="1"/>
  <c r="LD25" i="18"/>
  <c r="LD21" i="18" s="1"/>
  <c r="LD16" i="18"/>
  <c r="LD12" i="18" s="1"/>
  <c r="LF25" i="18"/>
  <c r="LF21" i="18" s="1"/>
  <c r="LF16" i="18"/>
  <c r="LF12" i="18" s="1"/>
  <c r="LK25" i="18"/>
  <c r="LK21" i="18" s="1"/>
  <c r="LK16" i="18"/>
  <c r="LK12" i="18" s="1"/>
  <c r="LE25" i="18"/>
  <c r="LE21" i="18" s="1"/>
  <c r="LE16" i="18"/>
  <c r="LE12" i="18" s="1"/>
  <c r="IS25" i="18"/>
  <c r="IS16" i="18"/>
  <c r="IS12" i="18" s="1"/>
  <c r="IR25" i="18"/>
  <c r="IR51" i="18"/>
  <c r="IT5" i="7"/>
  <c r="IT5" i="17"/>
  <c r="IT9" i="20"/>
  <c r="IT5" i="14"/>
  <c r="IV30" i="20"/>
  <c r="T66" i="22"/>
  <c r="T103" i="22"/>
  <c r="IU7" i="18"/>
  <c r="IU5" i="17" s="1"/>
  <c r="IU5" i="18"/>
  <c r="IR18" i="9"/>
  <c r="IR71" i="9" s="1"/>
  <c r="IQ7" i="14"/>
  <c r="IQ15" i="9"/>
  <c r="IW12" i="20"/>
  <c r="IW8" i="9" s="1"/>
  <c r="IW14" i="20"/>
  <c r="IW26" i="20" s="1"/>
  <c r="IW13" i="20"/>
  <c r="IW18" i="20" s="1"/>
  <c r="IW66" i="20" s="1"/>
  <c r="IW15" i="20"/>
  <c r="IW16" i="20"/>
  <c r="IW25" i="20" s="1"/>
  <c r="IV35" i="20"/>
  <c r="IV89" i="9" s="1"/>
  <c r="IV8" i="18"/>
  <c r="IX10" i="20"/>
  <c r="IW6" i="14"/>
  <c r="IW6" i="17"/>
  <c r="IW11" i="9"/>
  <c r="IT13" i="9" l="1"/>
  <c r="IT82" i="9"/>
  <c r="IT74" i="9"/>
  <c r="IL73" i="9"/>
  <c r="IN67" i="9"/>
  <c r="IQ73" i="9"/>
  <c r="IS72" i="9"/>
  <c r="IR50" i="18"/>
  <c r="IR68" i="9" s="1"/>
  <c r="IS45" i="18"/>
  <c r="IS41" i="18" s="1"/>
  <c r="IT44" i="18"/>
  <c r="IW30" i="20"/>
  <c r="IT14" i="9"/>
  <c r="IT36" i="18"/>
  <c r="IT32" i="18" s="1"/>
  <c r="IU39" i="18"/>
  <c r="IU38" i="18"/>
  <c r="IU37" i="18"/>
  <c r="IS21" i="18"/>
  <c r="LB12" i="18"/>
  <c r="LN16" i="18"/>
  <c r="IT16" i="18"/>
  <c r="IT12" i="18" s="1"/>
  <c r="LB25" i="18"/>
  <c r="IR21" i="18"/>
  <c r="IU5" i="14"/>
  <c r="IU19" i="18"/>
  <c r="IU17" i="18"/>
  <c r="IU15" i="18"/>
  <c r="IU35" i="18" s="1"/>
  <c r="IT24" i="18"/>
  <c r="IS18" i="9"/>
  <c r="IS71" i="9" s="1"/>
  <c r="IU10" i="9"/>
  <c r="IU5" i="7"/>
  <c r="IS51" i="18"/>
  <c r="IV7" i="18"/>
  <c r="IV9" i="20" s="1"/>
  <c r="IV5" i="18"/>
  <c r="IU9" i="20"/>
  <c r="IX12" i="20"/>
  <c r="IX30" i="20" s="1"/>
  <c r="IX14" i="20"/>
  <c r="IX26" i="20" s="1"/>
  <c r="IX13" i="20"/>
  <c r="IX18" i="20" s="1"/>
  <c r="IX66" i="20" s="1"/>
  <c r="IX16" i="20"/>
  <c r="IX25" i="20" s="1"/>
  <c r="IX15" i="20"/>
  <c r="IW35" i="20"/>
  <c r="IW89" i="9" s="1"/>
  <c r="IW8" i="18"/>
  <c r="IY10" i="20"/>
  <c r="IX6" i="14"/>
  <c r="IX6" i="17"/>
  <c r="IX11" i="9"/>
  <c r="IT72" i="9" l="1"/>
  <c r="IU82" i="9"/>
  <c r="IU74" i="9" s="1"/>
  <c r="IU84" i="9" s="1"/>
  <c r="IT84" i="9"/>
  <c r="IR67" i="9"/>
  <c r="IN73" i="9"/>
  <c r="IS50" i="18"/>
  <c r="IU13" i="9"/>
  <c r="IS15" i="9"/>
  <c r="IS7" i="14"/>
  <c r="IR15" i="9"/>
  <c r="IT7" i="14"/>
  <c r="IU10" i="17"/>
  <c r="IU8" i="7"/>
  <c r="IT10" i="17"/>
  <c r="IT8" i="7"/>
  <c r="IU14" i="9"/>
  <c r="IU36" i="18"/>
  <c r="IT45" i="18"/>
  <c r="IT50" i="18" s="1"/>
  <c r="IT68" i="9" s="1"/>
  <c r="IV39" i="18"/>
  <c r="IV38" i="18"/>
  <c r="IV37" i="18"/>
  <c r="IU44" i="18"/>
  <c r="IV10" i="9"/>
  <c r="LB21" i="18"/>
  <c r="LN25" i="18"/>
  <c r="LN21" i="18" s="1"/>
  <c r="IT25" i="18"/>
  <c r="IV17" i="18"/>
  <c r="IV15" i="18"/>
  <c r="IV35" i="18" s="1"/>
  <c r="IV82" i="9" s="1"/>
  <c r="IV74" i="9" s="1"/>
  <c r="IV84" i="9" s="1"/>
  <c r="IV19" i="18"/>
  <c r="IV5" i="7"/>
  <c r="IV5" i="17"/>
  <c r="IU24" i="18"/>
  <c r="IV5" i="14"/>
  <c r="IU16" i="18"/>
  <c r="IU12" i="18" s="1"/>
  <c r="IU25" i="18"/>
  <c r="IT51" i="18"/>
  <c r="IX8" i="9"/>
  <c r="IW7" i="18"/>
  <c r="IW5" i="17" s="1"/>
  <c r="IW5" i="18"/>
  <c r="IT18" i="9"/>
  <c r="IT71" i="9" s="1"/>
  <c r="IY12" i="20"/>
  <c r="IY8" i="9" s="1"/>
  <c r="IY14" i="20"/>
  <c r="IY26" i="20" s="1"/>
  <c r="IY13" i="20"/>
  <c r="IY18" i="20" s="1"/>
  <c r="IY66" i="20" s="1"/>
  <c r="IY16" i="20"/>
  <c r="IY25" i="20" s="1"/>
  <c r="IY15" i="20"/>
  <c r="IX35" i="20"/>
  <c r="IX89" i="9" s="1"/>
  <c r="IX8" i="18"/>
  <c r="IZ10" i="20"/>
  <c r="IY6" i="14"/>
  <c r="IY6" i="17"/>
  <c r="IY11" i="9"/>
  <c r="IS68" i="9" l="1"/>
  <c r="IS67" i="9" s="1"/>
  <c r="IS73" i="9" s="1"/>
  <c r="IT67" i="9"/>
  <c r="IT73" i="9" s="1"/>
  <c r="IV13" i="9"/>
  <c r="IU72" i="9"/>
  <c r="IR73" i="9"/>
  <c r="IU32" i="18"/>
  <c r="IU51" i="18" s="1"/>
  <c r="IU45" i="18"/>
  <c r="IU41" i="18" s="1"/>
  <c r="IV44" i="18"/>
  <c r="IV10" i="17"/>
  <c r="IV8" i="7"/>
  <c r="IU21" i="18"/>
  <c r="IW39" i="18"/>
  <c r="IW38" i="18"/>
  <c r="IW37" i="18"/>
  <c r="IV36" i="18"/>
  <c r="IV14" i="9"/>
  <c r="IT41" i="18"/>
  <c r="IW5" i="7"/>
  <c r="IW5" i="14"/>
  <c r="IW10" i="9"/>
  <c r="IV24" i="18"/>
  <c r="IW15" i="18"/>
  <c r="IW19" i="18"/>
  <c r="IW17" i="18"/>
  <c r="IV25" i="18"/>
  <c r="IV16" i="18"/>
  <c r="IV12" i="18" s="1"/>
  <c r="IT21" i="18"/>
  <c r="IW9" i="20"/>
  <c r="IY30" i="20"/>
  <c r="IX7" i="18"/>
  <c r="IX5" i="17" s="1"/>
  <c r="IX5" i="18"/>
  <c r="IU18" i="9"/>
  <c r="IU71" i="9" s="1"/>
  <c r="IZ12" i="20"/>
  <c r="IZ8" i="9" s="1"/>
  <c r="IZ14" i="20"/>
  <c r="IZ26" i="20" s="1"/>
  <c r="JA26" i="20" s="1"/>
  <c r="IZ13" i="20"/>
  <c r="IZ18" i="20" s="1"/>
  <c r="IZ16" i="20"/>
  <c r="IZ25" i="20" s="1"/>
  <c r="JA25" i="20" s="1"/>
  <c r="IZ15" i="20"/>
  <c r="IY35" i="20"/>
  <c r="IY89" i="9" s="1"/>
  <c r="IY8" i="18"/>
  <c r="JB10" i="20"/>
  <c r="IZ6" i="14"/>
  <c r="IZ6" i="17"/>
  <c r="IZ11" i="9"/>
  <c r="IV72" i="9" l="1"/>
  <c r="IU50" i="18"/>
  <c r="IU68" i="9" s="1"/>
  <c r="IW13" i="9"/>
  <c r="IV32" i="18"/>
  <c r="IV51" i="18" s="1"/>
  <c r="IW10" i="17"/>
  <c r="IW8" i="7"/>
  <c r="IX39" i="18"/>
  <c r="IX37" i="18"/>
  <c r="IX38" i="18"/>
  <c r="IW14" i="9"/>
  <c r="IW36" i="18"/>
  <c r="IW24" i="18"/>
  <c r="IW35" i="18"/>
  <c r="IW82" i="9" s="1"/>
  <c r="IW74" i="9" s="1"/>
  <c r="IV45" i="18"/>
  <c r="IV50" i="18" s="1"/>
  <c r="IV68" i="9" s="1"/>
  <c r="IT15" i="9"/>
  <c r="IX19" i="18"/>
  <c r="IX17" i="18"/>
  <c r="IX15" i="18"/>
  <c r="IW25" i="18"/>
  <c r="IW16" i="18"/>
  <c r="IW12" i="18" s="1"/>
  <c r="IV21" i="18"/>
  <c r="IZ30" i="20"/>
  <c r="JA30" i="20" s="1"/>
  <c r="IX5" i="14"/>
  <c r="IX9" i="20"/>
  <c r="IV18" i="9"/>
  <c r="IV71" i="9" s="1"/>
  <c r="IX10" i="9"/>
  <c r="IX5" i="7"/>
  <c r="IY7" i="18"/>
  <c r="IY5" i="14" s="1"/>
  <c r="IY5" i="18"/>
  <c r="IU7" i="14"/>
  <c r="IU15" i="9"/>
  <c r="IV7" i="14"/>
  <c r="JB12" i="20"/>
  <c r="JB8" i="9" s="1"/>
  <c r="JB14" i="20"/>
  <c r="JB26" i="20" s="1"/>
  <c r="JA18" i="20"/>
  <c r="JA66" i="20" s="1"/>
  <c r="IZ66" i="20"/>
  <c r="JB13" i="20"/>
  <c r="JB18" i="20" s="1"/>
  <c r="JB66" i="20" s="1"/>
  <c r="JB16" i="20"/>
  <c r="JB25" i="20" s="1"/>
  <c r="JB15" i="20"/>
  <c r="IZ35" i="20"/>
  <c r="IZ8" i="18"/>
  <c r="JC10" i="20"/>
  <c r="JB6" i="14"/>
  <c r="JB6" i="17"/>
  <c r="JB11" i="9"/>
  <c r="IW84" i="9" l="1"/>
  <c r="IV67" i="9"/>
  <c r="IV73" i="9" s="1"/>
  <c r="JA35" i="20"/>
  <c r="IZ89" i="9"/>
  <c r="IU67" i="9"/>
  <c r="IW72" i="9"/>
  <c r="IX13" i="9"/>
  <c r="IW32" i="18"/>
  <c r="IW51" i="18" s="1"/>
  <c r="IW45" i="18"/>
  <c r="IW15" i="9"/>
  <c r="IY10" i="9"/>
  <c r="IY9" i="20"/>
  <c r="IX10" i="17"/>
  <c r="IX8" i="7"/>
  <c r="IW21" i="18"/>
  <c r="IW44" i="18"/>
  <c r="IW18" i="9" s="1"/>
  <c r="IW71" i="9" s="1"/>
  <c r="IY39" i="18"/>
  <c r="IY38" i="18"/>
  <c r="IY37" i="18"/>
  <c r="IX14" i="9"/>
  <c r="IX36" i="18"/>
  <c r="IX24" i="18"/>
  <c r="IX35" i="18"/>
  <c r="IX82" i="9" s="1"/>
  <c r="IX74" i="9" s="1"/>
  <c r="IX84" i="9" s="1"/>
  <c r="IV41" i="18"/>
  <c r="IY19" i="18"/>
  <c r="IY17" i="18"/>
  <c r="IY15" i="18"/>
  <c r="IY35" i="18" s="1"/>
  <c r="IX25" i="18"/>
  <c r="IX16" i="18"/>
  <c r="IX12" i="18" s="1"/>
  <c r="IY5" i="17"/>
  <c r="IY5" i="7"/>
  <c r="JB30" i="20"/>
  <c r="IW7" i="14"/>
  <c r="IZ7" i="18"/>
  <c r="IZ5" i="17" s="1"/>
  <c r="IZ5" i="18"/>
  <c r="JC12" i="20"/>
  <c r="JC30" i="20" s="1"/>
  <c r="JC14" i="20"/>
  <c r="JC26" i="20" s="1"/>
  <c r="JC13" i="20"/>
  <c r="JC18" i="20" s="1"/>
  <c r="JC66" i="20" s="1"/>
  <c r="JC16" i="20"/>
  <c r="JC25" i="20" s="1"/>
  <c r="JC15" i="20"/>
  <c r="JB35" i="20"/>
  <c r="JB89" i="9" s="1"/>
  <c r="JB8" i="18"/>
  <c r="JD10" i="20"/>
  <c r="JC6" i="14"/>
  <c r="JC6" i="17"/>
  <c r="JC11" i="9"/>
  <c r="IY82" i="9" l="1"/>
  <c r="IY74" i="9" s="1"/>
  <c r="IY84" i="9" s="1"/>
  <c r="IX72" i="9"/>
  <c r="IU73" i="9"/>
  <c r="JA89" i="9"/>
  <c r="IW50" i="18"/>
  <c r="IX32" i="18"/>
  <c r="IX51" i="18" s="1"/>
  <c r="IX45" i="18"/>
  <c r="IX15" i="9"/>
  <c r="IY44" i="18"/>
  <c r="IY10" i="17"/>
  <c r="IY8" i="7"/>
  <c r="IX21" i="18"/>
  <c r="IV15" i="9"/>
  <c r="IZ39" i="18"/>
  <c r="IZ38" i="18"/>
  <c r="IZ37" i="18"/>
  <c r="IX44" i="18"/>
  <c r="IX50" i="18" s="1"/>
  <c r="IX68" i="9" s="1"/>
  <c r="IY36" i="18"/>
  <c r="IY32" i="18" s="1"/>
  <c r="IW41" i="18"/>
  <c r="IY24" i="18"/>
  <c r="IY16" i="18"/>
  <c r="IY12" i="18" s="1"/>
  <c r="IY25" i="18"/>
  <c r="IZ17" i="18"/>
  <c r="IZ15" i="18"/>
  <c r="IZ35" i="18" s="1"/>
  <c r="IZ19" i="18"/>
  <c r="JC8" i="9"/>
  <c r="IZ5" i="14"/>
  <c r="JA7" i="18"/>
  <c r="JA5" i="17" s="1"/>
  <c r="JB7" i="18"/>
  <c r="JB10" i="9" s="1"/>
  <c r="JB5" i="18"/>
  <c r="IZ5" i="7"/>
  <c r="IX7" i="14"/>
  <c r="IZ10" i="9"/>
  <c r="IZ9" i="20"/>
  <c r="JD12" i="20"/>
  <c r="JD8" i="9" s="1"/>
  <c r="JD14" i="20"/>
  <c r="JD26" i="20" s="1"/>
  <c r="JC35" i="20"/>
  <c r="JC89" i="9" s="1"/>
  <c r="JD13" i="20"/>
  <c r="JD18" i="20" s="1"/>
  <c r="JD66" i="20" s="1"/>
  <c r="JD16" i="20"/>
  <c r="JD25" i="20" s="1"/>
  <c r="JD15" i="20"/>
  <c r="JC8" i="18"/>
  <c r="JE10" i="20"/>
  <c r="JD6" i="14"/>
  <c r="JD6" i="17"/>
  <c r="JD11" i="9"/>
  <c r="IW68" i="9" l="1"/>
  <c r="IW67" i="9" s="1"/>
  <c r="IW73" i="9" s="1"/>
  <c r="IZ82" i="9"/>
  <c r="IZ74" i="9"/>
  <c r="JA82" i="9"/>
  <c r="IZ13" i="9"/>
  <c r="IX41" i="18"/>
  <c r="IY45" i="18"/>
  <c r="IY41" i="18" s="1"/>
  <c r="JA5" i="7"/>
  <c r="IX18" i="9"/>
  <c r="IX71" i="9" s="1"/>
  <c r="IX67" i="9" s="1"/>
  <c r="IX73" i="9" s="1"/>
  <c r="JD30" i="20"/>
  <c r="JB9" i="20"/>
  <c r="JB5" i="14"/>
  <c r="JB5" i="7"/>
  <c r="IZ44" i="18"/>
  <c r="JA35" i="18"/>
  <c r="IZ36" i="18"/>
  <c r="IZ32" i="18" s="1"/>
  <c r="IZ14" i="9"/>
  <c r="JA37" i="18"/>
  <c r="U33" i="22" s="1"/>
  <c r="U63" i="22" s="1"/>
  <c r="JB5" i="17"/>
  <c r="JA38" i="18"/>
  <c r="U34" i="22" s="1"/>
  <c r="JB39" i="18"/>
  <c r="JB38" i="18"/>
  <c r="JB37" i="18"/>
  <c r="IY21" i="18"/>
  <c r="JA39" i="18"/>
  <c r="U35" i="22" s="1"/>
  <c r="U65" i="22" s="1"/>
  <c r="JA9" i="20"/>
  <c r="JA10" i="9"/>
  <c r="JA5" i="14"/>
  <c r="JA19" i="18"/>
  <c r="IY51" i="18"/>
  <c r="JB19" i="18"/>
  <c r="JB15" i="18"/>
  <c r="JB35" i="18" s="1"/>
  <c r="JB17" i="18"/>
  <c r="IZ24" i="18"/>
  <c r="JA15" i="18"/>
  <c r="IZ16" i="18"/>
  <c r="JA16" i="18" s="1"/>
  <c r="JA17" i="18"/>
  <c r="JC7" i="18"/>
  <c r="JC5" i="7" s="1"/>
  <c r="JC5" i="18"/>
  <c r="IY18" i="9"/>
  <c r="IY71" i="9" s="1"/>
  <c r="JE12" i="20"/>
  <c r="JE8" i="9" s="1"/>
  <c r="JE14" i="20"/>
  <c r="JE26" i="20" s="1"/>
  <c r="JD35" i="20"/>
  <c r="JD89" i="9" s="1"/>
  <c r="JE13" i="20"/>
  <c r="JE18" i="20" s="1"/>
  <c r="JE66" i="20" s="1"/>
  <c r="JE16" i="20"/>
  <c r="JE25" i="20" s="1"/>
  <c r="JE15" i="20"/>
  <c r="JD8" i="18"/>
  <c r="JF10" i="20"/>
  <c r="JE6" i="14"/>
  <c r="JE6" i="17"/>
  <c r="JE11" i="9"/>
  <c r="JB82" i="9" l="1"/>
  <c r="JB74" i="9" s="1"/>
  <c r="IZ84" i="9"/>
  <c r="JA84" i="9" s="1"/>
  <c r="JA74" i="9"/>
  <c r="IZ72" i="9"/>
  <c r="IY50" i="18"/>
  <c r="JB13" i="9"/>
  <c r="U86" i="22"/>
  <c r="U101" i="22" s="1"/>
  <c r="U64" i="22"/>
  <c r="JB44" i="18"/>
  <c r="IZ45" i="18"/>
  <c r="JA45" i="18" s="1"/>
  <c r="JA44" i="18"/>
  <c r="JB36" i="18"/>
  <c r="JB32" i="18" s="1"/>
  <c r="JB14" i="9"/>
  <c r="IZ51" i="18"/>
  <c r="JA36" i="18"/>
  <c r="JA51" i="18" s="1"/>
  <c r="JC39" i="18"/>
  <c r="JC38" i="18"/>
  <c r="JC37" i="18"/>
  <c r="IZ25" i="18"/>
  <c r="JA25" i="18" s="1"/>
  <c r="JA24" i="18"/>
  <c r="IZ12" i="18"/>
  <c r="JB16" i="18"/>
  <c r="JC19" i="18"/>
  <c r="JC17" i="18"/>
  <c r="JC15" i="18"/>
  <c r="JC10" i="9"/>
  <c r="JB24" i="18"/>
  <c r="JC5" i="17"/>
  <c r="JE30" i="20"/>
  <c r="JC5" i="14"/>
  <c r="JC9" i="20"/>
  <c r="U87" i="22"/>
  <c r="U102" i="22" s="1"/>
  <c r="IZ18" i="9"/>
  <c r="IZ71" i="9" s="1"/>
  <c r="JA71" i="9" s="1"/>
  <c r="U85" i="22"/>
  <c r="U100" i="22" s="1"/>
  <c r="JD7" i="18"/>
  <c r="JD5" i="7" s="1"/>
  <c r="JD5" i="18"/>
  <c r="U29" i="22"/>
  <c r="JF12" i="20"/>
  <c r="JF8" i="9" s="1"/>
  <c r="JF14" i="20"/>
  <c r="JF26" i="20" s="1"/>
  <c r="JF13" i="20"/>
  <c r="JF18" i="20" s="1"/>
  <c r="JF66" i="20" s="1"/>
  <c r="JF16" i="20"/>
  <c r="JF25" i="20" s="1"/>
  <c r="JF15" i="20"/>
  <c r="JE35" i="20"/>
  <c r="JE89" i="9" s="1"/>
  <c r="JE8" i="18"/>
  <c r="JG10" i="20"/>
  <c r="JF6" i="14"/>
  <c r="JF6" i="17"/>
  <c r="JF11" i="9"/>
  <c r="JB84" i="9" l="1"/>
  <c r="JB72" i="9"/>
  <c r="U7" i="23"/>
  <c r="IZ50" i="18"/>
  <c r="IZ68" i="9" s="1"/>
  <c r="JA50" i="18"/>
  <c r="JC13" i="9"/>
  <c r="U99" i="22"/>
  <c r="JD5" i="17"/>
  <c r="JA21" i="18"/>
  <c r="JB10" i="17"/>
  <c r="JB8" i="7"/>
  <c r="JC10" i="17"/>
  <c r="JC8" i="7"/>
  <c r="IZ10" i="17"/>
  <c r="JA10" i="17" s="1"/>
  <c r="IY11" i="17" s="1"/>
  <c r="IZ8" i="7"/>
  <c r="JF30" i="20"/>
  <c r="IZ21" i="18"/>
  <c r="IZ41" i="18"/>
  <c r="JB51" i="18"/>
  <c r="JD39" i="18"/>
  <c r="JD37" i="18"/>
  <c r="JD38" i="18"/>
  <c r="JC24" i="18"/>
  <c r="JC35" i="18"/>
  <c r="JC82" i="9" s="1"/>
  <c r="JC14" i="9"/>
  <c r="JC36" i="18"/>
  <c r="JB45" i="18"/>
  <c r="JB50" i="18" s="1"/>
  <c r="JB68" i="9" s="1"/>
  <c r="JA41" i="18"/>
  <c r="JB12" i="18"/>
  <c r="JD19" i="18"/>
  <c r="JD17" i="18"/>
  <c r="JD15" i="18"/>
  <c r="JD35" i="18" s="1"/>
  <c r="JC25" i="18"/>
  <c r="JC16" i="18"/>
  <c r="JC12" i="18" s="1"/>
  <c r="JB25" i="18"/>
  <c r="JD5" i="14"/>
  <c r="JD10" i="9"/>
  <c r="JD9" i="20"/>
  <c r="JB18" i="9"/>
  <c r="JB71" i="9" s="1"/>
  <c r="U84" i="22"/>
  <c r="JA18" i="9"/>
  <c r="U32" i="22"/>
  <c r="U62" i="22" s="1"/>
  <c r="U81" i="22"/>
  <c r="U31" i="22"/>
  <c r="U61" i="22" s="1"/>
  <c r="U59" i="22" s="1"/>
  <c r="U96" i="22" s="1"/>
  <c r="JE7" i="18"/>
  <c r="JE5" i="7" s="1"/>
  <c r="JE5" i="18"/>
  <c r="IZ7" i="14"/>
  <c r="JG12" i="20"/>
  <c r="JG30" i="20" s="1"/>
  <c r="JG14" i="20"/>
  <c r="JG26" i="20" s="1"/>
  <c r="JF35" i="20"/>
  <c r="JF89" i="9" s="1"/>
  <c r="JG13" i="20"/>
  <c r="JG18" i="20" s="1"/>
  <c r="JG66" i="20" s="1"/>
  <c r="JG16" i="20"/>
  <c r="JG25" i="20" s="1"/>
  <c r="JG15" i="20"/>
  <c r="JF8" i="18"/>
  <c r="JH10" i="20"/>
  <c r="JG6" i="14"/>
  <c r="JG6" i="17"/>
  <c r="JG11" i="9"/>
  <c r="JD82" i="9" l="1"/>
  <c r="JD74" i="9" s="1"/>
  <c r="JD84" i="9" s="1"/>
  <c r="JC74" i="9"/>
  <c r="JB67" i="9"/>
  <c r="JC72" i="9"/>
  <c r="IZ67" i="9"/>
  <c r="IY13" i="9"/>
  <c r="IY68" i="9" s="1"/>
  <c r="JA68" i="9" s="1"/>
  <c r="IY14" i="9"/>
  <c r="JA14" i="9" s="1"/>
  <c r="JD13" i="9"/>
  <c r="JC32" i="18"/>
  <c r="JC51" i="18" s="1"/>
  <c r="JC45" i="18"/>
  <c r="JD44" i="18"/>
  <c r="IZ15" i="9"/>
  <c r="U36" i="22"/>
  <c r="JB15" i="9"/>
  <c r="U88" i="22"/>
  <c r="JA11" i="17"/>
  <c r="JC21" i="18"/>
  <c r="JE39" i="18"/>
  <c r="JE38" i="18"/>
  <c r="JE37" i="18"/>
  <c r="JD14" i="9"/>
  <c r="JD36" i="18"/>
  <c r="JB41" i="18"/>
  <c r="JC44" i="18"/>
  <c r="JC50" i="18" s="1"/>
  <c r="JC68" i="9" s="1"/>
  <c r="JB21" i="18"/>
  <c r="JD16" i="18"/>
  <c r="JD24" i="18"/>
  <c r="JE19" i="18"/>
  <c r="JE17" i="18"/>
  <c r="JE15" i="18"/>
  <c r="JE35" i="18" s="1"/>
  <c r="JE10" i="9"/>
  <c r="JG8" i="9"/>
  <c r="JF7" i="18"/>
  <c r="JF5" i="14" s="1"/>
  <c r="JF5" i="18"/>
  <c r="JE9" i="20"/>
  <c r="U83" i="22"/>
  <c r="U98" i="22" s="1"/>
  <c r="U17" i="23"/>
  <c r="JE5" i="14"/>
  <c r="JE5" i="17"/>
  <c r="JB7" i="14"/>
  <c r="JH12" i="20"/>
  <c r="JH8" i="9" s="1"/>
  <c r="JH14" i="20"/>
  <c r="JH26" i="20" s="1"/>
  <c r="JG35" i="20"/>
  <c r="JG89" i="9" s="1"/>
  <c r="JH13" i="20"/>
  <c r="JH18" i="20" s="1"/>
  <c r="JH66" i="20" s="1"/>
  <c r="JH16" i="20"/>
  <c r="JH25" i="20" s="1"/>
  <c r="JH15" i="20"/>
  <c r="JG8" i="18"/>
  <c r="JI10" i="20"/>
  <c r="JH6" i="14"/>
  <c r="JH6" i="17"/>
  <c r="JH11" i="9"/>
  <c r="JE82" i="9" l="1"/>
  <c r="JC84" i="9"/>
  <c r="JD72" i="9"/>
  <c r="IY72" i="9"/>
  <c r="JA72" i="9" s="1"/>
  <c r="IZ73" i="9"/>
  <c r="JB73" i="9"/>
  <c r="JA13" i="9"/>
  <c r="JA7" i="14" s="1"/>
  <c r="JE13" i="9"/>
  <c r="JD32" i="18"/>
  <c r="JD51" i="18" s="1"/>
  <c r="JE44" i="18"/>
  <c r="JD7" i="14"/>
  <c r="JE10" i="17"/>
  <c r="JE8" i="7"/>
  <c r="IY7" i="14"/>
  <c r="IY15" i="9"/>
  <c r="JA15" i="9" s="1"/>
  <c r="JD10" i="17"/>
  <c r="JD8" i="7"/>
  <c r="JC18" i="9"/>
  <c r="JC71" i="9" s="1"/>
  <c r="JC67" i="9" s="1"/>
  <c r="JC73" i="9" s="1"/>
  <c r="JH30" i="20"/>
  <c r="JF39" i="18"/>
  <c r="JF38" i="18"/>
  <c r="JF37" i="18"/>
  <c r="JC15" i="9"/>
  <c r="JE14" i="9"/>
  <c r="JE36" i="18"/>
  <c r="JE32" i="18" s="1"/>
  <c r="JC7" i="14"/>
  <c r="JC41" i="18"/>
  <c r="JD45" i="18"/>
  <c r="JD50" i="18" s="1"/>
  <c r="JD68" i="9" s="1"/>
  <c r="JE16" i="18"/>
  <c r="JE25" i="18"/>
  <c r="JD12" i="18"/>
  <c r="JD25" i="18"/>
  <c r="JD21" i="18" s="1"/>
  <c r="JF5" i="7"/>
  <c r="JF5" i="17"/>
  <c r="JF9" i="20"/>
  <c r="JF19" i="18"/>
  <c r="JF15" i="18"/>
  <c r="JF35" i="18" s="1"/>
  <c r="JF82" i="9" s="1"/>
  <c r="JF74" i="9" s="1"/>
  <c r="JF84" i="9" s="1"/>
  <c r="JF17" i="18"/>
  <c r="JE24" i="18"/>
  <c r="JF10" i="9"/>
  <c r="JD18" i="9"/>
  <c r="JD71" i="9" s="1"/>
  <c r="JG7" i="18"/>
  <c r="JG5" i="17" s="1"/>
  <c r="JG5" i="18"/>
  <c r="JI12" i="20"/>
  <c r="JI8" i="9" s="1"/>
  <c r="JI14" i="20"/>
  <c r="JI26" i="20" s="1"/>
  <c r="JH35" i="20"/>
  <c r="JH89" i="9" s="1"/>
  <c r="JI13" i="20"/>
  <c r="JI18" i="20" s="1"/>
  <c r="JI66" i="20" s="1"/>
  <c r="JI16" i="20"/>
  <c r="JI25" i="20" s="1"/>
  <c r="JI15" i="20"/>
  <c r="JH8" i="18"/>
  <c r="JJ10" i="20"/>
  <c r="JI6" i="14"/>
  <c r="JI6" i="17"/>
  <c r="JI11" i="9"/>
  <c r="JE74" i="9" l="1"/>
  <c r="JF13" i="9"/>
  <c r="JD67" i="9"/>
  <c r="JD73" i="9" s="1"/>
  <c r="IY67" i="9"/>
  <c r="JE72" i="9"/>
  <c r="JE45" i="18"/>
  <c r="JE41" i="18" s="1"/>
  <c r="JI30" i="20"/>
  <c r="JE51" i="18"/>
  <c r="JF14" i="9"/>
  <c r="JF36" i="18"/>
  <c r="JF32" i="18" s="1"/>
  <c r="JG39" i="18"/>
  <c r="JG38" i="18"/>
  <c r="JG37" i="18"/>
  <c r="JF44" i="18"/>
  <c r="JD41" i="18"/>
  <c r="JG9" i="20"/>
  <c r="JG19" i="18"/>
  <c r="JG17" i="18"/>
  <c r="JG15" i="18"/>
  <c r="JF25" i="18"/>
  <c r="JF16" i="18"/>
  <c r="JF12" i="18" s="1"/>
  <c r="JE21" i="18"/>
  <c r="JF24" i="18"/>
  <c r="JE12" i="18"/>
  <c r="JG5" i="7"/>
  <c r="JG5" i="14"/>
  <c r="JG10" i="9"/>
  <c r="JH7" i="18"/>
  <c r="JH10" i="9" s="1"/>
  <c r="JH5" i="18"/>
  <c r="U66" i="22"/>
  <c r="U103" i="22"/>
  <c r="JE18" i="9"/>
  <c r="JE71" i="9" s="1"/>
  <c r="JJ12" i="20"/>
  <c r="JJ30" i="20" s="1"/>
  <c r="JJ14" i="20"/>
  <c r="JJ26" i="20" s="1"/>
  <c r="JJ13" i="20"/>
  <c r="JJ18" i="20" s="1"/>
  <c r="JJ66" i="20" s="1"/>
  <c r="JJ16" i="20"/>
  <c r="JJ25" i="20" s="1"/>
  <c r="JJ15" i="20"/>
  <c r="JI35" i="20"/>
  <c r="JI89" i="9" s="1"/>
  <c r="JI8" i="18"/>
  <c r="JK10" i="20"/>
  <c r="JJ6" i="14"/>
  <c r="JJ6" i="17"/>
  <c r="JJ11" i="9"/>
  <c r="JF72" i="9" l="1"/>
  <c r="JE84" i="9"/>
  <c r="IY73" i="9"/>
  <c r="JA67" i="9"/>
  <c r="JE50" i="18"/>
  <c r="JE68" i="9" s="1"/>
  <c r="JG13" i="9"/>
  <c r="JG10" i="17"/>
  <c r="JG8" i="7"/>
  <c r="JF10" i="17"/>
  <c r="JF8" i="7"/>
  <c r="JD15" i="9"/>
  <c r="JG24" i="18"/>
  <c r="JG35" i="18"/>
  <c r="JG82" i="9" s="1"/>
  <c r="JF51" i="18"/>
  <c r="JF45" i="18"/>
  <c r="JF50" i="18" s="1"/>
  <c r="JF68" i="9" s="1"/>
  <c r="JH37" i="18"/>
  <c r="JH38" i="18"/>
  <c r="JH39" i="18"/>
  <c r="JG14" i="9"/>
  <c r="JG36" i="18"/>
  <c r="JG16" i="18"/>
  <c r="JG12" i="18" s="1"/>
  <c r="JH5" i="7"/>
  <c r="JH17" i="18"/>
  <c r="JH15" i="18"/>
  <c r="JH35" i="18" s="1"/>
  <c r="JH19" i="18"/>
  <c r="JF21" i="18"/>
  <c r="JH5" i="17"/>
  <c r="JH9" i="20"/>
  <c r="JH5" i="14"/>
  <c r="JJ8" i="9"/>
  <c r="JI7" i="18"/>
  <c r="JI5" i="17" s="1"/>
  <c r="JI5" i="18"/>
  <c r="JF7" i="14"/>
  <c r="JF18" i="9"/>
  <c r="JF71" i="9" s="1"/>
  <c r="JE7" i="14"/>
  <c r="JE15" i="9"/>
  <c r="JK12" i="20"/>
  <c r="JK8" i="9" s="1"/>
  <c r="JK14" i="20"/>
  <c r="JK26" i="20" s="1"/>
  <c r="JK13" i="20"/>
  <c r="JK18" i="20" s="1"/>
  <c r="JK66" i="20" s="1"/>
  <c r="JK16" i="20"/>
  <c r="JK25" i="20" s="1"/>
  <c r="JK15" i="20"/>
  <c r="JJ35" i="20"/>
  <c r="JJ89" i="9" s="1"/>
  <c r="JJ8" i="18"/>
  <c r="JL10" i="20"/>
  <c r="JK6" i="14"/>
  <c r="JK6" i="17"/>
  <c r="JK11" i="9"/>
  <c r="JH82" i="9" l="1"/>
  <c r="JH74" i="9" s="1"/>
  <c r="JH84" i="9" s="1"/>
  <c r="JF67" i="9"/>
  <c r="JF73" i="9" s="1"/>
  <c r="JG74" i="9"/>
  <c r="JG72" i="9"/>
  <c r="JA73" i="9"/>
  <c r="JE67" i="9"/>
  <c r="JH13" i="9"/>
  <c r="JG32" i="18"/>
  <c r="JG51" i="18" s="1"/>
  <c r="JI5" i="14"/>
  <c r="JI10" i="9"/>
  <c r="JI9" i="20"/>
  <c r="JG45" i="18"/>
  <c r="JH44" i="18"/>
  <c r="JH10" i="17"/>
  <c r="JH8" i="7"/>
  <c r="JH14" i="9"/>
  <c r="JH36" i="18"/>
  <c r="JH32" i="18" s="1"/>
  <c r="JI5" i="7"/>
  <c r="JG44" i="18"/>
  <c r="JG18" i="9" s="1"/>
  <c r="JG71" i="9" s="1"/>
  <c r="JI39" i="18"/>
  <c r="JI38" i="18"/>
  <c r="JI37" i="18"/>
  <c r="JF41" i="18"/>
  <c r="JH24" i="18"/>
  <c r="JI19" i="18"/>
  <c r="JI17" i="18"/>
  <c r="JI15" i="18"/>
  <c r="JI35" i="18" s="1"/>
  <c r="JH25" i="18"/>
  <c r="JH16" i="18"/>
  <c r="JH12" i="18" s="1"/>
  <c r="JG25" i="18"/>
  <c r="JK30" i="20"/>
  <c r="JG7" i="14"/>
  <c r="JJ7" i="18"/>
  <c r="JJ9" i="20" s="1"/>
  <c r="JJ5" i="18"/>
  <c r="JL12" i="20"/>
  <c r="JL8" i="9" s="1"/>
  <c r="JL14" i="20"/>
  <c r="JL26" i="20" s="1"/>
  <c r="JL13" i="20"/>
  <c r="JL18" i="20" s="1"/>
  <c r="JL66" i="20" s="1"/>
  <c r="JL16" i="20"/>
  <c r="JL25" i="20" s="1"/>
  <c r="JL15" i="20"/>
  <c r="JK35" i="20"/>
  <c r="JK89" i="9" s="1"/>
  <c r="JK8" i="18"/>
  <c r="JM10" i="20"/>
  <c r="JL6" i="14"/>
  <c r="JL6" i="17"/>
  <c r="JL11" i="9"/>
  <c r="JI82" i="9" l="1"/>
  <c r="JI74" i="9" s="1"/>
  <c r="JI84" i="9" s="1"/>
  <c r="JG84" i="9"/>
  <c r="JH72" i="9"/>
  <c r="JE73" i="9"/>
  <c r="JG50" i="18"/>
  <c r="JG68" i="9" s="1"/>
  <c r="JI13" i="9"/>
  <c r="JH45" i="18"/>
  <c r="JH41" i="18" s="1"/>
  <c r="JI44" i="18"/>
  <c r="JJ39" i="18"/>
  <c r="JJ38" i="18"/>
  <c r="JJ37" i="18"/>
  <c r="JI14" i="9"/>
  <c r="JI36" i="18"/>
  <c r="JI32" i="18" s="1"/>
  <c r="JG41" i="18"/>
  <c r="JF15" i="9"/>
  <c r="JG21" i="18"/>
  <c r="JI16" i="18"/>
  <c r="JI12" i="18" s="1"/>
  <c r="JI24" i="18"/>
  <c r="JJ19" i="18"/>
  <c r="JJ15" i="18"/>
  <c r="JJ17" i="18"/>
  <c r="JH21" i="18"/>
  <c r="JG15" i="9"/>
  <c r="JL30" i="20"/>
  <c r="JJ5" i="17"/>
  <c r="JJ10" i="9"/>
  <c r="JH18" i="9"/>
  <c r="JH71" i="9" s="1"/>
  <c r="JJ5" i="7"/>
  <c r="JJ5" i="14"/>
  <c r="JK7" i="18"/>
  <c r="JK10" i="9" s="1"/>
  <c r="JK5" i="18"/>
  <c r="JH51" i="18"/>
  <c r="JM12" i="20"/>
  <c r="JM8" i="9" s="1"/>
  <c r="JM14" i="20"/>
  <c r="JM26" i="20" s="1"/>
  <c r="JN26" i="20" s="1"/>
  <c r="JM13" i="20"/>
  <c r="JM18" i="20" s="1"/>
  <c r="JM16" i="20"/>
  <c r="JM25" i="20" s="1"/>
  <c r="JN25" i="20" s="1"/>
  <c r="JM15" i="20"/>
  <c r="JL35" i="20"/>
  <c r="JL89" i="9" s="1"/>
  <c r="JL8" i="18"/>
  <c r="JO10" i="20"/>
  <c r="JM6" i="14"/>
  <c r="JM6" i="17"/>
  <c r="JM11" i="9"/>
  <c r="JI72" i="9" l="1"/>
  <c r="JG67" i="9"/>
  <c r="JH50" i="18"/>
  <c r="JJ13" i="9"/>
  <c r="JI10" i="17"/>
  <c r="JI8" i="7"/>
  <c r="JJ10" i="17"/>
  <c r="JJ8" i="7"/>
  <c r="JM30" i="20"/>
  <c r="JN30" i="20" s="1"/>
  <c r="JJ24" i="18"/>
  <c r="JJ35" i="18"/>
  <c r="JJ82" i="9" s="1"/>
  <c r="JJ74" i="9" s="1"/>
  <c r="JK9" i="20"/>
  <c r="JK39" i="18"/>
  <c r="JK38" i="18"/>
  <c r="JK37" i="18"/>
  <c r="JI45" i="18"/>
  <c r="JI50" i="18" s="1"/>
  <c r="JI68" i="9" s="1"/>
  <c r="JJ14" i="9"/>
  <c r="JJ36" i="18"/>
  <c r="JK19" i="18"/>
  <c r="JK17" i="18"/>
  <c r="JK15" i="18"/>
  <c r="JJ25" i="18"/>
  <c r="JJ16" i="18"/>
  <c r="JJ12" i="18" s="1"/>
  <c r="JK5" i="7"/>
  <c r="JI25" i="18"/>
  <c r="JK5" i="17"/>
  <c r="JL7" i="18"/>
  <c r="JL5" i="14" s="1"/>
  <c r="JL5" i="18"/>
  <c r="JK5" i="14"/>
  <c r="JI18" i="9"/>
  <c r="JI71" i="9" s="1"/>
  <c r="JH7" i="14"/>
  <c r="JH15" i="9"/>
  <c r="JI51" i="18"/>
  <c r="JO12" i="20"/>
  <c r="JO30" i="20" s="1"/>
  <c r="JO14" i="20"/>
  <c r="JO26" i="20" s="1"/>
  <c r="JN18" i="20"/>
  <c r="JN66" i="20" s="1"/>
  <c r="JM66" i="20"/>
  <c r="JO13" i="20"/>
  <c r="JO18" i="20" s="1"/>
  <c r="JO66" i="20" s="1"/>
  <c r="JO15" i="20"/>
  <c r="JO16" i="20"/>
  <c r="JO25" i="20" s="1"/>
  <c r="JM35" i="20"/>
  <c r="JM8" i="18"/>
  <c r="JP10" i="20"/>
  <c r="JO6" i="14"/>
  <c r="JO6" i="17"/>
  <c r="JO11" i="9"/>
  <c r="JH68" i="9" l="1"/>
  <c r="JH67" i="9" s="1"/>
  <c r="JH73" i="9" s="1"/>
  <c r="JI67" i="9"/>
  <c r="JI73" i="9" s="1"/>
  <c r="JJ84" i="9"/>
  <c r="JN35" i="20"/>
  <c r="JM89" i="9"/>
  <c r="JG73" i="9"/>
  <c r="JJ72" i="9"/>
  <c r="JK13" i="9"/>
  <c r="JJ32" i="18"/>
  <c r="JJ51" i="18" s="1"/>
  <c r="JJ45" i="18"/>
  <c r="JI7" i="14"/>
  <c r="JJ21" i="18"/>
  <c r="JK10" i="17"/>
  <c r="JK8" i="7"/>
  <c r="JO8" i="9"/>
  <c r="JK14" i="9"/>
  <c r="JK36" i="18"/>
  <c r="JI41" i="18"/>
  <c r="JL37" i="18"/>
  <c r="JL38" i="18"/>
  <c r="JL39" i="18"/>
  <c r="JK24" i="18"/>
  <c r="JK35" i="18"/>
  <c r="JK82" i="9" s="1"/>
  <c r="JK74" i="9" s="1"/>
  <c r="JK84" i="9" s="1"/>
  <c r="JJ44" i="18"/>
  <c r="JJ18" i="9" s="1"/>
  <c r="JJ71" i="9" s="1"/>
  <c r="JL9" i="20"/>
  <c r="JL5" i="17"/>
  <c r="JL5" i="7"/>
  <c r="JK25" i="18"/>
  <c r="JK16" i="18"/>
  <c r="JK12" i="18" s="1"/>
  <c r="JI21" i="18"/>
  <c r="JL10" i="9"/>
  <c r="JL19" i="18"/>
  <c r="JL17" i="18"/>
  <c r="JL15" i="18"/>
  <c r="JM7" i="18"/>
  <c r="JM5" i="14" s="1"/>
  <c r="JM5" i="18"/>
  <c r="JJ7" i="14"/>
  <c r="JP12" i="20"/>
  <c r="JP30" i="20" s="1"/>
  <c r="JP14" i="20"/>
  <c r="JP26" i="20" s="1"/>
  <c r="JP13" i="20"/>
  <c r="JP18" i="20" s="1"/>
  <c r="JP66" i="20" s="1"/>
  <c r="JP16" i="20"/>
  <c r="JP25" i="20" s="1"/>
  <c r="JP15" i="20"/>
  <c r="JO35" i="20"/>
  <c r="JO89" i="9" s="1"/>
  <c r="JO8" i="18"/>
  <c r="JQ10" i="20"/>
  <c r="JP6" i="14"/>
  <c r="JP6" i="17"/>
  <c r="JP11" i="9"/>
  <c r="JN89" i="9" l="1"/>
  <c r="JK72" i="9"/>
  <c r="JJ50" i="18"/>
  <c r="JK32" i="18"/>
  <c r="JK51" i="18" s="1"/>
  <c r="JJ15" i="9"/>
  <c r="JK45" i="18"/>
  <c r="JL10" i="17"/>
  <c r="JL8" i="7"/>
  <c r="JK21" i="18"/>
  <c r="JI15" i="9"/>
  <c r="JJ41" i="18"/>
  <c r="JM39" i="18"/>
  <c r="JM38" i="18"/>
  <c r="JM37" i="18"/>
  <c r="JL24" i="18"/>
  <c r="JL35" i="18"/>
  <c r="JL82" i="9" s="1"/>
  <c r="JL74" i="9" s="1"/>
  <c r="JL84" i="9" s="1"/>
  <c r="JK44" i="18"/>
  <c r="JK18" i="9" s="1"/>
  <c r="JK71" i="9" s="1"/>
  <c r="JL36" i="18"/>
  <c r="JN7" i="18"/>
  <c r="JN5" i="7" s="1"/>
  <c r="JL25" i="18"/>
  <c r="JL16" i="18"/>
  <c r="JL12" i="18" s="1"/>
  <c r="JM19" i="18"/>
  <c r="JM17" i="18"/>
  <c r="JM15" i="18"/>
  <c r="JM35" i="18" s="1"/>
  <c r="JM82" i="9" s="1"/>
  <c r="JM10" i="9"/>
  <c r="JM5" i="17"/>
  <c r="JM5" i="7"/>
  <c r="JM9" i="20"/>
  <c r="JK7" i="14"/>
  <c r="JP8" i="9"/>
  <c r="JO7" i="18"/>
  <c r="JO10" i="9" s="1"/>
  <c r="JO5" i="18"/>
  <c r="JQ12" i="20"/>
  <c r="JQ30" i="20" s="1"/>
  <c r="JQ14" i="20"/>
  <c r="JQ26" i="20" s="1"/>
  <c r="JP35" i="20"/>
  <c r="JP89" i="9" s="1"/>
  <c r="JQ13" i="20"/>
  <c r="JQ18" i="20" s="1"/>
  <c r="JQ66" i="20" s="1"/>
  <c r="JQ16" i="20"/>
  <c r="JQ25" i="20" s="1"/>
  <c r="JQ15" i="20"/>
  <c r="JP8" i="18"/>
  <c r="JR10" i="20"/>
  <c r="JQ6" i="14"/>
  <c r="JQ6" i="17"/>
  <c r="JQ11" i="9"/>
  <c r="JJ68" i="9" l="1"/>
  <c r="JJ67" i="9" s="1"/>
  <c r="JJ73" i="9" s="1"/>
  <c r="JM74" i="9"/>
  <c r="JN82" i="9"/>
  <c r="JK50" i="18"/>
  <c r="JM13" i="9"/>
  <c r="JN5" i="14"/>
  <c r="JL32" i="18"/>
  <c r="JL51" i="18" s="1"/>
  <c r="JK15" i="9"/>
  <c r="JN5" i="17"/>
  <c r="JL45" i="18"/>
  <c r="JL44" i="18"/>
  <c r="JN10" i="9"/>
  <c r="JN9" i="20"/>
  <c r="JL21" i="18"/>
  <c r="JN39" i="18"/>
  <c r="V35" i="22" s="1"/>
  <c r="V65" i="22" s="1"/>
  <c r="JM44" i="18"/>
  <c r="JN35" i="18"/>
  <c r="JN38" i="18"/>
  <c r="V34" i="22" s="1"/>
  <c r="V64" i="22" s="1"/>
  <c r="JO39" i="18"/>
  <c r="JO38" i="18"/>
  <c r="JO37" i="18"/>
  <c r="JK41" i="18"/>
  <c r="JM36" i="18"/>
  <c r="JM32" i="18" s="1"/>
  <c r="JM14" i="9"/>
  <c r="JN37" i="18"/>
  <c r="V33" i="22" s="1"/>
  <c r="V63" i="22" s="1"/>
  <c r="JO19" i="18"/>
  <c r="JO15" i="18"/>
  <c r="JO35" i="18" s="1"/>
  <c r="JO17" i="18"/>
  <c r="JM16" i="18"/>
  <c r="JN16" i="18" s="1"/>
  <c r="JN17" i="18"/>
  <c r="JM24" i="18"/>
  <c r="JN24" i="18" s="1"/>
  <c r="JN15" i="18"/>
  <c r="JN19" i="18"/>
  <c r="JO5" i="7"/>
  <c r="JO5" i="17"/>
  <c r="JQ8" i="9"/>
  <c r="JO9" i="20"/>
  <c r="JO5" i="14"/>
  <c r="JP7" i="18"/>
  <c r="JP5" i="14" s="1"/>
  <c r="JP5" i="18"/>
  <c r="JR12" i="20"/>
  <c r="JR8" i="9" s="1"/>
  <c r="JR14" i="20"/>
  <c r="JR26" i="20" s="1"/>
  <c r="JQ35" i="20"/>
  <c r="JQ89" i="9" s="1"/>
  <c r="JR13" i="20"/>
  <c r="JR18" i="20" s="1"/>
  <c r="JR66" i="20" s="1"/>
  <c r="JR16" i="20"/>
  <c r="JR25" i="20" s="1"/>
  <c r="JR15" i="20"/>
  <c r="JQ8" i="18"/>
  <c r="JS10" i="20"/>
  <c r="JR6" i="14"/>
  <c r="JR6" i="17"/>
  <c r="JR11" i="9"/>
  <c r="JK68" i="9" l="1"/>
  <c r="JK67" i="9" s="1"/>
  <c r="JK73" i="9" s="1"/>
  <c r="JO82" i="9"/>
  <c r="JO74" i="9" s="1"/>
  <c r="JM84" i="9"/>
  <c r="JN84" i="9" s="1"/>
  <c r="JN74" i="9"/>
  <c r="JM72" i="9"/>
  <c r="JL50" i="18"/>
  <c r="JO13" i="9"/>
  <c r="JM12" i="18"/>
  <c r="JL18" i="9"/>
  <c r="JL71" i="9" s="1"/>
  <c r="JL41" i="18"/>
  <c r="V86" i="22"/>
  <c r="V101" i="22" s="1"/>
  <c r="JN44" i="18"/>
  <c r="JM45" i="18"/>
  <c r="JN45" i="18" s="1"/>
  <c r="JP37" i="18"/>
  <c r="JP38" i="18"/>
  <c r="JP39" i="18"/>
  <c r="JO44" i="18"/>
  <c r="JM51" i="18"/>
  <c r="JN36" i="18"/>
  <c r="JN51" i="18" s="1"/>
  <c r="JO36" i="18"/>
  <c r="JO32" i="18" s="1"/>
  <c r="JO14" i="9"/>
  <c r="JO16" i="18"/>
  <c r="JP19" i="18"/>
  <c r="JP17" i="18"/>
  <c r="JP15" i="18"/>
  <c r="JO24" i="18"/>
  <c r="JM25" i="18"/>
  <c r="JP9" i="20"/>
  <c r="JP10" i="9"/>
  <c r="JR30" i="20"/>
  <c r="JM18" i="9"/>
  <c r="JM71" i="9" s="1"/>
  <c r="JP5" i="17"/>
  <c r="V29" i="22"/>
  <c r="V85" i="22"/>
  <c r="V100" i="22" s="1"/>
  <c r="JP5" i="7"/>
  <c r="V87" i="22"/>
  <c r="V102" i="22" s="1"/>
  <c r="JQ7" i="18"/>
  <c r="JQ5" i="7" s="1"/>
  <c r="JQ5" i="18"/>
  <c r="JS12" i="20"/>
  <c r="JS8" i="9" s="1"/>
  <c r="JS14" i="20"/>
  <c r="JS26" i="20" s="1"/>
  <c r="JS13" i="20"/>
  <c r="JS18" i="20" s="1"/>
  <c r="JS66" i="20" s="1"/>
  <c r="JS16" i="20"/>
  <c r="JS25" i="20" s="1"/>
  <c r="JS15" i="20"/>
  <c r="JR35" i="20"/>
  <c r="JR89" i="9" s="1"/>
  <c r="JR8" i="18"/>
  <c r="JT10" i="20"/>
  <c r="JS6" i="14"/>
  <c r="JS6" i="17"/>
  <c r="JS11" i="9"/>
  <c r="JN71" i="9" l="1"/>
  <c r="JO84" i="9"/>
  <c r="JO72" i="9"/>
  <c r="V7" i="23"/>
  <c r="JM50" i="18"/>
  <c r="JM68" i="9" s="1"/>
  <c r="JN50" i="18"/>
  <c r="JP13" i="9"/>
  <c r="V99" i="22"/>
  <c r="JP10" i="17"/>
  <c r="JP8" i="7"/>
  <c r="JO10" i="17"/>
  <c r="JO8" i="7"/>
  <c r="JM10" i="17"/>
  <c r="JN10" i="17" s="1"/>
  <c r="JL11" i="17" s="1"/>
  <c r="JM8" i="7"/>
  <c r="JN41" i="18"/>
  <c r="JQ39" i="18"/>
  <c r="JQ38" i="18"/>
  <c r="JQ37" i="18"/>
  <c r="V32" i="22"/>
  <c r="V62" i="22" s="1"/>
  <c r="JO45" i="18"/>
  <c r="JO41" i="18" s="1"/>
  <c r="JQ9" i="20"/>
  <c r="JP24" i="18"/>
  <c r="JP35" i="18"/>
  <c r="JP82" i="9" s="1"/>
  <c r="JO51" i="18"/>
  <c r="JP14" i="9"/>
  <c r="JP36" i="18"/>
  <c r="JM41" i="18"/>
  <c r="JQ19" i="18"/>
  <c r="JQ17" i="18"/>
  <c r="JQ15" i="18"/>
  <c r="JM21" i="18"/>
  <c r="JN25" i="18"/>
  <c r="JN21" i="18" s="1"/>
  <c r="JP25" i="18"/>
  <c r="JP16" i="18"/>
  <c r="JP12" i="18" s="1"/>
  <c r="JO25" i="18"/>
  <c r="JO12" i="18"/>
  <c r="JQ10" i="9"/>
  <c r="JQ5" i="17"/>
  <c r="JQ5" i="14"/>
  <c r="JS30" i="20"/>
  <c r="V84" i="22"/>
  <c r="JM7" i="14"/>
  <c r="JM15" i="9"/>
  <c r="JR7" i="18"/>
  <c r="JR5" i="14" s="1"/>
  <c r="JR5" i="18"/>
  <c r="JO18" i="9"/>
  <c r="JO71" i="9" s="1"/>
  <c r="V81" i="22"/>
  <c r="V31" i="22"/>
  <c r="V61" i="22" s="1"/>
  <c r="V59" i="22" s="1"/>
  <c r="V96" i="22" s="1"/>
  <c r="JN18" i="9"/>
  <c r="JT12" i="20"/>
  <c r="JT8" i="9" s="1"/>
  <c r="JT14" i="20"/>
  <c r="JT26" i="20" s="1"/>
  <c r="JS35" i="20"/>
  <c r="JS89" i="9" s="1"/>
  <c r="JT13" i="20"/>
  <c r="JT18" i="20" s="1"/>
  <c r="JT66" i="20" s="1"/>
  <c r="JT16" i="20"/>
  <c r="JT25" i="20" s="1"/>
  <c r="JT15" i="20"/>
  <c r="JS8" i="18"/>
  <c r="JU10" i="20"/>
  <c r="JT6" i="14"/>
  <c r="JT6" i="17"/>
  <c r="JT11" i="9"/>
  <c r="JP74" i="9" l="1"/>
  <c r="JM67" i="9"/>
  <c r="JP72" i="9"/>
  <c r="JO50" i="18"/>
  <c r="JO68" i="9" s="1"/>
  <c r="JL13" i="9"/>
  <c r="JL68" i="9" s="1"/>
  <c r="JN68" i="9" s="1"/>
  <c r="JL14" i="9"/>
  <c r="JN14" i="9" s="1"/>
  <c r="JQ13" i="9"/>
  <c r="JP32" i="18"/>
  <c r="JP51" i="18" s="1"/>
  <c r="JP45" i="18"/>
  <c r="V88" i="22"/>
  <c r="JO15" i="9"/>
  <c r="V17" i="23"/>
  <c r="JQ10" i="17"/>
  <c r="JQ8" i="7"/>
  <c r="JN11" i="17"/>
  <c r="JQ24" i="18"/>
  <c r="JQ35" i="18"/>
  <c r="JQ82" i="9" s="1"/>
  <c r="JQ74" i="9" s="1"/>
  <c r="JQ84" i="9" s="1"/>
  <c r="JQ14" i="9"/>
  <c r="JQ36" i="18"/>
  <c r="JR9" i="20"/>
  <c r="V36" i="22"/>
  <c r="JR39" i="18"/>
  <c r="JR38" i="18"/>
  <c r="JR37" i="18"/>
  <c r="JP21" i="18"/>
  <c r="JP44" i="18"/>
  <c r="JP18" i="9" s="1"/>
  <c r="JP71" i="9" s="1"/>
  <c r="JR5" i="7"/>
  <c r="JO21" i="18"/>
  <c r="JR17" i="18"/>
  <c r="JR15" i="18"/>
  <c r="JR35" i="18" s="1"/>
  <c r="JR19" i="18"/>
  <c r="JQ16" i="18"/>
  <c r="JR5" i="17"/>
  <c r="JR10" i="9"/>
  <c r="JP15" i="9"/>
  <c r="JP7" i="14"/>
  <c r="JT30" i="20"/>
  <c r="JS7" i="18"/>
  <c r="JS5" i="17" s="1"/>
  <c r="JS5" i="18"/>
  <c r="JO7" i="14"/>
  <c r="V83" i="22"/>
  <c r="V98" i="22" s="1"/>
  <c r="JU12" i="20"/>
  <c r="JU8" i="9" s="1"/>
  <c r="JU14" i="20"/>
  <c r="JU26" i="20" s="1"/>
  <c r="JT35" i="20"/>
  <c r="JT89" i="9" s="1"/>
  <c r="JU13" i="20"/>
  <c r="JU18" i="20" s="1"/>
  <c r="JU66" i="20" s="1"/>
  <c r="JU16" i="20"/>
  <c r="JU25" i="20" s="1"/>
  <c r="JU15" i="20"/>
  <c r="JT8" i="18"/>
  <c r="JV10" i="20"/>
  <c r="JU6" i="14"/>
  <c r="JU6" i="17"/>
  <c r="JU11" i="9"/>
  <c r="JR82" i="9" l="1"/>
  <c r="JR74" i="9" s="1"/>
  <c r="JR84" i="9" s="1"/>
  <c r="JP84" i="9"/>
  <c r="JQ72" i="9"/>
  <c r="JM73" i="9"/>
  <c r="JL72" i="9"/>
  <c r="JN72" i="9" s="1"/>
  <c r="JO67" i="9"/>
  <c r="JP50" i="18"/>
  <c r="JN13" i="9"/>
  <c r="JN7" i="14" s="1"/>
  <c r="JR13" i="9"/>
  <c r="JQ32" i="18"/>
  <c r="JQ51" i="18" s="1"/>
  <c r="JQ45" i="18"/>
  <c r="JQ44" i="18"/>
  <c r="JQ18" i="9" s="1"/>
  <c r="JQ71" i="9" s="1"/>
  <c r="JR44" i="18"/>
  <c r="JS5" i="7"/>
  <c r="JL7" i="14"/>
  <c r="JL15" i="9"/>
  <c r="JN15" i="9" s="1"/>
  <c r="JP41" i="18"/>
  <c r="JR14" i="9"/>
  <c r="JR36" i="18"/>
  <c r="JR32" i="18" s="1"/>
  <c r="JS39" i="18"/>
  <c r="JS38" i="18"/>
  <c r="JS37" i="18"/>
  <c r="JS9" i="20"/>
  <c r="JS10" i="9"/>
  <c r="JS19" i="18"/>
  <c r="JS17" i="18"/>
  <c r="JS15" i="18"/>
  <c r="JQ12" i="18"/>
  <c r="JR24" i="18"/>
  <c r="JQ25" i="18"/>
  <c r="JR16" i="18"/>
  <c r="JR25" i="18"/>
  <c r="JS5" i="14"/>
  <c r="JU30" i="20"/>
  <c r="JT7" i="18"/>
  <c r="JT10" i="9" s="1"/>
  <c r="JT5" i="18"/>
  <c r="JV12" i="20"/>
  <c r="JV8" i="9" s="1"/>
  <c r="JV14" i="20"/>
  <c r="JV26" i="20" s="1"/>
  <c r="JU35" i="20"/>
  <c r="JU89" i="9" s="1"/>
  <c r="JV13" i="20"/>
  <c r="JV18" i="20" s="1"/>
  <c r="JV66" i="20" s="1"/>
  <c r="JV16" i="20"/>
  <c r="JV25" i="20" s="1"/>
  <c r="JV15" i="20"/>
  <c r="JU8" i="18"/>
  <c r="JW10" i="20"/>
  <c r="JV6" i="14"/>
  <c r="JV6" i="17"/>
  <c r="JV11" i="9"/>
  <c r="JP68" i="9" l="1"/>
  <c r="JQ50" i="18"/>
  <c r="JS13" i="9"/>
  <c r="JO73" i="9"/>
  <c r="JL67" i="9"/>
  <c r="JR72" i="9"/>
  <c r="JQ41" i="18"/>
  <c r="JR10" i="17"/>
  <c r="JR8" i="7"/>
  <c r="JS10" i="17"/>
  <c r="JS8" i="7"/>
  <c r="JV30" i="20"/>
  <c r="JS14" i="9"/>
  <c r="JS36" i="18"/>
  <c r="JR45" i="18"/>
  <c r="JR50" i="18" s="1"/>
  <c r="JR68" i="9" s="1"/>
  <c r="JR21" i="18"/>
  <c r="JS24" i="18"/>
  <c r="JS35" i="18"/>
  <c r="JS82" i="9" s="1"/>
  <c r="JR51" i="18"/>
  <c r="JT37" i="18"/>
  <c r="JT38" i="18"/>
  <c r="JT39" i="18"/>
  <c r="JT5" i="14"/>
  <c r="JR12" i="18"/>
  <c r="JT19" i="18"/>
  <c r="JT17" i="18"/>
  <c r="JT15" i="18"/>
  <c r="JT35" i="18" s="1"/>
  <c r="JT82" i="9" s="1"/>
  <c r="JT74" i="9" s="1"/>
  <c r="JT84" i="9" s="1"/>
  <c r="JS25" i="18"/>
  <c r="JS16" i="18"/>
  <c r="JS12" i="18" s="1"/>
  <c r="JQ21" i="18"/>
  <c r="JT5" i="7"/>
  <c r="JR18" i="9"/>
  <c r="JR71" i="9" s="1"/>
  <c r="JT5" i="17"/>
  <c r="V66" i="22"/>
  <c r="V103" i="22"/>
  <c r="JU7" i="18"/>
  <c r="JU5" i="14" s="1"/>
  <c r="JU5" i="18"/>
  <c r="JQ7" i="14"/>
  <c r="JQ15" i="9"/>
  <c r="JT9" i="20"/>
  <c r="JW12" i="20"/>
  <c r="JW30" i="20" s="1"/>
  <c r="JW14" i="20"/>
  <c r="JW26" i="20" s="1"/>
  <c r="JW13" i="20"/>
  <c r="JW18" i="20" s="1"/>
  <c r="JW66" i="20" s="1"/>
  <c r="JW16" i="20"/>
  <c r="JW25" i="20" s="1"/>
  <c r="JW15" i="20"/>
  <c r="JV35" i="20"/>
  <c r="JV89" i="9" s="1"/>
  <c r="JV8" i="18"/>
  <c r="JX10" i="20"/>
  <c r="JW6" i="14"/>
  <c r="JW6" i="17"/>
  <c r="JW11" i="9"/>
  <c r="JQ68" i="9" l="1"/>
  <c r="JQ67" i="9" s="1"/>
  <c r="JQ73" i="9" s="1"/>
  <c r="JS72" i="9"/>
  <c r="JP67" i="9"/>
  <c r="JP73" i="9" s="1"/>
  <c r="JR67" i="9"/>
  <c r="JR73" i="9" s="1"/>
  <c r="JS74" i="9"/>
  <c r="JL73" i="9"/>
  <c r="JN73" i="9" s="1"/>
  <c r="JN67" i="9"/>
  <c r="JS21" i="18"/>
  <c r="JT13" i="9"/>
  <c r="JS32" i="18"/>
  <c r="JS51" i="18" s="1"/>
  <c r="JS45" i="18"/>
  <c r="JU9" i="20"/>
  <c r="JR7" i="14"/>
  <c r="JT10" i="17"/>
  <c r="JT8" i="7"/>
  <c r="JS44" i="18"/>
  <c r="JS50" i="18" s="1"/>
  <c r="JS68" i="9" s="1"/>
  <c r="JR41" i="18"/>
  <c r="JT14" i="9"/>
  <c r="JT36" i="18"/>
  <c r="JT32" i="18" s="1"/>
  <c r="JU39" i="18"/>
  <c r="JU38" i="18"/>
  <c r="JU37" i="18"/>
  <c r="JU10" i="9"/>
  <c r="JT44" i="18"/>
  <c r="JU5" i="7"/>
  <c r="JT24" i="18"/>
  <c r="JU19" i="18"/>
  <c r="JU15" i="18"/>
  <c r="JU35" i="18" s="1"/>
  <c r="JU17" i="18"/>
  <c r="JU5" i="17"/>
  <c r="JT16" i="18"/>
  <c r="JT12" i="18" s="1"/>
  <c r="JS7" i="14"/>
  <c r="JW8" i="9"/>
  <c r="JV7" i="18"/>
  <c r="JV5" i="14" s="1"/>
  <c r="JV5" i="18"/>
  <c r="JX12" i="20"/>
  <c r="JX8" i="9" s="1"/>
  <c r="JX14" i="20"/>
  <c r="JX26" i="20" s="1"/>
  <c r="JX13" i="20"/>
  <c r="JX18" i="20" s="1"/>
  <c r="JX66" i="20" s="1"/>
  <c r="JX16" i="20"/>
  <c r="JX25" i="20" s="1"/>
  <c r="JX15" i="20"/>
  <c r="JW35" i="20"/>
  <c r="JW89" i="9" s="1"/>
  <c r="JW8" i="18"/>
  <c r="JY10" i="20"/>
  <c r="JX6" i="14"/>
  <c r="JX6" i="17"/>
  <c r="JX11" i="9"/>
  <c r="JU82" i="9" l="1"/>
  <c r="JU74" i="9" s="1"/>
  <c r="JU84" i="9" s="1"/>
  <c r="JS84" i="9"/>
  <c r="JT72" i="9"/>
  <c r="JU13" i="9"/>
  <c r="JU44" i="18"/>
  <c r="JS18" i="9"/>
  <c r="JS71" i="9" s="1"/>
  <c r="JS67" i="9" s="1"/>
  <c r="JS73" i="9" s="1"/>
  <c r="JV39" i="18"/>
  <c r="JV38" i="18"/>
  <c r="JV37" i="18"/>
  <c r="JT45" i="18"/>
  <c r="JT51" i="18"/>
  <c r="JS41" i="18"/>
  <c r="JU14" i="9"/>
  <c r="JU36" i="18"/>
  <c r="JR15" i="9"/>
  <c r="JV5" i="17"/>
  <c r="JV5" i="7"/>
  <c r="JV9" i="20"/>
  <c r="JV17" i="18"/>
  <c r="JV15" i="18"/>
  <c r="JV35" i="18" s="1"/>
  <c r="JV82" i="9" s="1"/>
  <c r="JV74" i="9" s="1"/>
  <c r="JV84" i="9" s="1"/>
  <c r="JV19" i="18"/>
  <c r="JU25" i="18"/>
  <c r="JU16" i="18"/>
  <c r="JU12" i="18" s="1"/>
  <c r="JU24" i="18"/>
  <c r="JV10" i="9"/>
  <c r="JT25" i="18"/>
  <c r="JX30" i="20"/>
  <c r="JW7" i="18"/>
  <c r="JW5" i="7" s="1"/>
  <c r="JW5" i="18"/>
  <c r="JS15" i="9"/>
  <c r="JT18" i="9"/>
  <c r="JT71" i="9" s="1"/>
  <c r="JY12" i="20"/>
  <c r="JY8" i="9" s="1"/>
  <c r="JY14" i="20"/>
  <c r="JY26" i="20" s="1"/>
  <c r="JY13" i="20"/>
  <c r="JY18" i="20" s="1"/>
  <c r="JY66" i="20" s="1"/>
  <c r="JY16" i="20"/>
  <c r="JY25" i="20" s="1"/>
  <c r="JY15" i="20"/>
  <c r="JX35" i="20"/>
  <c r="JX89" i="9" s="1"/>
  <c r="JX8" i="18"/>
  <c r="JZ10" i="20"/>
  <c r="JY6" i="14"/>
  <c r="JY6" i="17"/>
  <c r="JY11" i="9"/>
  <c r="JU72" i="9" l="1"/>
  <c r="JT50" i="18"/>
  <c r="JT68" i="9" s="1"/>
  <c r="JV13" i="9"/>
  <c r="JU32" i="18"/>
  <c r="JU51" i="18" s="1"/>
  <c r="JU45" i="18"/>
  <c r="JU41" i="18" s="1"/>
  <c r="JV44" i="18"/>
  <c r="JW10" i="9"/>
  <c r="JW5" i="17"/>
  <c r="JU10" i="17"/>
  <c r="JU8" i="7"/>
  <c r="JV10" i="17"/>
  <c r="JV8" i="7"/>
  <c r="JW39" i="18"/>
  <c r="JW38" i="18"/>
  <c r="JW37" i="18"/>
  <c r="JV14" i="9"/>
  <c r="JV36" i="18"/>
  <c r="JU21" i="18"/>
  <c r="JT41" i="18"/>
  <c r="JW9" i="20"/>
  <c r="JW5" i="14"/>
  <c r="JT21" i="18"/>
  <c r="JV24" i="18"/>
  <c r="JW19" i="18"/>
  <c r="JW15" i="18"/>
  <c r="JW17" i="18"/>
  <c r="JV16" i="18"/>
  <c r="JV12" i="18" s="1"/>
  <c r="JV25" i="18"/>
  <c r="JY30" i="20"/>
  <c r="JT7" i="14"/>
  <c r="JT15" i="9"/>
  <c r="JX7" i="18"/>
  <c r="JX5" i="14" s="1"/>
  <c r="JX5" i="18"/>
  <c r="JU18" i="9"/>
  <c r="JU71" i="9" s="1"/>
  <c r="JZ12" i="20"/>
  <c r="JZ8" i="9" s="1"/>
  <c r="JZ14" i="20"/>
  <c r="JZ26" i="20" s="1"/>
  <c r="KA26" i="20" s="1"/>
  <c r="JZ13" i="20"/>
  <c r="JZ18" i="20" s="1"/>
  <c r="JZ16" i="20"/>
  <c r="JZ25" i="20" s="1"/>
  <c r="KA25" i="20" s="1"/>
  <c r="JZ15" i="20"/>
  <c r="JY35" i="20"/>
  <c r="JY89" i="9" s="1"/>
  <c r="JY8" i="18"/>
  <c r="KB10" i="20"/>
  <c r="JZ6" i="14"/>
  <c r="JZ6" i="17"/>
  <c r="JZ11" i="9"/>
  <c r="JV72" i="9" l="1"/>
  <c r="JT67" i="9"/>
  <c r="JU50" i="18"/>
  <c r="JW13" i="9"/>
  <c r="JV32" i="18"/>
  <c r="JV51" i="18" s="1"/>
  <c r="JV45" i="18"/>
  <c r="JV41" i="18" s="1"/>
  <c r="JU7" i="14"/>
  <c r="JX38" i="18"/>
  <c r="JX39" i="18"/>
  <c r="JX37" i="18"/>
  <c r="JV21" i="18"/>
  <c r="JW24" i="18"/>
  <c r="JW35" i="18"/>
  <c r="JW82" i="9" s="1"/>
  <c r="JW74" i="9" s="1"/>
  <c r="JW14" i="9"/>
  <c r="JW36" i="18"/>
  <c r="JX19" i="18"/>
  <c r="JX17" i="18"/>
  <c r="JX15" i="18"/>
  <c r="JW25" i="18"/>
  <c r="JW16" i="18"/>
  <c r="JW12" i="18" s="1"/>
  <c r="JX5" i="7"/>
  <c r="JX9" i="20"/>
  <c r="JX5" i="17"/>
  <c r="JX10" i="9"/>
  <c r="JZ30" i="20"/>
  <c r="KA30" i="20" s="1"/>
  <c r="JY7" i="18"/>
  <c r="JY9" i="20" s="1"/>
  <c r="JY5" i="18"/>
  <c r="JV18" i="9"/>
  <c r="JV71" i="9" s="1"/>
  <c r="JU15" i="9"/>
  <c r="KB12" i="20"/>
  <c r="KB30" i="20" s="1"/>
  <c r="KB14" i="20"/>
  <c r="KB26" i="20" s="1"/>
  <c r="KA18" i="20"/>
  <c r="KA66" i="20" s="1"/>
  <c r="JZ66" i="20"/>
  <c r="KB13" i="20"/>
  <c r="KB18" i="20" s="1"/>
  <c r="KB66" i="20" s="1"/>
  <c r="KB16" i="20"/>
  <c r="KB25" i="20" s="1"/>
  <c r="KB15" i="20"/>
  <c r="JZ35" i="20"/>
  <c r="JZ8" i="18"/>
  <c r="KC10" i="20"/>
  <c r="KB6" i="14"/>
  <c r="KB6" i="17"/>
  <c r="KB11" i="9"/>
  <c r="JU68" i="9" l="1"/>
  <c r="JU67" i="9" s="1"/>
  <c r="JU73" i="9" s="1"/>
  <c r="JW84" i="9"/>
  <c r="JT73" i="9"/>
  <c r="JW72" i="9"/>
  <c r="KA35" i="20"/>
  <c r="JZ89" i="9"/>
  <c r="JV50" i="18"/>
  <c r="JX13" i="9"/>
  <c r="JW32" i="18"/>
  <c r="JW51" i="18" s="1"/>
  <c r="JV7" i="14"/>
  <c r="JW45" i="18"/>
  <c r="JW15" i="9" s="1"/>
  <c r="JW10" i="17"/>
  <c r="JW8" i="7"/>
  <c r="JX10" i="17"/>
  <c r="JX8" i="7"/>
  <c r="JV15" i="9"/>
  <c r="JW21" i="18"/>
  <c r="KB8" i="9"/>
  <c r="JY39" i="18"/>
  <c r="JY38" i="18"/>
  <c r="JY37" i="18"/>
  <c r="JX24" i="18"/>
  <c r="JX35" i="18"/>
  <c r="JX82" i="9" s="1"/>
  <c r="JX74" i="9" s="1"/>
  <c r="JX84" i="9" s="1"/>
  <c r="JX14" i="9"/>
  <c r="JX36" i="18"/>
  <c r="JW44" i="18"/>
  <c r="JW50" i="18" s="1"/>
  <c r="JW68" i="9" s="1"/>
  <c r="JY19" i="18"/>
  <c r="JY17" i="18"/>
  <c r="JY15" i="18"/>
  <c r="JX25" i="18"/>
  <c r="JX16" i="18"/>
  <c r="JX12" i="18" s="1"/>
  <c r="JZ7" i="18"/>
  <c r="JZ9" i="20" s="1"/>
  <c r="JZ5" i="18"/>
  <c r="JY5" i="7"/>
  <c r="JY5" i="14"/>
  <c r="JW7" i="14"/>
  <c r="JY5" i="17"/>
  <c r="JY10" i="9"/>
  <c r="KC12" i="20"/>
  <c r="KC8" i="9" s="1"/>
  <c r="KC14" i="20"/>
  <c r="KC26" i="20" s="1"/>
  <c r="KC13" i="20"/>
  <c r="KC18" i="20" s="1"/>
  <c r="KC66" i="20" s="1"/>
  <c r="KC16" i="20"/>
  <c r="KC25" i="20" s="1"/>
  <c r="KC15" i="20"/>
  <c r="KB35" i="20"/>
  <c r="KB89" i="9" s="1"/>
  <c r="KB8" i="18"/>
  <c r="KD10" i="20"/>
  <c r="KC6" i="14"/>
  <c r="KC6" i="17"/>
  <c r="KC11" i="9"/>
  <c r="JV68" i="9" l="1"/>
  <c r="JV67" i="9" s="1"/>
  <c r="JV73" i="9" s="1"/>
  <c r="KA89" i="9"/>
  <c r="JX72" i="9"/>
  <c r="JX32" i="18"/>
  <c r="JX51" i="18" s="1"/>
  <c r="JX45" i="18"/>
  <c r="JX15" i="9"/>
  <c r="JX44" i="18"/>
  <c r="JX50" i="18" s="1"/>
  <c r="JX68" i="9" s="1"/>
  <c r="JW41" i="18"/>
  <c r="KA7" i="18"/>
  <c r="KA5" i="14" s="1"/>
  <c r="JY10" i="17"/>
  <c r="JY8" i="7"/>
  <c r="JY24" i="18"/>
  <c r="JY35" i="18"/>
  <c r="JY82" i="9" s="1"/>
  <c r="JY74" i="9" s="1"/>
  <c r="JY84" i="9" s="1"/>
  <c r="JY36" i="18"/>
  <c r="JZ39" i="18"/>
  <c r="JZ38" i="18"/>
  <c r="JZ37" i="18"/>
  <c r="JW18" i="9"/>
  <c r="JW71" i="9" s="1"/>
  <c r="JW67" i="9" s="1"/>
  <c r="JW73" i="9" s="1"/>
  <c r="JX21" i="18"/>
  <c r="JZ17" i="18"/>
  <c r="JZ15" i="18"/>
  <c r="JZ35" i="18" s="1"/>
  <c r="JZ19" i="18"/>
  <c r="JX7" i="14"/>
  <c r="JY25" i="18"/>
  <c r="JY16" i="18"/>
  <c r="JY12" i="18" s="1"/>
  <c r="JZ5" i="7"/>
  <c r="KC30" i="20"/>
  <c r="JZ10" i="9"/>
  <c r="JZ5" i="17"/>
  <c r="JZ5" i="14"/>
  <c r="KB7" i="18"/>
  <c r="KB5" i="17" s="1"/>
  <c r="KB5" i="18"/>
  <c r="KD12" i="20"/>
  <c r="KD30" i="20" s="1"/>
  <c r="KD14" i="20"/>
  <c r="KD26" i="20" s="1"/>
  <c r="KC35" i="20"/>
  <c r="KC89" i="9" s="1"/>
  <c r="KD13" i="20"/>
  <c r="KD18" i="20" s="1"/>
  <c r="KD66" i="20" s="1"/>
  <c r="KD16" i="20"/>
  <c r="KD25" i="20" s="1"/>
  <c r="KD15" i="20"/>
  <c r="KC8" i="18"/>
  <c r="KE10" i="20"/>
  <c r="KD6" i="14"/>
  <c r="KD6" i="17"/>
  <c r="KD11" i="9"/>
  <c r="JZ82" i="9" l="1"/>
  <c r="JZ74" i="9"/>
  <c r="KA82" i="9"/>
  <c r="JZ13" i="9"/>
  <c r="JY32" i="18"/>
  <c r="JY51" i="18" s="1"/>
  <c r="KA5" i="7"/>
  <c r="JY45" i="18"/>
  <c r="JX41" i="18"/>
  <c r="JX18" i="9"/>
  <c r="JX71" i="9" s="1"/>
  <c r="JX67" i="9" s="1"/>
  <c r="JX73" i="9" s="1"/>
  <c r="KA9" i="20"/>
  <c r="KA5" i="17"/>
  <c r="KA10" i="9"/>
  <c r="JY44" i="18"/>
  <c r="JY21" i="18"/>
  <c r="JZ14" i="9"/>
  <c r="JZ36" i="18"/>
  <c r="JZ32" i="18" s="1"/>
  <c r="KA37" i="18"/>
  <c r="W33" i="22" s="1"/>
  <c r="W63" i="22" s="1"/>
  <c r="KA38" i="18"/>
  <c r="W34" i="22" s="1"/>
  <c r="KA39" i="18"/>
  <c r="W35" i="22" s="1"/>
  <c r="KB5" i="14"/>
  <c r="KB39" i="18"/>
  <c r="KB38" i="18"/>
  <c r="KB37" i="18"/>
  <c r="JZ44" i="18"/>
  <c r="KA35" i="18"/>
  <c r="KA19" i="18"/>
  <c r="KB19" i="18"/>
  <c r="KB15" i="18"/>
  <c r="KB35" i="18" s="1"/>
  <c r="KB17" i="18"/>
  <c r="JZ24" i="18"/>
  <c r="KA24" i="18" s="1"/>
  <c r="KA15" i="18"/>
  <c r="KB10" i="9"/>
  <c r="KB9" i="20"/>
  <c r="JZ16" i="18"/>
  <c r="KA16" i="18" s="1"/>
  <c r="KA17" i="18"/>
  <c r="KB5" i="7"/>
  <c r="KD8" i="9"/>
  <c r="KC7" i="18"/>
  <c r="KC5" i="14" s="1"/>
  <c r="KC5" i="18"/>
  <c r="KE12" i="20"/>
  <c r="KE8" i="9" s="1"/>
  <c r="KE14" i="20"/>
  <c r="KE26" i="20" s="1"/>
  <c r="KD35" i="20"/>
  <c r="KD89" i="9" s="1"/>
  <c r="KE13" i="20"/>
  <c r="KE18" i="20" s="1"/>
  <c r="KE66" i="20" s="1"/>
  <c r="KE16" i="20"/>
  <c r="KE25" i="20" s="1"/>
  <c r="KE15" i="20"/>
  <c r="KD8" i="18"/>
  <c r="KF10" i="20"/>
  <c r="KE6" i="14"/>
  <c r="KE6" i="17"/>
  <c r="KE11" i="9"/>
  <c r="KB82" i="9" l="1"/>
  <c r="JZ84" i="9"/>
  <c r="KA84" i="9" s="1"/>
  <c r="KA74" i="9"/>
  <c r="JY50" i="18"/>
  <c r="JZ72" i="9"/>
  <c r="KB13" i="9"/>
  <c r="JY18" i="9"/>
  <c r="JY71" i="9" s="1"/>
  <c r="JY41" i="18"/>
  <c r="W86" i="22"/>
  <c r="W101" i="22" s="1"/>
  <c r="W64" i="22"/>
  <c r="W87" i="22"/>
  <c r="W102" i="22" s="1"/>
  <c r="W65" i="22"/>
  <c r="KC39" i="18"/>
  <c r="KC38" i="18"/>
  <c r="KC37" i="18"/>
  <c r="KB44" i="18"/>
  <c r="JZ12" i="18"/>
  <c r="JZ51" i="18"/>
  <c r="KA36" i="18"/>
  <c r="KA51" i="18" s="1"/>
  <c r="KB14" i="9"/>
  <c r="KB36" i="18"/>
  <c r="KB32" i="18" s="1"/>
  <c r="KA44" i="18"/>
  <c r="JZ45" i="18"/>
  <c r="KA45" i="18" s="1"/>
  <c r="KB24" i="18"/>
  <c r="JZ25" i="18"/>
  <c r="KC19" i="18"/>
  <c r="KC17" i="18"/>
  <c r="KC15" i="18"/>
  <c r="KC35" i="18" s="1"/>
  <c r="KB16" i="18"/>
  <c r="KC5" i="17"/>
  <c r="KE30" i="20"/>
  <c r="KC5" i="7"/>
  <c r="W85" i="22"/>
  <c r="W100" i="22" s="1"/>
  <c r="KD7" i="18"/>
  <c r="KD9" i="20" s="1"/>
  <c r="KD5" i="18"/>
  <c r="JZ18" i="9"/>
  <c r="JZ71" i="9" s="1"/>
  <c r="KA71" i="9" s="1"/>
  <c r="KC9" i="20"/>
  <c r="KC10" i="9"/>
  <c r="W29" i="22"/>
  <c r="KF12" i="20"/>
  <c r="KF8" i="9" s="1"/>
  <c r="KF14" i="20"/>
  <c r="KF26" i="20" s="1"/>
  <c r="KF13" i="20"/>
  <c r="KF18" i="20" s="1"/>
  <c r="KF66" i="20" s="1"/>
  <c r="KF15" i="20"/>
  <c r="KF16" i="20"/>
  <c r="KF25" i="20" s="1"/>
  <c r="KE35" i="20"/>
  <c r="KE89" i="9" s="1"/>
  <c r="KE8" i="18"/>
  <c r="KG10" i="20"/>
  <c r="KF6" i="14"/>
  <c r="KF6" i="17"/>
  <c r="KF11" i="9"/>
  <c r="KC82" i="9" l="1"/>
  <c r="KC74" i="9" s="1"/>
  <c r="KC84" i="9" s="1"/>
  <c r="KB74" i="9"/>
  <c r="KB72" i="9"/>
  <c r="W7" i="23"/>
  <c r="JZ50" i="18"/>
  <c r="JZ68" i="9" s="1"/>
  <c r="KA50" i="18"/>
  <c r="KC13" i="9"/>
  <c r="W99" i="22"/>
  <c r="KC44" i="18"/>
  <c r="KB10" i="17"/>
  <c r="KB8" i="7"/>
  <c r="JZ10" i="17"/>
  <c r="KA10" i="17" s="1"/>
  <c r="JY11" i="17" s="1"/>
  <c r="JZ8" i="7"/>
  <c r="JZ15" i="9"/>
  <c r="KC10" i="17"/>
  <c r="KC8" i="7"/>
  <c r="KA41" i="18"/>
  <c r="KD38" i="18"/>
  <c r="KD39" i="18"/>
  <c r="KD37" i="18"/>
  <c r="KC14" i="9"/>
  <c r="KC36" i="18"/>
  <c r="KC32" i="18" s="1"/>
  <c r="KB45" i="18"/>
  <c r="KB41" i="18" s="1"/>
  <c r="KB51" i="18"/>
  <c r="JZ41" i="18"/>
  <c r="KD5" i="17"/>
  <c r="KC24" i="18"/>
  <c r="KD19" i="18"/>
  <c r="KD17" i="18"/>
  <c r="KD15" i="18"/>
  <c r="KD35" i="18" s="1"/>
  <c r="KD82" i="9" s="1"/>
  <c r="KD74" i="9" s="1"/>
  <c r="KD84" i="9" s="1"/>
  <c r="KB25" i="18"/>
  <c r="KC25" i="18"/>
  <c r="KC16" i="18"/>
  <c r="KC12" i="18" s="1"/>
  <c r="JZ21" i="18"/>
  <c r="KA25" i="18"/>
  <c r="KA21" i="18" s="1"/>
  <c r="KB12" i="18"/>
  <c r="KD10" i="9"/>
  <c r="KD5" i="14"/>
  <c r="KD5" i="7"/>
  <c r="KF30" i="20"/>
  <c r="KB18" i="9"/>
  <c r="KB71" i="9" s="1"/>
  <c r="KA18" i="9"/>
  <c r="W84" i="22"/>
  <c r="W32" i="22"/>
  <c r="W62" i="22" s="1"/>
  <c r="W81" i="22"/>
  <c r="W31" i="22"/>
  <c r="W61" i="22" s="1"/>
  <c r="W59" i="22" s="1"/>
  <c r="W96" i="22" s="1"/>
  <c r="KE7" i="18"/>
  <c r="KE5" i="17" s="1"/>
  <c r="KE5" i="18"/>
  <c r="JZ7" i="14"/>
  <c r="KG12" i="20"/>
  <c r="KG30" i="20" s="1"/>
  <c r="KG14" i="20"/>
  <c r="KG26" i="20" s="1"/>
  <c r="KG13" i="20"/>
  <c r="KG18" i="20" s="1"/>
  <c r="KG66" i="20" s="1"/>
  <c r="KG16" i="20"/>
  <c r="KG25" i="20" s="1"/>
  <c r="KG15" i="20"/>
  <c r="KF35" i="20"/>
  <c r="KF89" i="9" s="1"/>
  <c r="KF8" i="18"/>
  <c r="KH10" i="20"/>
  <c r="KG6" i="14"/>
  <c r="KG6" i="17"/>
  <c r="KG11" i="9"/>
  <c r="KB84" i="9" l="1"/>
  <c r="JZ67" i="9"/>
  <c r="KC72" i="9"/>
  <c r="KB50" i="18"/>
  <c r="KB68" i="9" s="1"/>
  <c r="JY13" i="9"/>
  <c r="JY68" i="9" s="1"/>
  <c r="KA68" i="9" s="1"/>
  <c r="JY14" i="9"/>
  <c r="KA14" i="9" s="1"/>
  <c r="KD13" i="9"/>
  <c r="KC45" i="18"/>
  <c r="KC41" i="18" s="1"/>
  <c r="KD44" i="18"/>
  <c r="W88" i="22"/>
  <c r="KB15" i="9"/>
  <c r="KC15" i="9"/>
  <c r="KA11" i="17"/>
  <c r="KD14" i="9"/>
  <c r="KD36" i="18"/>
  <c r="KD32" i="18" s="1"/>
  <c r="KE39" i="18"/>
  <c r="KE38" i="18"/>
  <c r="KE37" i="18"/>
  <c r="KD24" i="18"/>
  <c r="KB21" i="18"/>
  <c r="KD25" i="18"/>
  <c r="KD16" i="18"/>
  <c r="KE17" i="18"/>
  <c r="KE15" i="18"/>
  <c r="KE35" i="18" s="1"/>
  <c r="KE19" i="18"/>
  <c r="KC21" i="18"/>
  <c r="KE9" i="20"/>
  <c r="KE10" i="9"/>
  <c r="W36" i="22"/>
  <c r="KE5" i="7"/>
  <c r="KG8" i="9"/>
  <c r="W17" i="23"/>
  <c r="KC18" i="9"/>
  <c r="KC71" i="9" s="1"/>
  <c r="KE5" i="14"/>
  <c r="KB7" i="14"/>
  <c r="W83" i="22"/>
  <c r="W98" i="22" s="1"/>
  <c r="KC51" i="18"/>
  <c r="KF7" i="18"/>
  <c r="KF5" i="7" s="1"/>
  <c r="KF5" i="18"/>
  <c r="KH12" i="20"/>
  <c r="KH8" i="9" s="1"/>
  <c r="KH14" i="20"/>
  <c r="KH26" i="20" s="1"/>
  <c r="KG35" i="20"/>
  <c r="KG89" i="9" s="1"/>
  <c r="KH13" i="20"/>
  <c r="KH18" i="20" s="1"/>
  <c r="KH66" i="20" s="1"/>
  <c r="KH16" i="20"/>
  <c r="KH25" i="20" s="1"/>
  <c r="KH15" i="20"/>
  <c r="KG8" i="18"/>
  <c r="KI10" i="20"/>
  <c r="KH6" i="14"/>
  <c r="KH6" i="17"/>
  <c r="KH11" i="9"/>
  <c r="KE82" i="9" l="1"/>
  <c r="JY72" i="9"/>
  <c r="KA72" i="9" s="1"/>
  <c r="KB67" i="9"/>
  <c r="JZ73" i="9"/>
  <c r="KD72" i="9"/>
  <c r="KC50" i="18"/>
  <c r="KA13" i="9"/>
  <c r="KA7" i="14" s="1"/>
  <c r="KE13" i="9"/>
  <c r="KC7" i="14"/>
  <c r="KE10" i="17"/>
  <c r="KE8" i="7"/>
  <c r="JY7" i="14"/>
  <c r="JY15" i="9"/>
  <c r="KA15" i="9" s="1"/>
  <c r="KD10" i="17"/>
  <c r="KD8" i="7"/>
  <c r="KE14" i="9"/>
  <c r="KE36" i="18"/>
  <c r="KE32" i="18" s="1"/>
  <c r="KD51" i="18"/>
  <c r="KF39" i="18"/>
  <c r="KF38" i="18"/>
  <c r="KF37" i="18"/>
  <c r="KE44" i="18"/>
  <c r="KD45" i="18"/>
  <c r="KD50" i="18" s="1"/>
  <c r="KD68" i="9" s="1"/>
  <c r="KD21" i="18"/>
  <c r="KF19" i="18"/>
  <c r="KF15" i="18"/>
  <c r="KF35" i="18" s="1"/>
  <c r="KF17" i="18"/>
  <c r="KE24" i="18"/>
  <c r="KD12" i="18"/>
  <c r="KE16" i="18"/>
  <c r="KE12" i="18" s="1"/>
  <c r="KE25" i="18"/>
  <c r="KF5" i="17"/>
  <c r="KH30" i="20"/>
  <c r="KF5" i="14"/>
  <c r="KF9" i="20"/>
  <c r="KD18" i="9"/>
  <c r="KD71" i="9" s="1"/>
  <c r="KF10" i="9"/>
  <c r="KG7" i="18"/>
  <c r="KG5" i="17" s="1"/>
  <c r="KG5" i="18"/>
  <c r="KI12" i="20"/>
  <c r="KI8" i="9" s="1"/>
  <c r="KI14" i="20"/>
  <c r="KI26" i="20" s="1"/>
  <c r="KH35" i="20"/>
  <c r="KH89" i="9" s="1"/>
  <c r="KI13" i="20"/>
  <c r="KI18" i="20" s="1"/>
  <c r="KI66" i="20" s="1"/>
  <c r="KI16" i="20"/>
  <c r="KI25" i="20" s="1"/>
  <c r="KI15" i="20"/>
  <c r="KH8" i="18"/>
  <c r="KJ10" i="20"/>
  <c r="KI6" i="14"/>
  <c r="KI6" i="17"/>
  <c r="KI11" i="9"/>
  <c r="KF82" i="9" l="1"/>
  <c r="KF74" i="9" s="1"/>
  <c r="KF84" i="9" s="1"/>
  <c r="KC68" i="9"/>
  <c r="KD67" i="9"/>
  <c r="KD73" i="9" s="1"/>
  <c r="KE74" i="9"/>
  <c r="JY67" i="9"/>
  <c r="KE72" i="9"/>
  <c r="KB73" i="9"/>
  <c r="KF13" i="9"/>
  <c r="KF10" i="17"/>
  <c r="KF8" i="7"/>
  <c r="KE7" i="14"/>
  <c r="KI30" i="20"/>
  <c r="KE21" i="18"/>
  <c r="KD41" i="18"/>
  <c r="KG39" i="18"/>
  <c r="KG38" i="18"/>
  <c r="KG37" i="18"/>
  <c r="KF44" i="18"/>
  <c r="KF14" i="9"/>
  <c r="KF36" i="18"/>
  <c r="KF32" i="18" s="1"/>
  <c r="KD7" i="14"/>
  <c r="KE45" i="18"/>
  <c r="KF24" i="18"/>
  <c r="KG19" i="18"/>
  <c r="KG17" i="18"/>
  <c r="KG15" i="18"/>
  <c r="KF25" i="18"/>
  <c r="KF16" i="18"/>
  <c r="KF12" i="18" s="1"/>
  <c r="KG9" i="20"/>
  <c r="KE18" i="9"/>
  <c r="KE71" i="9" s="1"/>
  <c r="KG10" i="9"/>
  <c r="KG5" i="14"/>
  <c r="KG5" i="7"/>
  <c r="W66" i="22"/>
  <c r="W103" i="22"/>
  <c r="KH7" i="18"/>
  <c r="KH9" i="20" s="1"/>
  <c r="KH5" i="18"/>
  <c r="KE51" i="18"/>
  <c r="KJ12" i="20"/>
  <c r="KJ30" i="20" s="1"/>
  <c r="KJ14" i="20"/>
  <c r="KJ26" i="20" s="1"/>
  <c r="KJ13" i="20"/>
  <c r="KJ18" i="20" s="1"/>
  <c r="KJ66" i="20" s="1"/>
  <c r="KJ16" i="20"/>
  <c r="KJ25" i="20" s="1"/>
  <c r="KJ15" i="20"/>
  <c r="KI35" i="20"/>
  <c r="KI89" i="9" s="1"/>
  <c r="KI8" i="18"/>
  <c r="KK10" i="20"/>
  <c r="KJ6" i="14"/>
  <c r="KJ6" i="17"/>
  <c r="KJ11" i="9"/>
  <c r="KC67" i="9" l="1"/>
  <c r="KC73" i="9" s="1"/>
  <c r="KE84" i="9"/>
  <c r="KF72" i="9"/>
  <c r="JY73" i="9"/>
  <c r="KA67" i="9"/>
  <c r="KE50" i="18"/>
  <c r="KE68" i="9" s="1"/>
  <c r="KF50" i="18"/>
  <c r="KF68" i="9" s="1"/>
  <c r="KG13" i="9"/>
  <c r="KF45" i="18"/>
  <c r="KF41" i="18" s="1"/>
  <c r="KD15" i="9"/>
  <c r="KE41" i="18"/>
  <c r="KE15" i="9"/>
  <c r="KG14" i="9"/>
  <c r="KG36" i="18"/>
  <c r="KF51" i="18"/>
  <c r="KG24" i="18"/>
  <c r="KG35" i="18"/>
  <c r="KG82" i="9" s="1"/>
  <c r="KH39" i="18"/>
  <c r="KH37" i="18"/>
  <c r="KH38" i="18"/>
  <c r="KH19" i="18"/>
  <c r="KH17" i="18"/>
  <c r="KH15" i="18"/>
  <c r="KH35" i="18" s="1"/>
  <c r="KF21" i="18"/>
  <c r="KG25" i="18"/>
  <c r="KG16" i="18"/>
  <c r="KG12" i="18" s="1"/>
  <c r="KH5" i="17"/>
  <c r="KH5" i="14"/>
  <c r="KH10" i="9"/>
  <c r="KH5" i="7"/>
  <c r="KJ8" i="9"/>
  <c r="KI7" i="18"/>
  <c r="KI5" i="7" s="1"/>
  <c r="KI5" i="18"/>
  <c r="KF15" i="9"/>
  <c r="KF7" i="14"/>
  <c r="KF18" i="9"/>
  <c r="KF71" i="9" s="1"/>
  <c r="KK12" i="20"/>
  <c r="KK8" i="9" s="1"/>
  <c r="KK14" i="20"/>
  <c r="KK26" i="20" s="1"/>
  <c r="KK13" i="20"/>
  <c r="KK18" i="20" s="1"/>
  <c r="KK66" i="20" s="1"/>
  <c r="KK16" i="20"/>
  <c r="KK25" i="20" s="1"/>
  <c r="KK15" i="20"/>
  <c r="KJ35" i="20"/>
  <c r="KJ89" i="9" s="1"/>
  <c r="KJ8" i="18"/>
  <c r="KL10" i="20"/>
  <c r="KK6" i="14"/>
  <c r="KK6" i="17"/>
  <c r="KK11" i="9"/>
  <c r="KH82" i="9" l="1"/>
  <c r="KH74" i="9" s="1"/>
  <c r="KH84" i="9" s="1"/>
  <c r="KF67" i="9"/>
  <c r="KF73" i="9" s="1"/>
  <c r="KG74" i="9"/>
  <c r="KE67" i="9"/>
  <c r="KG72" i="9"/>
  <c r="KA73" i="9"/>
  <c r="KH13" i="9"/>
  <c r="KG32" i="18"/>
  <c r="KG51" i="18" s="1"/>
  <c r="KH44" i="18"/>
  <c r="KH10" i="17"/>
  <c r="KH8" i="7"/>
  <c r="KG10" i="17"/>
  <c r="KG8" i="7"/>
  <c r="KG21" i="18"/>
  <c r="KG45" i="18"/>
  <c r="KI39" i="18"/>
  <c r="KI38" i="18"/>
  <c r="KI37" i="18"/>
  <c r="KH14" i="9"/>
  <c r="KH36" i="18"/>
  <c r="KH32" i="18" s="1"/>
  <c r="KG44" i="18"/>
  <c r="KG18" i="9" s="1"/>
  <c r="KG71" i="9" s="1"/>
  <c r="KH24" i="18"/>
  <c r="KH25" i="18"/>
  <c r="KH16" i="18"/>
  <c r="KH12" i="18" s="1"/>
  <c r="KI17" i="18"/>
  <c r="KI15" i="18"/>
  <c r="KI35" i="18" s="1"/>
  <c r="KI19" i="18"/>
  <c r="KI9" i="20"/>
  <c r="KI10" i="9"/>
  <c r="KK30" i="20"/>
  <c r="KI5" i="17"/>
  <c r="KI5" i="14"/>
  <c r="KJ7" i="18"/>
  <c r="KJ10" i="9" s="1"/>
  <c r="KJ5" i="18"/>
  <c r="KL12" i="20"/>
  <c r="KL8" i="9" s="1"/>
  <c r="KL14" i="20"/>
  <c r="KL26" i="20" s="1"/>
  <c r="KL13" i="20"/>
  <c r="KL18" i="20" s="1"/>
  <c r="KL66" i="20" s="1"/>
  <c r="KL16" i="20"/>
  <c r="KL25" i="20" s="1"/>
  <c r="KL15" i="20"/>
  <c r="KK35" i="20"/>
  <c r="KK89" i="9" s="1"/>
  <c r="KK8" i="18"/>
  <c r="KM10" i="20"/>
  <c r="KL6" i="14"/>
  <c r="KL6" i="17"/>
  <c r="KL11" i="9"/>
  <c r="KI82" i="9" l="1"/>
  <c r="KI74" i="9" s="1"/>
  <c r="KI84" i="9" s="1"/>
  <c r="KG84" i="9"/>
  <c r="KH72" i="9"/>
  <c r="KE73" i="9"/>
  <c r="KG50" i="18"/>
  <c r="KG68" i="9" s="1"/>
  <c r="KI13" i="9"/>
  <c r="KH45" i="18"/>
  <c r="KH41" i="18" s="1"/>
  <c r="KI44" i="18"/>
  <c r="KL30" i="20"/>
  <c r="KI10" i="17"/>
  <c r="KI8" i="7"/>
  <c r="KJ39" i="18"/>
  <c r="KJ38" i="18"/>
  <c r="KJ37" i="18"/>
  <c r="KI36" i="18"/>
  <c r="KI32" i="18" s="1"/>
  <c r="KI14" i="9"/>
  <c r="KG41" i="18"/>
  <c r="KI24" i="18"/>
  <c r="KJ19" i="18"/>
  <c r="KJ15" i="18"/>
  <c r="KJ35" i="18" s="1"/>
  <c r="KJ17" i="18"/>
  <c r="KI16" i="18"/>
  <c r="KI12" i="18" s="1"/>
  <c r="KI25" i="18"/>
  <c r="KH21" i="18"/>
  <c r="KJ5" i="7"/>
  <c r="KJ9" i="20"/>
  <c r="KH51" i="18"/>
  <c r="KK7" i="18"/>
  <c r="KK5" i="17" s="1"/>
  <c r="KK5" i="18"/>
  <c r="KJ5" i="14"/>
  <c r="KJ5" i="17"/>
  <c r="KH7" i="14"/>
  <c r="KG7" i="14"/>
  <c r="KG15" i="9"/>
  <c r="KH18" i="9"/>
  <c r="KH71" i="9" s="1"/>
  <c r="KM12" i="20"/>
  <c r="KM8" i="9" s="1"/>
  <c r="KM14" i="20"/>
  <c r="KM26" i="20" s="1"/>
  <c r="KN26" i="20" s="1"/>
  <c r="KM13" i="20"/>
  <c r="KM18" i="20" s="1"/>
  <c r="KM16" i="20"/>
  <c r="KM25" i="20" s="1"/>
  <c r="KN25" i="20" s="1"/>
  <c r="KM15" i="20"/>
  <c r="KL35" i="20"/>
  <c r="KL89" i="9" s="1"/>
  <c r="KL8" i="18"/>
  <c r="KO10" i="20"/>
  <c r="KM6" i="14"/>
  <c r="KM6" i="17"/>
  <c r="KM11" i="9"/>
  <c r="KJ82" i="9" l="1"/>
  <c r="KJ74" i="9" s="1"/>
  <c r="KJ84" i="9" s="1"/>
  <c r="KI72" i="9"/>
  <c r="KG67" i="9"/>
  <c r="KH50" i="18"/>
  <c r="KI50" i="18"/>
  <c r="KI68" i="9" s="1"/>
  <c r="KJ13" i="9"/>
  <c r="KI45" i="18"/>
  <c r="KI41" i="18" s="1"/>
  <c r="KK9" i="20"/>
  <c r="KJ10" i="17"/>
  <c r="KJ8" i="7"/>
  <c r="KK39" i="18"/>
  <c r="KK38" i="18"/>
  <c r="KK37" i="18"/>
  <c r="KJ14" i="9"/>
  <c r="KJ36" i="18"/>
  <c r="KJ32" i="18" s="1"/>
  <c r="KJ44" i="18"/>
  <c r="KI21" i="18"/>
  <c r="KK5" i="14"/>
  <c r="KK10" i="9"/>
  <c r="KK5" i="7"/>
  <c r="KK19" i="18"/>
  <c r="KK17" i="18"/>
  <c r="KK15" i="18"/>
  <c r="KJ25" i="18"/>
  <c r="KJ16" i="18"/>
  <c r="KJ12" i="18" s="1"/>
  <c r="KJ24" i="18"/>
  <c r="KM30" i="20"/>
  <c r="KN30" i="20" s="1"/>
  <c r="KI18" i="9"/>
  <c r="KI71" i="9" s="1"/>
  <c r="KI7" i="14"/>
  <c r="KL7" i="18"/>
  <c r="KL5" i="7" s="1"/>
  <c r="KL5" i="18"/>
  <c r="KI51" i="18"/>
  <c r="KH15" i="9"/>
  <c r="KO12" i="20"/>
  <c r="KO8" i="9" s="1"/>
  <c r="KO14" i="20"/>
  <c r="KO26" i="20" s="1"/>
  <c r="KN18" i="20"/>
  <c r="KN66" i="20" s="1"/>
  <c r="KM66" i="20"/>
  <c r="KO13" i="20"/>
  <c r="KO18" i="20" s="1"/>
  <c r="KO66" i="20" s="1"/>
  <c r="KO16" i="20"/>
  <c r="KO25" i="20" s="1"/>
  <c r="KO15" i="20"/>
  <c r="KM35" i="20"/>
  <c r="KM8" i="18"/>
  <c r="KP10" i="20"/>
  <c r="KO6" i="14"/>
  <c r="KO6" i="17"/>
  <c r="KO11" i="9"/>
  <c r="KH68" i="9" l="1"/>
  <c r="KH67" i="9" s="1"/>
  <c r="KH73" i="9" s="1"/>
  <c r="KI67" i="9"/>
  <c r="KI73" i="9" s="1"/>
  <c r="KJ72" i="9"/>
  <c r="KG73" i="9"/>
  <c r="KN35" i="20"/>
  <c r="KM89" i="9"/>
  <c r="KK13" i="9"/>
  <c r="KJ45" i="18"/>
  <c r="KJ50" i="18" s="1"/>
  <c r="KJ68" i="9" s="1"/>
  <c r="KI15" i="9"/>
  <c r="KK10" i="17"/>
  <c r="KK8" i="7"/>
  <c r="KO30" i="20"/>
  <c r="KO72" i="9" s="1"/>
  <c r="KL37" i="18"/>
  <c r="KL38" i="18"/>
  <c r="KL39" i="18"/>
  <c r="KJ7" i="14"/>
  <c r="KK24" i="18"/>
  <c r="KK35" i="18"/>
  <c r="KK82" i="9" s="1"/>
  <c r="KK74" i="9" s="1"/>
  <c r="KK14" i="9"/>
  <c r="KK36" i="18"/>
  <c r="KL9" i="20"/>
  <c r="KL5" i="17"/>
  <c r="KJ21" i="18"/>
  <c r="KL19" i="18"/>
  <c r="KL17" i="18"/>
  <c r="KL15" i="18"/>
  <c r="KL35" i="18" s="1"/>
  <c r="KL82" i="9" s="1"/>
  <c r="KL74" i="9" s="1"/>
  <c r="KL84" i="9" s="1"/>
  <c r="KK25" i="18"/>
  <c r="KK16" i="18"/>
  <c r="KK12" i="18" s="1"/>
  <c r="KL10" i="9"/>
  <c r="KJ51" i="18"/>
  <c r="KL5" i="14"/>
  <c r="KJ18" i="9"/>
  <c r="KJ71" i="9" s="1"/>
  <c r="KM7" i="18"/>
  <c r="KM5" i="7" s="1"/>
  <c r="KM5" i="18"/>
  <c r="KP12" i="20"/>
  <c r="KP30" i="20" s="1"/>
  <c r="KP14" i="20"/>
  <c r="KP26" i="20" s="1"/>
  <c r="KP13" i="20"/>
  <c r="KP18" i="20" s="1"/>
  <c r="KP66" i="20" s="1"/>
  <c r="KP16" i="20"/>
  <c r="KP25" i="20" s="1"/>
  <c r="KP15" i="20"/>
  <c r="KO35" i="20"/>
  <c r="KO89" i="9" s="1"/>
  <c r="KO8" i="18"/>
  <c r="KO7" i="18" s="1"/>
  <c r="KQ10" i="20"/>
  <c r="KP6" i="14"/>
  <c r="KP6" i="17"/>
  <c r="KP11" i="9"/>
  <c r="KK84" i="9" l="1"/>
  <c r="KJ67" i="9"/>
  <c r="KO67" i="9"/>
  <c r="KK72" i="9"/>
  <c r="KN89" i="9"/>
  <c r="KK32" i="18"/>
  <c r="KK51" i="18" s="1"/>
  <c r="KJ41" i="18"/>
  <c r="KK45" i="18"/>
  <c r="KK44" i="18"/>
  <c r="KK50" i="18" s="1"/>
  <c r="KK68" i="9" s="1"/>
  <c r="KL44" i="18"/>
  <c r="KM5" i="14"/>
  <c r="KL10" i="17"/>
  <c r="KL8" i="7"/>
  <c r="KK21" i="18"/>
  <c r="KJ15" i="9"/>
  <c r="KM39" i="18"/>
  <c r="KM38" i="18"/>
  <c r="KM37" i="18"/>
  <c r="KL36" i="18"/>
  <c r="KL32" i="18" s="1"/>
  <c r="KM17" i="18"/>
  <c r="KM15" i="18"/>
  <c r="KM35" i="18" s="1"/>
  <c r="KM82" i="9" s="1"/>
  <c r="KM19" i="18"/>
  <c r="KL25" i="18"/>
  <c r="KL16" i="18"/>
  <c r="KL12" i="18" s="1"/>
  <c r="KL24" i="18"/>
  <c r="KP8" i="9"/>
  <c r="KN7" i="18"/>
  <c r="KN5" i="17" s="1"/>
  <c r="KM5" i="17"/>
  <c r="KM9" i="20"/>
  <c r="KM10" i="9"/>
  <c r="KQ12" i="20"/>
  <c r="KQ30" i="20" s="1"/>
  <c r="KQ14" i="20"/>
  <c r="KQ26" i="20" s="1"/>
  <c r="KP35" i="20"/>
  <c r="KP89" i="9" s="1"/>
  <c r="KQ13" i="20"/>
  <c r="KQ18" i="20" s="1"/>
  <c r="KQ66" i="20" s="1"/>
  <c r="KQ16" i="20"/>
  <c r="KQ25" i="20" s="1"/>
  <c r="KQ15" i="20"/>
  <c r="KO10" i="9"/>
  <c r="KO9" i="20"/>
  <c r="KO5" i="17"/>
  <c r="KO5" i="7"/>
  <c r="KO5" i="14"/>
  <c r="KP8" i="18"/>
  <c r="KP7" i="18" s="1"/>
  <c r="KR10" i="20"/>
  <c r="KQ6" i="14"/>
  <c r="KQ6" i="17"/>
  <c r="KQ11" i="9"/>
  <c r="KM74" i="9" l="1"/>
  <c r="KN82" i="9"/>
  <c r="KM13" i="9"/>
  <c r="KM72" i="9"/>
  <c r="KO73" i="9"/>
  <c r="KJ73" i="9"/>
  <c r="KL51" i="18"/>
  <c r="KK18" i="9"/>
  <c r="KK71" i="9" s="1"/>
  <c r="KK67" i="9" s="1"/>
  <c r="KK73" i="9" s="1"/>
  <c r="KK41" i="18"/>
  <c r="KL45" i="18"/>
  <c r="KL41" i="18" s="1"/>
  <c r="KK15" i="9"/>
  <c r="KN5" i="14"/>
  <c r="KN9" i="20"/>
  <c r="KK7" i="14"/>
  <c r="KL21" i="18"/>
  <c r="KM14" i="9"/>
  <c r="KM36" i="18"/>
  <c r="KM32" i="18" s="1"/>
  <c r="KN37" i="18"/>
  <c r="X33" i="22" s="1"/>
  <c r="X63" i="22" s="1"/>
  <c r="KN38" i="18"/>
  <c r="X34" i="22" s="1"/>
  <c r="AA34" i="22" s="1"/>
  <c r="KN39" i="18"/>
  <c r="X35" i="22" s="1"/>
  <c r="X65" i="22" s="1"/>
  <c r="KM44" i="18"/>
  <c r="KN35" i="18"/>
  <c r="KN19" i="18"/>
  <c r="KM24" i="18"/>
  <c r="KN15" i="18"/>
  <c r="KM16" i="18"/>
  <c r="KN16" i="18" s="1"/>
  <c r="KN17" i="18"/>
  <c r="KN10" i="9"/>
  <c r="KN5" i="7"/>
  <c r="KQ8" i="9"/>
  <c r="KL18" i="9"/>
  <c r="KL71" i="9" s="1"/>
  <c r="KR12" i="20"/>
  <c r="KR30" i="20" s="1"/>
  <c r="KR14" i="20"/>
  <c r="KR26" i="20" s="1"/>
  <c r="KQ35" i="20"/>
  <c r="KQ89" i="9" s="1"/>
  <c r="KR13" i="20"/>
  <c r="KR18" i="20" s="1"/>
  <c r="KR66" i="20" s="1"/>
  <c r="KR16" i="20"/>
  <c r="KR25" i="20" s="1"/>
  <c r="KR15" i="20"/>
  <c r="KP5" i="17"/>
  <c r="KP5" i="7"/>
  <c r="KP9" i="20"/>
  <c r="KP5" i="14"/>
  <c r="KP10" i="9"/>
  <c r="KQ8" i="18"/>
  <c r="KQ7" i="18" s="1"/>
  <c r="KS10" i="20"/>
  <c r="KR6" i="14"/>
  <c r="KR6" i="17"/>
  <c r="KR11" i="9"/>
  <c r="KM84" i="9" l="1"/>
  <c r="KN84" i="9" s="1"/>
  <c r="KN74" i="9"/>
  <c r="KL50" i="18"/>
  <c r="X64" i="22"/>
  <c r="AA64" i="22" s="1"/>
  <c r="X86" i="22"/>
  <c r="X101" i="22" s="1"/>
  <c r="AA101" i="22" s="1"/>
  <c r="KN44" i="18"/>
  <c r="KM12" i="18"/>
  <c r="KM51" i="18"/>
  <c r="KN36" i="18"/>
  <c r="KN51" i="18" s="1"/>
  <c r="KM45" i="18"/>
  <c r="KN45" i="18" s="1"/>
  <c r="KM25" i="18"/>
  <c r="KN25" i="18" s="1"/>
  <c r="KN24" i="18"/>
  <c r="KR8" i="9"/>
  <c r="X87" i="22"/>
  <c r="AA35" i="22"/>
  <c r="X29" i="22"/>
  <c r="AA63" i="22"/>
  <c r="X85" i="22"/>
  <c r="X100" i="22" s="1"/>
  <c r="AA33" i="22"/>
  <c r="KM18" i="9"/>
  <c r="KM71" i="9" s="1"/>
  <c r="KN71" i="9" s="1"/>
  <c r="KS12" i="20"/>
  <c r="KS30" i="20" s="1"/>
  <c r="KS14" i="20"/>
  <c r="KS26" i="20" s="1"/>
  <c r="KS13" i="20"/>
  <c r="KS18" i="20" s="1"/>
  <c r="KS66" i="20" s="1"/>
  <c r="KS16" i="20"/>
  <c r="KS25" i="20" s="1"/>
  <c r="KS15" i="20"/>
  <c r="KR35" i="20"/>
  <c r="KR89" i="9" s="1"/>
  <c r="KQ5" i="7"/>
  <c r="KQ5" i="14"/>
  <c r="KQ5" i="17"/>
  <c r="KQ9" i="20"/>
  <c r="KQ10" i="9"/>
  <c r="KR8" i="18"/>
  <c r="KR7" i="18" s="1"/>
  <c r="KT10" i="20"/>
  <c r="KS6" i="14"/>
  <c r="KS6" i="17"/>
  <c r="KS11" i="9"/>
  <c r="X7" i="23" l="1"/>
  <c r="X17" i="23" s="1"/>
  <c r="KM50" i="18"/>
  <c r="KM68" i="9" s="1"/>
  <c r="KN50" i="18"/>
  <c r="X99" i="22"/>
  <c r="AA86" i="22"/>
  <c r="AA87" i="22"/>
  <c r="X102" i="22"/>
  <c r="AA102" i="22" s="1"/>
  <c r="KM15" i="9"/>
  <c r="KM10" i="17"/>
  <c r="KN10" i="17" s="1"/>
  <c r="KL11" i="17" s="1"/>
  <c r="KM8" i="7"/>
  <c r="KS8" i="9"/>
  <c r="KM21" i="18"/>
  <c r="X32" i="22"/>
  <c r="AA32" i="22" s="1"/>
  <c r="KN41" i="18"/>
  <c r="KM41" i="18"/>
  <c r="KN21" i="18"/>
  <c r="KM7" i="14"/>
  <c r="KN18" i="9"/>
  <c r="X81" i="22"/>
  <c r="X31" i="22"/>
  <c r="X61" i="22" s="1"/>
  <c r="X59" i="22" s="1"/>
  <c r="X96" i="22" s="1"/>
  <c r="AA65" i="22"/>
  <c r="X84" i="22"/>
  <c r="AA84" i="22" s="1"/>
  <c r="AA85" i="22"/>
  <c r="KT12" i="20"/>
  <c r="KT30" i="20" s="1"/>
  <c r="KT14" i="20"/>
  <c r="KT26" i="20" s="1"/>
  <c r="KS35" i="20"/>
  <c r="KS89" i="9" s="1"/>
  <c r="KT13" i="20"/>
  <c r="KT18" i="20" s="1"/>
  <c r="KT66" i="20" s="1"/>
  <c r="KT16" i="20"/>
  <c r="KT25" i="20" s="1"/>
  <c r="KT15" i="20"/>
  <c r="KR9" i="20"/>
  <c r="KR5" i="14"/>
  <c r="KR5" i="17"/>
  <c r="KR5" i="7"/>
  <c r="KR10" i="9"/>
  <c r="KS8" i="18"/>
  <c r="KS7" i="18" s="1"/>
  <c r="KU10" i="20"/>
  <c r="KT6" i="14"/>
  <c r="KT6" i="17"/>
  <c r="KT11" i="9"/>
  <c r="KM67" i="9" l="1"/>
  <c r="KM73" i="9" s="1"/>
  <c r="KL13" i="9"/>
  <c r="KL68" i="9" s="1"/>
  <c r="KN68" i="9" s="1"/>
  <c r="KL14" i="9"/>
  <c r="KN14" i="9" s="1"/>
  <c r="X62" i="22"/>
  <c r="AA62" i="22" s="1"/>
  <c r="X88" i="22"/>
  <c r="X36" i="22"/>
  <c r="KN11" i="17"/>
  <c r="KT8" i="9"/>
  <c r="AA99" i="22"/>
  <c r="AA100" i="22"/>
  <c r="X83" i="22"/>
  <c r="X98" i="22" s="1"/>
  <c r="KU12" i="20"/>
  <c r="KU30" i="20" s="1"/>
  <c r="KU14" i="20"/>
  <c r="KU26" i="20" s="1"/>
  <c r="KT35" i="20"/>
  <c r="KT89" i="9" s="1"/>
  <c r="KU13" i="20"/>
  <c r="KU18" i="20" s="1"/>
  <c r="KU66" i="20" s="1"/>
  <c r="KU16" i="20"/>
  <c r="KU25" i="20" s="1"/>
  <c r="KU15" i="20"/>
  <c r="KS5" i="17"/>
  <c r="KS10" i="9"/>
  <c r="KS9" i="20"/>
  <c r="KS5" i="7"/>
  <c r="KS5" i="14"/>
  <c r="KT8" i="18"/>
  <c r="KT7" i="18" s="1"/>
  <c r="KV10" i="20"/>
  <c r="KU6" i="14"/>
  <c r="KU6" i="17"/>
  <c r="KU11" i="9"/>
  <c r="KL72" i="9" l="1"/>
  <c r="KN72" i="9" s="1"/>
  <c r="KN13" i="9"/>
  <c r="KN7" i="14" s="1"/>
  <c r="KL7" i="14"/>
  <c r="KL15" i="9"/>
  <c r="KN15" i="9" s="1"/>
  <c r="KU8" i="9"/>
  <c r="KV12" i="20"/>
  <c r="KV8" i="9" s="1"/>
  <c r="KV14" i="20"/>
  <c r="KV26" i="20" s="1"/>
  <c r="KV13" i="20"/>
  <c r="KV18" i="20" s="1"/>
  <c r="KV66" i="20" s="1"/>
  <c r="KV16" i="20"/>
  <c r="KV25" i="20" s="1"/>
  <c r="KV15" i="20"/>
  <c r="KU35" i="20"/>
  <c r="KU89" i="9" s="1"/>
  <c r="KT5" i="14"/>
  <c r="KT10" i="9"/>
  <c r="KT5" i="17"/>
  <c r="KT5" i="7"/>
  <c r="KT9" i="20"/>
  <c r="KU8" i="18"/>
  <c r="KU7" i="18" s="1"/>
  <c r="KW10" i="20"/>
  <c r="KV6" i="14"/>
  <c r="KV6" i="17"/>
  <c r="KV11" i="9"/>
  <c r="KL67" i="9" l="1"/>
  <c r="KV30" i="20"/>
  <c r="X66" i="22"/>
  <c r="X103" i="22"/>
  <c r="KW12" i="20"/>
  <c r="KW8" i="9" s="1"/>
  <c r="KW14" i="20"/>
  <c r="KW26" i="20" s="1"/>
  <c r="KW13" i="20"/>
  <c r="KW18" i="20" s="1"/>
  <c r="KW66" i="20" s="1"/>
  <c r="KW15" i="20"/>
  <c r="KW16" i="20"/>
  <c r="KW25" i="20" s="1"/>
  <c r="KV35" i="20"/>
  <c r="KV89" i="9" s="1"/>
  <c r="KU5" i="17"/>
  <c r="KU9" i="20"/>
  <c r="KU10" i="9"/>
  <c r="KU5" i="7"/>
  <c r="KU5" i="14"/>
  <c r="KV8" i="18"/>
  <c r="KV7" i="18" s="1"/>
  <c r="KX10" i="20"/>
  <c r="KW6" i="14"/>
  <c r="KW6" i="17"/>
  <c r="KW11" i="9"/>
  <c r="KL73" i="9" l="1"/>
  <c r="KN73" i="9" s="1"/>
  <c r="KN67" i="9"/>
  <c r="KW30" i="20"/>
  <c r="KX12" i="20"/>
  <c r="KX30" i="20" s="1"/>
  <c r="KX14" i="20"/>
  <c r="KX26" i="20" s="1"/>
  <c r="KW35" i="20"/>
  <c r="KW89" i="9" s="1"/>
  <c r="KX13" i="20"/>
  <c r="KX18" i="20" s="1"/>
  <c r="KX66" i="20" s="1"/>
  <c r="KX16" i="20"/>
  <c r="KX25" i="20" s="1"/>
  <c r="KX15" i="20"/>
  <c r="KV5" i="14"/>
  <c r="KV5" i="17"/>
  <c r="KV9" i="20"/>
  <c r="KV5" i="7"/>
  <c r="KV10" i="9"/>
  <c r="KW8" i="18"/>
  <c r="KW7" i="18" s="1"/>
  <c r="KY10" i="20"/>
  <c r="KX6" i="14"/>
  <c r="KX6" i="17"/>
  <c r="KX11" i="9"/>
  <c r="KX8" i="9" l="1"/>
  <c r="KY12" i="20"/>
  <c r="KY8" i="9" s="1"/>
  <c r="KY14" i="20"/>
  <c r="KY26" i="20" s="1"/>
  <c r="KX35" i="20"/>
  <c r="KX89" i="9" s="1"/>
  <c r="KY13" i="20"/>
  <c r="KY18" i="20" s="1"/>
  <c r="KY66" i="20" s="1"/>
  <c r="KY16" i="20"/>
  <c r="KY25" i="20" s="1"/>
  <c r="KY15" i="20"/>
  <c r="KW10" i="9"/>
  <c r="KW5" i="7"/>
  <c r="KW5" i="17"/>
  <c r="KW5" i="14"/>
  <c r="KW9" i="20"/>
  <c r="KX8" i="18"/>
  <c r="KX7" i="18" s="1"/>
  <c r="KZ10" i="20"/>
  <c r="KY6" i="14"/>
  <c r="KY6" i="17"/>
  <c r="KY11" i="9"/>
  <c r="KY30" i="20" l="1"/>
  <c r="KZ12" i="20"/>
  <c r="KZ30" i="20" s="1"/>
  <c r="KZ72" i="9" s="1"/>
  <c r="KZ14" i="20"/>
  <c r="KZ26" i="20" s="1"/>
  <c r="LA26" i="20" s="1"/>
  <c r="KY35" i="20"/>
  <c r="KY89" i="9" s="1"/>
  <c r="KZ13" i="20"/>
  <c r="KZ18" i="20" s="1"/>
  <c r="KZ16" i="20"/>
  <c r="KZ25" i="20" s="1"/>
  <c r="LA25" i="20" s="1"/>
  <c r="KZ15" i="20"/>
  <c r="KX9" i="20"/>
  <c r="KX5" i="14"/>
  <c r="KX10" i="9"/>
  <c r="KX5" i="17"/>
  <c r="KX5" i="7"/>
  <c r="KY8" i="18"/>
  <c r="KY7" i="18" s="1"/>
  <c r="LB10" i="20"/>
  <c r="KZ6" i="14"/>
  <c r="KZ6" i="17"/>
  <c r="KZ11" i="9"/>
  <c r="KZ67" i="9" l="1"/>
  <c r="LA72" i="9"/>
  <c r="KZ8" i="9"/>
  <c r="LB12" i="20"/>
  <c r="LB8" i="9" s="1"/>
  <c r="LB14" i="20"/>
  <c r="LB26" i="20" s="1"/>
  <c r="LA30" i="20"/>
  <c r="KZ35" i="20"/>
  <c r="LA18" i="20"/>
  <c r="LA66" i="20" s="1"/>
  <c r="KZ66" i="20"/>
  <c r="LB13" i="20"/>
  <c r="LB18" i="20" s="1"/>
  <c r="LB66" i="20" s="1"/>
  <c r="LB16" i="20"/>
  <c r="LB25" i="20" s="1"/>
  <c r="LB15" i="20"/>
  <c r="KY5" i="7"/>
  <c r="KY5" i="17"/>
  <c r="KY9" i="20"/>
  <c r="KY5" i="14"/>
  <c r="KY10" i="9"/>
  <c r="KZ8" i="18"/>
  <c r="KZ7" i="18" s="1"/>
  <c r="LC10" i="20"/>
  <c r="LB6" i="14"/>
  <c r="LB6" i="17"/>
  <c r="LB11" i="9"/>
  <c r="LA35" i="20" l="1"/>
  <c r="KZ89" i="9"/>
  <c r="KZ73" i="9"/>
  <c r="LA67" i="9"/>
  <c r="LB30" i="20"/>
  <c r="LB72" i="9" s="1"/>
  <c r="LC12" i="20"/>
  <c r="LC8" i="9" s="1"/>
  <c r="LC14" i="20"/>
  <c r="LC26" i="20" s="1"/>
  <c r="LC13" i="20"/>
  <c r="LC18" i="20" s="1"/>
  <c r="LC66" i="20" s="1"/>
  <c r="LC16" i="20"/>
  <c r="LC25" i="20" s="1"/>
  <c r="LC15" i="20"/>
  <c r="LB35" i="20"/>
  <c r="LB89" i="9" s="1"/>
  <c r="KZ5" i="14"/>
  <c r="KZ5" i="17"/>
  <c r="KZ5" i="7"/>
  <c r="KZ10" i="9"/>
  <c r="KZ9" i="20"/>
  <c r="LB8" i="18"/>
  <c r="LB7" i="18" s="1"/>
  <c r="LA7" i="18"/>
  <c r="LD10" i="20"/>
  <c r="LC6" i="14"/>
  <c r="LC6" i="17"/>
  <c r="LC11" i="9"/>
  <c r="LB67" i="9" l="1"/>
  <c r="LA73" i="9"/>
  <c r="LA89" i="9"/>
  <c r="LC30" i="20"/>
  <c r="LD12" i="20"/>
  <c r="LD8" i="9" s="1"/>
  <c r="LD14" i="20"/>
  <c r="LD26" i="20" s="1"/>
  <c r="LC35" i="20"/>
  <c r="LC89" i="9" s="1"/>
  <c r="LD13" i="20"/>
  <c r="LD18" i="20" s="1"/>
  <c r="LD66" i="20" s="1"/>
  <c r="LD16" i="20"/>
  <c r="LD25" i="20" s="1"/>
  <c r="LD15" i="20"/>
  <c r="LB5" i="7"/>
  <c r="LB9" i="20"/>
  <c r="LB5" i="14"/>
  <c r="LB10" i="9"/>
  <c r="LB5" i="17"/>
  <c r="LA5" i="14"/>
  <c r="LA9" i="20"/>
  <c r="LA5" i="7"/>
  <c r="LA5" i="17"/>
  <c r="LA10" i="9"/>
  <c r="LC8" i="18"/>
  <c r="LC7" i="18" s="1"/>
  <c r="LE10" i="20"/>
  <c r="LD6" i="14"/>
  <c r="LD6" i="17"/>
  <c r="LD11" i="9"/>
  <c r="LB73" i="9" l="1"/>
  <c r="LD30" i="20"/>
  <c r="LE12" i="20"/>
  <c r="LE8" i="9" s="1"/>
  <c r="LE14" i="20"/>
  <c r="LE26" i="20" s="1"/>
  <c r="LD35" i="20"/>
  <c r="LD89" i="9" s="1"/>
  <c r="LE13" i="20"/>
  <c r="LE18" i="20" s="1"/>
  <c r="LE66" i="20" s="1"/>
  <c r="LE16" i="20"/>
  <c r="LE25" i="20" s="1"/>
  <c r="LE15" i="20"/>
  <c r="LC5" i="14"/>
  <c r="LC5" i="17"/>
  <c r="LC9" i="20"/>
  <c r="LC5" i="7"/>
  <c r="LC10" i="9"/>
  <c r="LD8" i="18"/>
  <c r="LD7" i="18" s="1"/>
  <c r="LF10" i="20"/>
  <c r="LE6" i="14"/>
  <c r="LE6" i="17"/>
  <c r="LE11" i="9"/>
  <c r="LE30" i="20" l="1"/>
  <c r="LF12" i="20"/>
  <c r="LF30" i="20" s="1"/>
  <c r="LF14" i="20"/>
  <c r="LF26" i="20" s="1"/>
  <c r="LE35" i="20"/>
  <c r="LE89" i="9" s="1"/>
  <c r="LF13" i="20"/>
  <c r="LF18" i="20" s="1"/>
  <c r="LF66" i="20" s="1"/>
  <c r="LF16" i="20"/>
  <c r="LF25" i="20" s="1"/>
  <c r="LF15" i="20"/>
  <c r="LD9" i="20"/>
  <c r="LD5" i="14"/>
  <c r="LD5" i="17"/>
  <c r="LD5" i="7"/>
  <c r="LD10" i="9"/>
  <c r="LE8" i="18"/>
  <c r="LE7" i="18" s="1"/>
  <c r="LG10" i="20"/>
  <c r="LF6" i="14"/>
  <c r="LF6" i="17"/>
  <c r="LF11" i="9"/>
  <c r="LF8" i="9" l="1"/>
  <c r="LG12" i="20"/>
  <c r="LG8" i="9" s="1"/>
  <c r="LG14" i="20"/>
  <c r="LG26" i="20" s="1"/>
  <c r="LG13" i="20"/>
  <c r="LG18" i="20" s="1"/>
  <c r="LG66" i="20" s="1"/>
  <c r="LG16" i="20"/>
  <c r="LG25" i="20" s="1"/>
  <c r="LG15" i="20"/>
  <c r="LF35" i="20"/>
  <c r="LF89" i="9" s="1"/>
  <c r="LE10" i="9"/>
  <c r="LE5" i="17"/>
  <c r="LE5" i="14"/>
  <c r="LE9" i="20"/>
  <c r="LE5" i="7"/>
  <c r="LF8" i="18"/>
  <c r="LF7" i="18" s="1"/>
  <c r="LH10" i="20"/>
  <c r="LG6" i="14"/>
  <c r="LG6" i="17"/>
  <c r="LG11" i="9"/>
  <c r="LG30" i="20" l="1"/>
  <c r="LH12" i="20"/>
  <c r="LH30" i="20" s="1"/>
  <c r="LH14" i="20"/>
  <c r="LH26" i="20" s="1"/>
  <c r="LH13" i="20"/>
  <c r="LH18" i="20" s="1"/>
  <c r="LH66" i="20" s="1"/>
  <c r="LH16" i="20"/>
  <c r="LH25" i="20" s="1"/>
  <c r="LH15" i="20"/>
  <c r="LG35" i="20"/>
  <c r="LG89" i="9" s="1"/>
  <c r="LF5" i="17"/>
  <c r="LF5" i="7"/>
  <c r="LF9" i="20"/>
  <c r="LF5" i="14"/>
  <c r="LF10" i="9"/>
  <c r="LG8" i="18"/>
  <c r="LG7" i="18" s="1"/>
  <c r="LI10" i="20"/>
  <c r="LH6" i="14"/>
  <c r="LH6" i="17"/>
  <c r="LH11" i="9"/>
  <c r="LH8" i="9" l="1"/>
  <c r="LI12" i="20"/>
  <c r="LI30" i="20" s="1"/>
  <c r="LI14" i="20"/>
  <c r="LI26" i="20" s="1"/>
  <c r="LH35" i="20"/>
  <c r="LH89" i="9" s="1"/>
  <c r="LI13" i="20"/>
  <c r="LI18" i="20" s="1"/>
  <c r="LI66" i="20" s="1"/>
  <c r="LI16" i="20"/>
  <c r="LI25" i="20" s="1"/>
  <c r="LI15" i="20"/>
  <c r="LG5" i="17"/>
  <c r="LG5" i="14"/>
  <c r="LG9" i="20"/>
  <c r="LG10" i="9"/>
  <c r="LG5" i="7"/>
  <c r="LH8" i="18"/>
  <c r="LH7" i="18" s="1"/>
  <c r="LJ10" i="20"/>
  <c r="LI6" i="14"/>
  <c r="LI6" i="17"/>
  <c r="LI11" i="9"/>
  <c r="LI8" i="9" l="1"/>
  <c r="LJ12" i="20"/>
  <c r="LJ8" i="9" s="1"/>
  <c r="LJ14" i="20"/>
  <c r="LJ26" i="20" s="1"/>
  <c r="LI35" i="20"/>
  <c r="LI89" i="9" s="1"/>
  <c r="LJ13" i="20"/>
  <c r="LJ18" i="20" s="1"/>
  <c r="LJ66" i="20" s="1"/>
  <c r="LJ16" i="20"/>
  <c r="LJ25" i="20" s="1"/>
  <c r="LJ15" i="20"/>
  <c r="LH5" i="14"/>
  <c r="LH5" i="7"/>
  <c r="LH5" i="17"/>
  <c r="LH9" i="20"/>
  <c r="LH10" i="9"/>
  <c r="LI8" i="18"/>
  <c r="LI7" i="18" s="1"/>
  <c r="LK10" i="20"/>
  <c r="LJ6" i="14"/>
  <c r="LJ6" i="17"/>
  <c r="LJ11" i="9"/>
  <c r="LJ30" i="20" l="1"/>
  <c r="LK12" i="20"/>
  <c r="LK30" i="20" s="1"/>
  <c r="LK14" i="20"/>
  <c r="LK26" i="20" s="1"/>
  <c r="LJ35" i="20"/>
  <c r="LJ89" i="9" s="1"/>
  <c r="LK13" i="20"/>
  <c r="LK18" i="20" s="1"/>
  <c r="LK66" i="20" s="1"/>
  <c r="LK16" i="20"/>
  <c r="LK25" i="20" s="1"/>
  <c r="LK15" i="20"/>
  <c r="LI5" i="17"/>
  <c r="LI10" i="9"/>
  <c r="LI5" i="14"/>
  <c r="LI9" i="20"/>
  <c r="LI5" i="7"/>
  <c r="LJ8" i="18"/>
  <c r="LJ7" i="18" s="1"/>
  <c r="LL10" i="20"/>
  <c r="LK6" i="14"/>
  <c r="LK6" i="17"/>
  <c r="LK11" i="9"/>
  <c r="LK8" i="9" l="1"/>
  <c r="LL12" i="20"/>
  <c r="LL30" i="20" s="1"/>
  <c r="LL14" i="20"/>
  <c r="LL26" i="20" s="1"/>
  <c r="LK35" i="20"/>
  <c r="LK89" i="9" s="1"/>
  <c r="LL13" i="20"/>
  <c r="LL18" i="20" s="1"/>
  <c r="LL66" i="20" s="1"/>
  <c r="LL16" i="20"/>
  <c r="LL25" i="20" s="1"/>
  <c r="LL15" i="20"/>
  <c r="LJ5" i="14"/>
  <c r="LJ10" i="9"/>
  <c r="LJ5" i="17"/>
  <c r="LJ5" i="7"/>
  <c r="LJ9" i="20"/>
  <c r="LK8" i="18"/>
  <c r="LK7" i="18" s="1"/>
  <c r="LM10" i="20"/>
  <c r="LL6" i="14"/>
  <c r="LL6" i="17"/>
  <c r="LL11" i="9"/>
  <c r="LL8" i="9" l="1"/>
  <c r="LM12" i="20"/>
  <c r="LM30" i="20" s="1"/>
  <c r="LM72" i="9" s="1"/>
  <c r="LM14" i="20"/>
  <c r="LM26" i="20" s="1"/>
  <c r="LN26" i="20" s="1"/>
  <c r="LL35" i="20"/>
  <c r="LL89" i="9" s="1"/>
  <c r="LM13" i="20"/>
  <c r="LM18" i="20" s="1"/>
  <c r="LM16" i="20"/>
  <c r="LM25" i="20" s="1"/>
  <c r="LN25" i="20" s="1"/>
  <c r="LM15" i="20"/>
  <c r="LK5" i="17"/>
  <c r="LK5" i="14"/>
  <c r="LK9" i="20"/>
  <c r="LK10" i="9"/>
  <c r="LK5" i="7"/>
  <c r="LL8" i="18"/>
  <c r="LL7" i="18" s="1"/>
  <c r="LM6" i="14"/>
  <c r="LM6" i="17"/>
  <c r="LM11" i="9"/>
  <c r="LM67" i="9" l="1"/>
  <c r="LN72" i="9"/>
  <c r="LM8" i="9"/>
  <c r="LN30" i="20"/>
  <c r="LM35" i="20"/>
  <c r="LN18" i="20"/>
  <c r="LN66" i="20" s="1"/>
  <c r="LM66" i="20"/>
  <c r="LL9" i="20"/>
  <c r="LL5" i="14"/>
  <c r="LL5" i="17"/>
  <c r="LL5" i="7"/>
  <c r="LL10" i="9"/>
  <c r="LM8" i="18"/>
  <c r="LN35" i="20" l="1"/>
  <c r="LM89" i="9"/>
  <c r="LM73" i="9"/>
  <c r="LN73" i="9" s="1"/>
  <c r="LN67" i="9"/>
  <c r="LM7" i="18"/>
  <c r="N50" i="9"/>
  <c r="LN89" i="9" l="1"/>
  <c r="LM10" i="9"/>
  <c r="LM5" i="14"/>
  <c r="LM5" i="17"/>
  <c r="LM9" i="20"/>
  <c r="LM5" i="7"/>
  <c r="LN7" i="18"/>
  <c r="N39" i="9"/>
  <c r="N38" i="9"/>
  <c r="N37" i="9"/>
  <c r="N35" i="9"/>
  <c r="N33" i="9"/>
  <c r="N32" i="9"/>
  <c r="L31" i="9"/>
  <c r="K31" i="9"/>
  <c r="J31" i="9"/>
  <c r="I31" i="9"/>
  <c r="H31" i="9"/>
  <c r="G31" i="9"/>
  <c r="F31" i="9"/>
  <c r="E31" i="9"/>
  <c r="D31" i="9"/>
  <c r="C31" i="9"/>
  <c r="B31" i="9"/>
  <c r="LM20" i="9"/>
  <c r="LL20" i="9"/>
  <c r="LK20" i="9"/>
  <c r="LJ20" i="9"/>
  <c r="LI20" i="9"/>
  <c r="LH20" i="9"/>
  <c r="LG20" i="9"/>
  <c r="LF20" i="9"/>
  <c r="LE20" i="9"/>
  <c r="LD20" i="9"/>
  <c r="LC20" i="9"/>
  <c r="LB20" i="9"/>
  <c r="KZ20" i="9"/>
  <c r="KY20" i="9"/>
  <c r="KX20" i="9"/>
  <c r="KW20" i="9"/>
  <c r="KV20" i="9"/>
  <c r="KU20" i="9"/>
  <c r="KT20" i="9"/>
  <c r="KS20" i="9"/>
  <c r="KR20" i="9"/>
  <c r="KQ20" i="9"/>
  <c r="KP20" i="9"/>
  <c r="KO20" i="9"/>
  <c r="KM20" i="9"/>
  <c r="KL20" i="9"/>
  <c r="KK20" i="9"/>
  <c r="KJ20" i="9"/>
  <c r="KI20" i="9"/>
  <c r="KH20" i="9"/>
  <c r="KG20" i="9"/>
  <c r="KF20" i="9"/>
  <c r="KE20" i="9"/>
  <c r="KD20" i="9"/>
  <c r="KC20" i="9"/>
  <c r="KB20" i="9"/>
  <c r="JZ20" i="9"/>
  <c r="JY20" i="9"/>
  <c r="JX20" i="9"/>
  <c r="JW20" i="9"/>
  <c r="JV20" i="9"/>
  <c r="JU20" i="9"/>
  <c r="JT20" i="9"/>
  <c r="JS20" i="9"/>
  <c r="JR20" i="9"/>
  <c r="JQ20" i="9"/>
  <c r="JP20" i="9"/>
  <c r="JO20" i="9"/>
  <c r="JM20" i="9"/>
  <c r="JL20" i="9"/>
  <c r="JK20" i="9"/>
  <c r="JJ20" i="9"/>
  <c r="JI20" i="9"/>
  <c r="JH20" i="9"/>
  <c r="JG20" i="9"/>
  <c r="JF20" i="9"/>
  <c r="JE20" i="9"/>
  <c r="JD20" i="9"/>
  <c r="JC20" i="9"/>
  <c r="JB20" i="9"/>
  <c r="IZ20" i="9"/>
  <c r="IY20" i="9"/>
  <c r="IX20" i="9"/>
  <c r="IW20" i="9"/>
  <c r="IV20" i="9"/>
  <c r="IU20" i="9"/>
  <c r="IT20" i="9"/>
  <c r="IS20" i="9"/>
  <c r="IR20" i="9"/>
  <c r="IQ20" i="9"/>
  <c r="IP20" i="9"/>
  <c r="IO20" i="9"/>
  <c r="IM20" i="9"/>
  <c r="IL20" i="9"/>
  <c r="IK20" i="9"/>
  <c r="IJ20" i="9"/>
  <c r="II20" i="9"/>
  <c r="IH20" i="9"/>
  <c r="IG20" i="9"/>
  <c r="IF20" i="9"/>
  <c r="IE20" i="9"/>
  <c r="ID20" i="9"/>
  <c r="IC20" i="9"/>
  <c r="IB20" i="9"/>
  <c r="HZ20" i="9"/>
  <c r="HY20" i="9"/>
  <c r="HX20" i="9"/>
  <c r="HW20" i="9"/>
  <c r="HV20" i="9"/>
  <c r="HU20" i="9"/>
  <c r="HT20" i="9"/>
  <c r="HS20" i="9"/>
  <c r="HR20" i="9"/>
  <c r="HQ20" i="9"/>
  <c r="HP20" i="9"/>
  <c r="HO20" i="9"/>
  <c r="HM20" i="9"/>
  <c r="HL20" i="9"/>
  <c r="HK20" i="9"/>
  <c r="HJ20" i="9"/>
  <c r="HI20" i="9"/>
  <c r="HH20" i="9"/>
  <c r="HG20" i="9"/>
  <c r="HF20" i="9"/>
  <c r="HE20" i="9"/>
  <c r="HD20" i="9"/>
  <c r="HC20" i="9"/>
  <c r="HB20" i="9"/>
  <c r="GZ20" i="9"/>
  <c r="GY20" i="9"/>
  <c r="GX20" i="9"/>
  <c r="GW20" i="9"/>
  <c r="GV20" i="9"/>
  <c r="GU20" i="9"/>
  <c r="GT20" i="9"/>
  <c r="GS20" i="9"/>
  <c r="GR20" i="9"/>
  <c r="GQ20" i="9"/>
  <c r="GP20" i="9"/>
  <c r="GO20" i="9"/>
  <c r="AM20" i="9"/>
  <c r="AL20" i="9"/>
  <c r="AK20" i="9"/>
  <c r="AJ20" i="9"/>
  <c r="AI20" i="9"/>
  <c r="AH20" i="9"/>
  <c r="AG20" i="9"/>
  <c r="AF20" i="9"/>
  <c r="AE20" i="9"/>
  <c r="AD20" i="9"/>
  <c r="AC20" i="9"/>
  <c r="AB20" i="9"/>
  <c r="Z20" i="9"/>
  <c r="Y20" i="9"/>
  <c r="X20" i="9"/>
  <c r="W20" i="9"/>
  <c r="V20" i="9"/>
  <c r="U20" i="9"/>
  <c r="T20" i="9"/>
  <c r="S20" i="9"/>
  <c r="R20" i="9"/>
  <c r="Q20" i="9"/>
  <c r="P20" i="9"/>
  <c r="O20" i="9"/>
  <c r="M20" i="9"/>
  <c r="L20" i="9"/>
  <c r="K20" i="9"/>
  <c r="J20" i="9"/>
  <c r="I20" i="9"/>
  <c r="H20" i="9"/>
  <c r="G20" i="9"/>
  <c r="F20" i="9"/>
  <c r="E20" i="9"/>
  <c r="D20" i="9"/>
  <c r="C20" i="9"/>
  <c r="B20" i="9"/>
  <c r="LN5" i="7" l="1"/>
  <c r="LN9" i="20"/>
  <c r="LN5" i="14"/>
  <c r="LN10" i="9"/>
  <c r="LN5" i="17"/>
  <c r="AN20" i="9"/>
  <c r="N20" i="9"/>
  <c r="AA20" i="9"/>
  <c r="HA20" i="9"/>
  <c r="HN20" i="9"/>
  <c r="IA20" i="9"/>
  <c r="IN20" i="9"/>
  <c r="JA20" i="9"/>
  <c r="JN20" i="9"/>
  <c r="KA20" i="9"/>
  <c r="KN20" i="9"/>
  <c r="LA20" i="9"/>
  <c r="LN20" i="9"/>
  <c r="LM16" i="9" l="1"/>
  <c r="LL16" i="9"/>
  <c r="LK16" i="9"/>
  <c r="LJ16" i="9"/>
  <c r="LI16" i="9"/>
  <c r="LK19" i="9" l="1"/>
  <c r="LK9" i="14"/>
  <c r="LM19" i="9"/>
  <c r="LM9" i="14"/>
  <c r="LI19" i="9"/>
  <c r="LI9" i="14"/>
  <c r="LJ19" i="9"/>
  <c r="LJ9" i="14"/>
  <c r="LL19" i="9"/>
  <c r="LL9" i="14"/>
  <c r="LH16" i="9"/>
  <c r="LG16" i="9"/>
  <c r="LG9" i="14" s="1"/>
  <c r="LC16" i="9"/>
  <c r="LB16" i="9"/>
  <c r="KZ16" i="9"/>
  <c r="KY16" i="9"/>
  <c r="KX16" i="9"/>
  <c r="KX9" i="14" s="1"/>
  <c r="KZ19" i="9" l="1"/>
  <c r="KZ9" i="14"/>
  <c r="LB19" i="9"/>
  <c r="LB9" i="14"/>
  <c r="KY19" i="9"/>
  <c r="KY9" i="14"/>
  <c r="LC19" i="9"/>
  <c r="LC9" i="14"/>
  <c r="LH19" i="9"/>
  <c r="LH9" i="14"/>
  <c r="KW16" i="9"/>
  <c r="KX19" i="9"/>
  <c r="LF16" i="9"/>
  <c r="LF9" i="14" s="1"/>
  <c r="LG19" i="9"/>
  <c r="KV16" i="9"/>
  <c r="KV9" i="14" s="1"/>
  <c r="KT16" i="9"/>
  <c r="KS16" i="9"/>
  <c r="KR16" i="9"/>
  <c r="KQ16" i="9"/>
  <c r="KP16" i="9"/>
  <c r="KO16" i="9"/>
  <c r="KM16" i="9"/>
  <c r="KL16" i="9"/>
  <c r="KL19" i="9" l="1"/>
  <c r="KL9" i="14"/>
  <c r="KP19" i="9"/>
  <c r="KP9" i="14"/>
  <c r="KR19" i="9"/>
  <c r="KR9" i="14"/>
  <c r="KT19" i="9"/>
  <c r="KT9" i="14"/>
  <c r="KM19" i="9"/>
  <c r="KM9" i="14"/>
  <c r="KO19" i="9"/>
  <c r="KO9" i="14"/>
  <c r="KQ19" i="9"/>
  <c r="KQ9" i="14"/>
  <c r="KS19" i="9"/>
  <c r="KS9" i="14"/>
  <c r="KW19" i="9"/>
  <c r="KW9" i="14"/>
  <c r="KU16" i="9"/>
  <c r="LA16" i="9" s="1"/>
  <c r="LA9" i="14" s="1"/>
  <c r="KV19" i="9"/>
  <c r="LE16" i="9"/>
  <c r="LE9" i="14" s="1"/>
  <c r="LF19" i="9"/>
  <c r="KK16" i="9"/>
  <c r="KJ16" i="9"/>
  <c r="KI16" i="9"/>
  <c r="KH16" i="9"/>
  <c r="KG16" i="9"/>
  <c r="KF16" i="9"/>
  <c r="KE16" i="9"/>
  <c r="KE9" i="14" s="1"/>
  <c r="KK19" i="9" l="1"/>
  <c r="KK9" i="14"/>
  <c r="KG19" i="9"/>
  <c r="KG9" i="14"/>
  <c r="KI19" i="9"/>
  <c r="KI9" i="14"/>
  <c r="KU19" i="9"/>
  <c r="LA19" i="9" s="1"/>
  <c r="KU9" i="14"/>
  <c r="KF19" i="9"/>
  <c r="KF9" i="14"/>
  <c r="KH19" i="9"/>
  <c r="KH9" i="14"/>
  <c r="KJ19" i="9"/>
  <c r="KJ9" i="14"/>
  <c r="KD16" i="9"/>
  <c r="KE19" i="9"/>
  <c r="LD16" i="9"/>
  <c r="LN16" i="9" s="1"/>
  <c r="LN9" i="14" s="1"/>
  <c r="LE19" i="9"/>
  <c r="KC16" i="9"/>
  <c r="KB16" i="9"/>
  <c r="JZ16" i="9"/>
  <c r="KN16" i="9" l="1"/>
  <c r="KN9" i="14" s="1"/>
  <c r="KB19" i="9"/>
  <c r="KB9" i="14"/>
  <c r="KC19" i="9"/>
  <c r="KC9" i="14"/>
  <c r="LD19" i="9"/>
  <c r="LN19" i="9" s="1"/>
  <c r="LD9" i="14"/>
  <c r="KD19" i="9"/>
  <c r="KD9" i="14"/>
  <c r="JZ19" i="9"/>
  <c r="JZ9" i="14"/>
  <c r="JY16" i="9"/>
  <c r="JX16" i="9"/>
  <c r="JW16" i="9"/>
  <c r="JV16" i="9"/>
  <c r="JV9" i="14" s="1"/>
  <c r="KN19" i="9" l="1"/>
  <c r="JX19" i="9"/>
  <c r="JX9" i="14"/>
  <c r="JW19" i="9"/>
  <c r="JW9" i="14"/>
  <c r="JY19" i="9"/>
  <c r="JY9" i="14"/>
  <c r="JU16" i="9"/>
  <c r="JU9" i="14" s="1"/>
  <c r="JV19" i="9"/>
  <c r="JR16" i="9"/>
  <c r="JQ16" i="9"/>
  <c r="JQ9" i="14" s="1"/>
  <c r="JO16" i="9"/>
  <c r="JM16" i="9"/>
  <c r="JL16" i="9"/>
  <c r="JM19" i="9" l="1"/>
  <c r="JM9" i="14"/>
  <c r="JO19" i="9"/>
  <c r="JO9" i="14"/>
  <c r="JR19" i="9"/>
  <c r="JR9" i="14"/>
  <c r="JL19" i="9"/>
  <c r="JL9" i="14"/>
  <c r="JP16" i="9"/>
  <c r="JQ19" i="9"/>
  <c r="JT16" i="9"/>
  <c r="JT9" i="14" s="1"/>
  <c r="JU19" i="9"/>
  <c r="JK16" i="9"/>
  <c r="JK19" i="9" l="1"/>
  <c r="JK9" i="14"/>
  <c r="JP19" i="9"/>
  <c r="JP9" i="14"/>
  <c r="JS16" i="9"/>
  <c r="KA16" i="9" s="1"/>
  <c r="KA9" i="14" s="1"/>
  <c r="JT19" i="9"/>
  <c r="JJ16" i="9"/>
  <c r="JJ9" i="14" s="1"/>
  <c r="JS19" i="9" l="1"/>
  <c r="KA19" i="9" s="1"/>
  <c r="JS9" i="14"/>
  <c r="JI16" i="9"/>
  <c r="JI9" i="14" s="1"/>
  <c r="JJ19" i="9"/>
  <c r="JF16" i="9"/>
  <c r="JF9" i="14" s="1"/>
  <c r="JC16" i="9"/>
  <c r="JB16" i="9"/>
  <c r="IZ16" i="9"/>
  <c r="IY16" i="9"/>
  <c r="IZ19" i="9" l="1"/>
  <c r="IZ9" i="14"/>
  <c r="JB19" i="9"/>
  <c r="JB9" i="14"/>
  <c r="IY19" i="9"/>
  <c r="IY9" i="14"/>
  <c r="JC19" i="9"/>
  <c r="JC9" i="14"/>
  <c r="JE16" i="9"/>
  <c r="JE9" i="14" s="1"/>
  <c r="JF19" i="9"/>
  <c r="JH16" i="9"/>
  <c r="JH9" i="14" s="1"/>
  <c r="JI19" i="9"/>
  <c r="IX16" i="9"/>
  <c r="IX19" i="9" l="1"/>
  <c r="IX9" i="14"/>
  <c r="JG16" i="9"/>
  <c r="JH19" i="9"/>
  <c r="JD16" i="9"/>
  <c r="JE19" i="9"/>
  <c r="IW16" i="9"/>
  <c r="IW9" i="14" s="1"/>
  <c r="IU16" i="9"/>
  <c r="IT16" i="9"/>
  <c r="IS16" i="9"/>
  <c r="IS9" i="14" s="1"/>
  <c r="IP16" i="9"/>
  <c r="IO16" i="9"/>
  <c r="IM16" i="9"/>
  <c r="JN16" i="9" l="1"/>
  <c r="JN9" i="14" s="1"/>
  <c r="IP19" i="9"/>
  <c r="IP9" i="14"/>
  <c r="IT19" i="9"/>
  <c r="IT9" i="14"/>
  <c r="JD19" i="9"/>
  <c r="JD9" i="14"/>
  <c r="JG19" i="9"/>
  <c r="JG9" i="14"/>
  <c r="IM19" i="9"/>
  <c r="IM9" i="14"/>
  <c r="IO19" i="9"/>
  <c r="IO9" i="14"/>
  <c r="IU19" i="9"/>
  <c r="IU9" i="14"/>
  <c r="IV16" i="9"/>
  <c r="IW19" i="9"/>
  <c r="IR16" i="9"/>
  <c r="IR9" i="14" s="1"/>
  <c r="IS19" i="9"/>
  <c r="IL16" i="9"/>
  <c r="IK16" i="9"/>
  <c r="IK9" i="14" s="1"/>
  <c r="II16" i="9"/>
  <c r="IH16" i="9"/>
  <c r="IG16" i="9"/>
  <c r="IG9" i="14" s="1"/>
  <c r="IE16" i="9"/>
  <c r="ID16" i="9"/>
  <c r="IC16" i="9"/>
  <c r="IB16" i="9"/>
  <c r="HZ16" i="9"/>
  <c r="HY16" i="9"/>
  <c r="HX16" i="9"/>
  <c r="HW16" i="9"/>
  <c r="JN19" i="9" l="1"/>
  <c r="HY19" i="9"/>
  <c r="HY9" i="14"/>
  <c r="HW19" i="9"/>
  <c r="HW9" i="14"/>
  <c r="IC19" i="9"/>
  <c r="IC9" i="14"/>
  <c r="IE19" i="9"/>
  <c r="IE9" i="14"/>
  <c r="IH19" i="9"/>
  <c r="IH9" i="14"/>
  <c r="HX19" i="9"/>
  <c r="HX9" i="14"/>
  <c r="HZ19" i="9"/>
  <c r="HZ9" i="14"/>
  <c r="IB19" i="9"/>
  <c r="IB9" i="14"/>
  <c r="ID19" i="9"/>
  <c r="ID9" i="14"/>
  <c r="II19" i="9"/>
  <c r="II9" i="14"/>
  <c r="IL19" i="9"/>
  <c r="IL9" i="14"/>
  <c r="IV19" i="9"/>
  <c r="IV9" i="14"/>
  <c r="IF16" i="9"/>
  <c r="IG19" i="9"/>
  <c r="IJ16" i="9"/>
  <c r="IK19" i="9"/>
  <c r="IQ16" i="9"/>
  <c r="JA16" i="9" s="1"/>
  <c r="JA9" i="14" s="1"/>
  <c r="IR19" i="9"/>
  <c r="HV16" i="9"/>
  <c r="HU16" i="9"/>
  <c r="IN16" i="9" l="1"/>
  <c r="IN9" i="14" s="1"/>
  <c r="HU19" i="9"/>
  <c r="HU9" i="14"/>
  <c r="HV19" i="9"/>
  <c r="HV9" i="14"/>
  <c r="IQ19" i="9"/>
  <c r="JA19" i="9" s="1"/>
  <c r="IQ9" i="14"/>
  <c r="IJ19" i="9"/>
  <c r="IJ9" i="14"/>
  <c r="IF19" i="9"/>
  <c r="IF9" i="14"/>
  <c r="HT16" i="9"/>
  <c r="HT9" i="14" s="1"/>
  <c r="HR16" i="9"/>
  <c r="HR9" i="14" s="1"/>
  <c r="HP16" i="9"/>
  <c r="HO16" i="9"/>
  <c r="HM16" i="9"/>
  <c r="IN19" i="9" l="1"/>
  <c r="HP19" i="9"/>
  <c r="HP9" i="14"/>
  <c r="HM19" i="9"/>
  <c r="HM9" i="14"/>
  <c r="HO19" i="9"/>
  <c r="HO9" i="14"/>
  <c r="HQ16" i="9"/>
  <c r="HR19" i="9"/>
  <c r="HS16" i="9"/>
  <c r="HT19" i="9"/>
  <c r="HL16" i="9"/>
  <c r="IA16" i="9" l="1"/>
  <c r="IA9" i="14" s="1"/>
  <c r="HL19" i="9"/>
  <c r="HL9" i="14"/>
  <c r="HS19" i="9"/>
  <c r="HS9" i="14"/>
  <c r="HQ19" i="9"/>
  <c r="HQ9" i="14"/>
  <c r="HK16" i="9"/>
  <c r="HK9" i="14" s="1"/>
  <c r="HI16" i="9"/>
  <c r="HH16" i="9"/>
  <c r="HH9" i="14" s="1"/>
  <c r="HE16" i="9"/>
  <c r="HD16" i="9"/>
  <c r="HC16" i="9"/>
  <c r="HB16" i="9"/>
  <c r="GZ16" i="9"/>
  <c r="GZ9" i="14" s="1"/>
  <c r="GY16" i="9"/>
  <c r="GY9" i="14" s="1"/>
  <c r="GX16" i="9"/>
  <c r="GX9" i="14" s="1"/>
  <c r="GW16" i="9"/>
  <c r="GW9" i="14" s="1"/>
  <c r="GV16" i="9"/>
  <c r="GV9" i="14" s="1"/>
  <c r="GU16" i="9"/>
  <c r="GU9" i="14" s="1"/>
  <c r="GT16" i="9"/>
  <c r="GT9" i="14" s="1"/>
  <c r="GS16" i="9"/>
  <c r="GS9" i="14" s="1"/>
  <c r="GR16" i="9"/>
  <c r="GR9" i="14" s="1"/>
  <c r="GQ16" i="9"/>
  <c r="GQ9" i="14" s="1"/>
  <c r="GP16" i="9"/>
  <c r="GP9" i="14" s="1"/>
  <c r="GO16" i="9"/>
  <c r="GO9" i="14" s="1"/>
  <c r="HA9" i="14" l="1"/>
  <c r="IA19" i="9"/>
  <c r="HA16" i="9"/>
  <c r="GP19" i="9"/>
  <c r="GR19" i="9"/>
  <c r="GT19" i="9"/>
  <c r="GV19" i="9"/>
  <c r="GX19" i="9"/>
  <c r="GZ19" i="9"/>
  <c r="HB19" i="9"/>
  <c r="HB9" i="14"/>
  <c r="HD19" i="9"/>
  <c r="HD9" i="14"/>
  <c r="GO19" i="9"/>
  <c r="GQ19" i="9"/>
  <c r="GS19" i="9"/>
  <c r="GU19" i="9"/>
  <c r="GW19" i="9"/>
  <c r="GY19" i="9"/>
  <c r="HC19" i="9"/>
  <c r="HC9" i="14"/>
  <c r="HE19" i="9"/>
  <c r="HE9" i="14"/>
  <c r="HI19" i="9"/>
  <c r="HI9" i="14"/>
  <c r="HG16" i="9"/>
  <c r="HG9" i="14" s="1"/>
  <c r="HH19" i="9"/>
  <c r="HJ16" i="9"/>
  <c r="HK19" i="9"/>
  <c r="HA19" i="9" l="1"/>
  <c r="HJ19" i="9"/>
  <c r="HJ9" i="14"/>
  <c r="HF16" i="9"/>
  <c r="HN16" i="9" s="1"/>
  <c r="HN9" i="14" s="1"/>
  <c r="HG19" i="9"/>
  <c r="HF19" i="9" l="1"/>
  <c r="HN19" i="9" s="1"/>
  <c r="HF9" i="14"/>
  <c r="Z16" i="9" l="1"/>
  <c r="Z9" i="14" s="1"/>
  <c r="Y16" i="9"/>
  <c r="Y9" i="14" s="1"/>
  <c r="V16" i="9"/>
  <c r="V9" i="14" s="1"/>
  <c r="U16" i="9"/>
  <c r="U9" i="14" s="1"/>
  <c r="V19" i="9" l="1"/>
  <c r="Z19" i="9"/>
  <c r="T16" i="9"/>
  <c r="T9" i="14" s="1"/>
  <c r="U19" i="9"/>
  <c r="X16" i="9"/>
  <c r="X9" i="14" s="1"/>
  <c r="Y19" i="9"/>
  <c r="S16" i="9"/>
  <c r="S9" i="14" s="1"/>
  <c r="P16" i="9"/>
  <c r="P9" i="14" s="1"/>
  <c r="M16" i="9"/>
  <c r="M9" i="14" s="1"/>
  <c r="K16" i="9"/>
  <c r="K9" i="14" s="1"/>
  <c r="I16" i="9"/>
  <c r="I9" i="14" s="1"/>
  <c r="G16" i="9"/>
  <c r="G9" i="14" s="1"/>
  <c r="E16" i="9"/>
  <c r="E9" i="14" s="1"/>
  <c r="C16" i="9"/>
  <c r="C9" i="14" s="1"/>
  <c r="T19" i="9" l="1"/>
  <c r="D16" i="9"/>
  <c r="D9" i="14" s="1"/>
  <c r="E19" i="9"/>
  <c r="H16" i="9"/>
  <c r="H9" i="14" s="1"/>
  <c r="I19" i="9"/>
  <c r="L16" i="9"/>
  <c r="L9" i="14" s="1"/>
  <c r="R16" i="9"/>
  <c r="R9" i="14" s="1"/>
  <c r="S19" i="9"/>
  <c r="W16" i="9"/>
  <c r="W9" i="14" s="1"/>
  <c r="X19" i="9"/>
  <c r="B16" i="9"/>
  <c r="B9" i="14" s="1"/>
  <c r="C19" i="9"/>
  <c r="F16" i="9"/>
  <c r="F9" i="14" s="1"/>
  <c r="G19" i="9"/>
  <c r="J16" i="9"/>
  <c r="J9" i="14" s="1"/>
  <c r="K19" i="9"/>
  <c r="O16" i="9"/>
  <c r="O9" i="14" s="1"/>
  <c r="P19" i="9"/>
  <c r="N9" i="14" l="1"/>
  <c r="N16" i="9"/>
  <c r="J19" i="9"/>
  <c r="F19" i="9"/>
  <c r="B19" i="9"/>
  <c r="W19" i="9"/>
  <c r="L19" i="9"/>
  <c r="D19" i="9"/>
  <c r="H19" i="9"/>
  <c r="O19" i="9"/>
  <c r="Q16" i="9"/>
  <c r="R19" i="9"/>
  <c r="AA16" i="9" l="1"/>
  <c r="Q9" i="14"/>
  <c r="Q19" i="9"/>
  <c r="AA19" i="9" s="1"/>
  <c r="AA9" i="14" l="1"/>
  <c r="AB6" i="7"/>
  <c r="AB16" i="7" s="1"/>
  <c r="AA6" i="7"/>
  <c r="AA16" i="7" s="1"/>
  <c r="AC6" i="7" l="1"/>
  <c r="AC16" i="7" s="1"/>
  <c r="AN6" i="7"/>
  <c r="BA6" i="7" s="1"/>
  <c r="BN6" i="7" s="1"/>
  <c r="CA6" i="7" s="1"/>
  <c r="CN6" i="7" s="1"/>
  <c r="DA6" i="7" s="1"/>
  <c r="DN6" i="7" s="1"/>
  <c r="EA6" i="7" s="1"/>
  <c r="EN6" i="7" s="1"/>
  <c r="FA6" i="7" s="1"/>
  <c r="FN6" i="7" s="1"/>
  <c r="GA6" i="7" s="1"/>
  <c r="GN6" i="7" s="1"/>
  <c r="HA6" i="7" s="1"/>
  <c r="HN6" i="7" s="1"/>
  <c r="IA6" i="7" s="1"/>
  <c r="IN6" i="7" s="1"/>
  <c r="JA6" i="7" s="1"/>
  <c r="JN6" i="7" s="1"/>
  <c r="KA6" i="7" s="1"/>
  <c r="KN6" i="7" s="1"/>
  <c r="LA6" i="7" s="1"/>
  <c r="LN6" i="7" s="1"/>
  <c r="AD6" i="7" l="1"/>
  <c r="AD16" i="7" s="1"/>
  <c r="AB12" i="17" l="1"/>
  <c r="AE6" i="7"/>
  <c r="AE16" i="7" s="1"/>
  <c r="AC7" i="17" l="1"/>
  <c r="AC12" i="17" s="1"/>
  <c r="AO7" i="17"/>
  <c r="AF6" i="7"/>
  <c r="AF16" i="7" s="1"/>
  <c r="AO12" i="17" l="1"/>
  <c r="BA7" i="17"/>
  <c r="BA12" i="17" s="1"/>
  <c r="AD7" i="17"/>
  <c r="AD12" i="17" s="1"/>
  <c r="AG6" i="7"/>
  <c r="AG16" i="7" s="1"/>
  <c r="BB7" i="17" l="1"/>
  <c r="AE7" i="17"/>
  <c r="AE12" i="17" s="1"/>
  <c r="AP7" i="17"/>
  <c r="AP12" i="17" s="1"/>
  <c r="AO33" i="9"/>
  <c r="AH6" i="7"/>
  <c r="BN7" i="17" l="1"/>
  <c r="BN12" i="17" s="1"/>
  <c r="BB12" i="17"/>
  <c r="AQ7" i="17"/>
  <c r="AQ12" i="17" s="1"/>
  <c r="AP33" i="9"/>
  <c r="AF7" i="17"/>
  <c r="AF12" i="17" s="1"/>
  <c r="AI6" i="7"/>
  <c r="BB33" i="9" l="1"/>
  <c r="BC7" i="17"/>
  <c r="BC12" i="17" s="1"/>
  <c r="BO7" i="17"/>
  <c r="AG7" i="17"/>
  <c r="AG12" i="17" s="1"/>
  <c r="AR7" i="17"/>
  <c r="AR12" i="17" s="1"/>
  <c r="AQ33" i="9"/>
  <c r="AJ6" i="7"/>
  <c r="CA7" i="17" l="1"/>
  <c r="CA12" i="17" s="1"/>
  <c r="BO12" i="17"/>
  <c r="BP7" i="17" s="1"/>
  <c r="BP12" i="17" s="1"/>
  <c r="BC33" i="9"/>
  <c r="BD7" i="17"/>
  <c r="BD12" i="17" s="1"/>
  <c r="AS7" i="17"/>
  <c r="AS12" i="17" s="1"/>
  <c r="AR33" i="9"/>
  <c r="AH7" i="17"/>
  <c r="AH12" i="17" s="1"/>
  <c r="AK6" i="7"/>
  <c r="BE7" i="17" l="1"/>
  <c r="BE12" i="17" s="1"/>
  <c r="BD33" i="9"/>
  <c r="CB7" i="17"/>
  <c r="BQ7" i="17"/>
  <c r="BQ12" i="17" s="1"/>
  <c r="BO33" i="9"/>
  <c r="AI7" i="17"/>
  <c r="AI12" i="17" s="1"/>
  <c r="AT7" i="17"/>
  <c r="AT12" i="17" s="1"/>
  <c r="AS33" i="9"/>
  <c r="AL6" i="7"/>
  <c r="CN7" i="17" l="1"/>
  <c r="CN12" i="17" s="1"/>
  <c r="CB12" i="17"/>
  <c r="CC7" i="17" s="1"/>
  <c r="CC12" i="17" s="1"/>
  <c r="BF7" i="17"/>
  <c r="BE33" i="9"/>
  <c r="BP33" i="9"/>
  <c r="BR7" i="17"/>
  <c r="BR12" i="17" s="1"/>
  <c r="AJ7" i="17"/>
  <c r="AJ12" i="17" s="1"/>
  <c r="AU7" i="17"/>
  <c r="AU12" i="17" s="1"/>
  <c r="AT33" i="9"/>
  <c r="AM6" i="7"/>
  <c r="BF12" i="17" l="1"/>
  <c r="BG7" i="17" s="1"/>
  <c r="BS7" i="17"/>
  <c r="BS12" i="17" s="1"/>
  <c r="BQ33" i="9"/>
  <c r="CO7" i="17"/>
  <c r="CB33" i="9"/>
  <c r="CD7" i="17"/>
  <c r="CD12" i="17" s="1"/>
  <c r="AV7" i="17"/>
  <c r="AV12" i="17" s="1"/>
  <c r="AU33" i="9"/>
  <c r="AK7" i="17"/>
  <c r="AK12" i="17" s="1"/>
  <c r="AO6" i="7"/>
  <c r="DA7" i="17" l="1"/>
  <c r="DA12" i="17" s="1"/>
  <c r="CO12" i="17"/>
  <c r="CP7" i="17" s="1"/>
  <c r="CP12" i="17" s="1"/>
  <c r="BG12" i="17"/>
  <c r="BG33" i="9" s="1"/>
  <c r="BF33" i="9"/>
  <c r="CE7" i="17"/>
  <c r="CE12" i="17" s="1"/>
  <c r="CC33" i="9"/>
  <c r="BT7" i="17"/>
  <c r="BT12" i="17" s="1"/>
  <c r="BR33" i="9"/>
  <c r="AL7" i="17"/>
  <c r="AL12" i="17" s="1"/>
  <c r="AW7" i="17"/>
  <c r="AW12" i="17" s="1"/>
  <c r="AV33" i="9"/>
  <c r="AP6" i="7"/>
  <c r="BH7" i="17" l="1"/>
  <c r="BH12" i="17" s="1"/>
  <c r="DB7" i="17"/>
  <c r="BU7" i="17"/>
  <c r="BU12" i="17" s="1"/>
  <c r="BS33" i="9"/>
  <c r="CD33" i="9"/>
  <c r="CF7" i="17"/>
  <c r="CF12" i="17" s="1"/>
  <c r="CQ7" i="17"/>
  <c r="CQ12" i="17" s="1"/>
  <c r="CO33" i="9"/>
  <c r="AX7" i="17"/>
  <c r="AX12" i="17" s="1"/>
  <c r="AW33" i="9"/>
  <c r="AM7" i="17"/>
  <c r="AQ6" i="7"/>
  <c r="DN7" i="17" l="1"/>
  <c r="DN12" i="17" s="1"/>
  <c r="DB12" i="17"/>
  <c r="DC7" i="17" s="1"/>
  <c r="DC12" i="17" s="1"/>
  <c r="BI7" i="17"/>
  <c r="BI12" i="17" s="1"/>
  <c r="BH33" i="9"/>
  <c r="CG7" i="17"/>
  <c r="CG12" i="17" s="1"/>
  <c r="CE33" i="9"/>
  <c r="AM12" i="17"/>
  <c r="CP33" i="9"/>
  <c r="CR7" i="17"/>
  <c r="CR12" i="17" s="1"/>
  <c r="BV7" i="17"/>
  <c r="BV12" i="17" s="1"/>
  <c r="BT33" i="9"/>
  <c r="AY7" i="17"/>
  <c r="AY12" i="17" s="1"/>
  <c r="AX33" i="9"/>
  <c r="AR6" i="7"/>
  <c r="BJ7" i="17" l="1"/>
  <c r="BJ12" i="17" s="1"/>
  <c r="BI33" i="9"/>
  <c r="AN33" i="9"/>
  <c r="CS7" i="17"/>
  <c r="CS12" i="17" s="1"/>
  <c r="CQ33" i="9"/>
  <c r="DO7" i="17"/>
  <c r="BW7" i="17"/>
  <c r="BW12" i="17" s="1"/>
  <c r="BU33" i="9"/>
  <c r="CF33" i="9"/>
  <c r="CH7" i="17"/>
  <c r="CH12" i="17" s="1"/>
  <c r="DB33" i="9"/>
  <c r="DD7" i="17"/>
  <c r="DD12" i="17" s="1"/>
  <c r="AZ7" i="17"/>
  <c r="AY33" i="9"/>
  <c r="AS6" i="7"/>
  <c r="EA7" i="17" l="1"/>
  <c r="EA12" i="17" s="1"/>
  <c r="EB7" i="17" s="1"/>
  <c r="EB12" i="17" s="1"/>
  <c r="DO12" i="17"/>
  <c r="DP7" i="17" s="1"/>
  <c r="DP12" i="17" s="1"/>
  <c r="BK7" i="17"/>
  <c r="BK12" i="17" s="1"/>
  <c r="BJ33" i="9"/>
  <c r="DE7" i="17"/>
  <c r="DE12" i="17" s="1"/>
  <c r="DC33" i="9"/>
  <c r="CI7" i="17"/>
  <c r="CI12" i="17" s="1"/>
  <c r="CG33" i="9"/>
  <c r="AZ12" i="17"/>
  <c r="AZ33" i="9" s="1"/>
  <c r="BX7" i="17"/>
  <c r="BX12" i="17" s="1"/>
  <c r="BV33" i="9"/>
  <c r="CT7" i="17"/>
  <c r="CT12" i="17" s="1"/>
  <c r="CR33" i="9"/>
  <c r="AT6" i="7"/>
  <c r="BL7" i="17" l="1"/>
  <c r="BL12" i="17" s="1"/>
  <c r="BK33" i="9"/>
  <c r="EC7" i="17"/>
  <c r="EN7" i="17"/>
  <c r="BA33" i="9"/>
  <c r="CU7" i="17"/>
  <c r="CU12" i="17" s="1"/>
  <c r="CS33" i="9"/>
  <c r="BY7" i="17"/>
  <c r="BY12" i="17" s="1"/>
  <c r="BW33" i="9"/>
  <c r="CH33" i="9"/>
  <c r="CJ7" i="17"/>
  <c r="CJ12" i="17" s="1"/>
  <c r="DF7" i="17"/>
  <c r="DF12" i="17" s="1"/>
  <c r="DD33" i="9"/>
  <c r="DQ7" i="17"/>
  <c r="DQ12" i="17" s="1"/>
  <c r="DO33" i="9"/>
  <c r="AU6" i="7"/>
  <c r="EN12" i="17" l="1"/>
  <c r="EO7" i="17" s="1"/>
  <c r="EO12" i="17" s="1"/>
  <c r="EP7" i="17" s="1"/>
  <c r="EC12" i="17"/>
  <c r="ED7" i="17" s="1"/>
  <c r="BM7" i="17"/>
  <c r="BM12" i="17" s="1"/>
  <c r="BM33" i="9" s="1"/>
  <c r="BN33" i="9" s="1"/>
  <c r="BL33" i="9"/>
  <c r="CK7" i="17"/>
  <c r="CK12" i="17" s="1"/>
  <c r="CI33" i="9"/>
  <c r="DR7" i="17"/>
  <c r="DR12" i="17" s="1"/>
  <c r="DP33" i="9"/>
  <c r="DG7" i="17"/>
  <c r="DG12" i="17" s="1"/>
  <c r="DE33" i="9"/>
  <c r="BZ7" i="17"/>
  <c r="BZ12" i="17" s="1"/>
  <c r="BX33" i="9"/>
  <c r="CT33" i="9"/>
  <c r="CV7" i="17"/>
  <c r="CV12" i="17" s="1"/>
  <c r="AV6" i="7"/>
  <c r="FA7" i="17" l="1"/>
  <c r="EP12" i="17"/>
  <c r="EQ7" i="17" s="1"/>
  <c r="ED12" i="17"/>
  <c r="EE7" i="17" s="1"/>
  <c r="CW7" i="17"/>
  <c r="CW12" i="17" s="1"/>
  <c r="CU33" i="9"/>
  <c r="BY33" i="9"/>
  <c r="DH7" i="17"/>
  <c r="DH12" i="17" s="1"/>
  <c r="DF33" i="9"/>
  <c r="DS7" i="17"/>
  <c r="DS12" i="17" s="1"/>
  <c r="DQ33" i="9"/>
  <c r="CL7" i="17"/>
  <c r="CL12" i="17" s="1"/>
  <c r="CJ33" i="9"/>
  <c r="AW6" i="7"/>
  <c r="FA12" i="17" l="1"/>
  <c r="FB7" i="17" s="1"/>
  <c r="EQ12" i="17"/>
  <c r="ER7" i="17" s="1"/>
  <c r="EE12" i="17"/>
  <c r="EF7" i="17" s="1"/>
  <c r="CM7" i="17"/>
  <c r="CM12" i="17" s="1"/>
  <c r="CK33" i="9"/>
  <c r="DT7" i="17"/>
  <c r="DT12" i="17" s="1"/>
  <c r="DR33" i="9"/>
  <c r="DI7" i="17"/>
  <c r="DI12" i="17" s="1"/>
  <c r="DG33" i="9"/>
  <c r="BZ33" i="9"/>
  <c r="CV33" i="9"/>
  <c r="CX7" i="17"/>
  <c r="CX12" i="17" s="1"/>
  <c r="AX6" i="7"/>
  <c r="FB12" i="17" l="1"/>
  <c r="FC7" i="17" s="1"/>
  <c r="FC12" i="17" s="1"/>
  <c r="FD7" i="17" s="1"/>
  <c r="FD12" i="17" s="1"/>
  <c r="FE7" i="17" s="1"/>
  <c r="FN7" i="17"/>
  <c r="ER12" i="17"/>
  <c r="ES7" i="17" s="1"/>
  <c r="EF12" i="17"/>
  <c r="EG7" i="17" s="1"/>
  <c r="CY7" i="17"/>
  <c r="CY12" i="17" s="1"/>
  <c r="CW33" i="9"/>
  <c r="CA33" i="9"/>
  <c r="DJ7" i="17"/>
  <c r="DJ12" i="17" s="1"/>
  <c r="DH33" i="9"/>
  <c r="DU7" i="17"/>
  <c r="DU12" i="17" s="1"/>
  <c r="DS33" i="9"/>
  <c r="CL33" i="9"/>
  <c r="AY6" i="7"/>
  <c r="FN12" i="17" l="1"/>
  <c r="FO7" i="17" s="1"/>
  <c r="FE12" i="17"/>
  <c r="FF7" i="17" s="1"/>
  <c r="ES12" i="17"/>
  <c r="ET7" i="17" s="1"/>
  <c r="EG12" i="17"/>
  <c r="EH7" i="17" s="1"/>
  <c r="CM33" i="9"/>
  <c r="DV7" i="17"/>
  <c r="DV12" i="17" s="1"/>
  <c r="DT33" i="9"/>
  <c r="DK7" i="17"/>
  <c r="DK12" i="17" s="1"/>
  <c r="DI33" i="9"/>
  <c r="CZ7" i="17"/>
  <c r="CZ12" i="17" s="1"/>
  <c r="CX33" i="9"/>
  <c r="AZ6" i="7"/>
  <c r="FO12" i="17" l="1"/>
  <c r="FP7" i="17" s="1"/>
  <c r="FP12" i="17" s="1"/>
  <c r="FQ7" i="17" s="1"/>
  <c r="FQ12" i="17" s="1"/>
  <c r="FR7" i="17" s="1"/>
  <c r="FR12" i="17" s="1"/>
  <c r="FS7" i="17" s="1"/>
  <c r="GA7" i="17"/>
  <c r="FF12" i="17"/>
  <c r="FG7" i="17" s="1"/>
  <c r="ET12" i="17"/>
  <c r="EU7" i="17" s="1"/>
  <c r="EH12" i="17"/>
  <c r="EI7" i="17" s="1"/>
  <c r="CN33" i="9"/>
  <c r="CY33" i="9"/>
  <c r="DL7" i="17"/>
  <c r="DL12" i="17" s="1"/>
  <c r="DJ33" i="9"/>
  <c r="DW7" i="17"/>
  <c r="DW12" i="17" s="1"/>
  <c r="DU33" i="9"/>
  <c r="BB6" i="7"/>
  <c r="GA12" i="17" l="1"/>
  <c r="GB7" i="17" s="1"/>
  <c r="FS12" i="17"/>
  <c r="FT7" i="17" s="1"/>
  <c r="FG12" i="17"/>
  <c r="FH7" i="17" s="1"/>
  <c r="EU12" i="17"/>
  <c r="EV7" i="17" s="1"/>
  <c r="EI12" i="17"/>
  <c r="EJ7" i="17" s="1"/>
  <c r="DX7" i="17"/>
  <c r="DX12" i="17" s="1"/>
  <c r="DV33" i="9"/>
  <c r="DK33" i="9"/>
  <c r="DM7" i="17"/>
  <c r="DM12" i="17" s="1"/>
  <c r="CZ33" i="9"/>
  <c r="BC6" i="7"/>
  <c r="GB12" i="17" l="1"/>
  <c r="GC7" i="17" s="1"/>
  <c r="GC12" i="17" s="1"/>
  <c r="GD7" i="17" s="1"/>
  <c r="GD12" i="17" s="1"/>
  <c r="GE7" i="17" s="1"/>
  <c r="GE12" i="17" s="1"/>
  <c r="GF7" i="17" s="1"/>
  <c r="GF12" i="17" s="1"/>
  <c r="GG7" i="17" s="1"/>
  <c r="GN7" i="17"/>
  <c r="FT12" i="17"/>
  <c r="FU7" i="17" s="1"/>
  <c r="FH12" i="17"/>
  <c r="FI7" i="17" s="1"/>
  <c r="EV12" i="17"/>
  <c r="EW7" i="17" s="1"/>
  <c r="EJ12" i="17"/>
  <c r="EK7" i="17" s="1"/>
  <c r="DL33" i="9"/>
  <c r="DA33" i="9"/>
  <c r="DW33" i="9"/>
  <c r="DY7" i="17"/>
  <c r="DY12" i="17" s="1"/>
  <c r="BD6" i="7"/>
  <c r="GN12" i="17" l="1"/>
  <c r="GO7" i="17" s="1"/>
  <c r="GG12" i="17"/>
  <c r="GH7" i="17" s="1"/>
  <c r="FU12" i="17"/>
  <c r="FV7" i="17" s="1"/>
  <c r="FI12" i="17"/>
  <c r="FJ7" i="17" s="1"/>
  <c r="EW12" i="17"/>
  <c r="EX7" i="17" s="1"/>
  <c r="EK12" i="17"/>
  <c r="EL7" i="17" s="1"/>
  <c r="DZ7" i="17"/>
  <c r="DZ12" i="17" s="1"/>
  <c r="DX33" i="9"/>
  <c r="DM33" i="9"/>
  <c r="BE6" i="7"/>
  <c r="GO12" i="17" l="1"/>
  <c r="GP7" i="17" s="1"/>
  <c r="GP12" i="17" s="1"/>
  <c r="GQ7" i="17" s="1"/>
  <c r="GQ12" i="17" s="1"/>
  <c r="GR7" i="17" s="1"/>
  <c r="GR12" i="17" s="1"/>
  <c r="GS7" i="17" s="1"/>
  <c r="GS12" i="17" s="1"/>
  <c r="GT7" i="17" s="1"/>
  <c r="GT12" i="17" s="1"/>
  <c r="GU7" i="17" s="1"/>
  <c r="HA7" i="17"/>
  <c r="GH12" i="17"/>
  <c r="GI7" i="17" s="1"/>
  <c r="FV12" i="17"/>
  <c r="FW7" i="17" s="1"/>
  <c r="FJ12" i="17"/>
  <c r="FK7" i="17" s="1"/>
  <c r="EX12" i="17"/>
  <c r="EY7" i="17" s="1"/>
  <c r="EL12" i="17"/>
  <c r="EM7" i="17" s="1"/>
  <c r="EM12" i="17" s="1"/>
  <c r="DN33" i="9"/>
  <c r="DY33" i="9"/>
  <c r="BF6" i="7"/>
  <c r="HA12" i="17" l="1"/>
  <c r="HB7" i="17" s="1"/>
  <c r="GU12" i="17"/>
  <c r="GV7" i="17" s="1"/>
  <c r="GI12" i="17"/>
  <c r="GJ7" i="17" s="1"/>
  <c r="FW12" i="17"/>
  <c r="FX7" i="17" s="1"/>
  <c r="FK12" i="17"/>
  <c r="FL7" i="17" s="1"/>
  <c r="EY12" i="17"/>
  <c r="EZ7" i="17" s="1"/>
  <c r="EZ12" i="17" s="1"/>
  <c r="DZ33" i="9"/>
  <c r="BG6" i="7"/>
  <c r="HB12" i="17" l="1"/>
  <c r="HC7" i="17" s="1"/>
  <c r="HC12" i="17" s="1"/>
  <c r="HD7" i="17" s="1"/>
  <c r="HD12" i="17" s="1"/>
  <c r="HE7" i="17" s="1"/>
  <c r="HE12" i="17" s="1"/>
  <c r="HF7" i="17" s="1"/>
  <c r="HF12" i="17" s="1"/>
  <c r="HG7" i="17" s="1"/>
  <c r="HG12" i="17" s="1"/>
  <c r="HH7" i="17" s="1"/>
  <c r="HH12" i="17" s="1"/>
  <c r="HI7" i="17" s="1"/>
  <c r="HN7" i="17"/>
  <c r="GV12" i="17"/>
  <c r="GW7" i="17" s="1"/>
  <c r="GJ12" i="17"/>
  <c r="GK7" i="17" s="1"/>
  <c r="FX12" i="17"/>
  <c r="FY7" i="17" s="1"/>
  <c r="FL12" i="17"/>
  <c r="FM7" i="17" s="1"/>
  <c r="FM12" i="17" s="1"/>
  <c r="EA33" i="9"/>
  <c r="BH6" i="7"/>
  <c r="HN12" i="17" l="1"/>
  <c r="HO7" i="17" s="1"/>
  <c r="HI12" i="17"/>
  <c r="HJ7" i="17" s="1"/>
  <c r="GW12" i="17"/>
  <c r="GX7" i="17" s="1"/>
  <c r="GK12" i="17"/>
  <c r="GL7" i="17" s="1"/>
  <c r="FY12" i="17"/>
  <c r="FZ7" i="17" s="1"/>
  <c r="FZ12" i="17" s="1"/>
  <c r="BI6" i="7"/>
  <c r="HO12" i="17" l="1"/>
  <c r="HP7" i="17" s="1"/>
  <c r="HP12" i="17" s="1"/>
  <c r="HQ7" i="17" s="1"/>
  <c r="HQ12" i="17" s="1"/>
  <c r="HR7" i="17" s="1"/>
  <c r="HR12" i="17" s="1"/>
  <c r="HS7" i="17" s="1"/>
  <c r="HS12" i="17" s="1"/>
  <c r="HT7" i="17" s="1"/>
  <c r="HT12" i="17" s="1"/>
  <c r="HU7" i="17" s="1"/>
  <c r="HU12" i="17" s="1"/>
  <c r="HV7" i="17" s="1"/>
  <c r="HV12" i="17" s="1"/>
  <c r="HW7" i="17" s="1"/>
  <c r="IA7" i="17"/>
  <c r="HJ12" i="17"/>
  <c r="HK7" i="17" s="1"/>
  <c r="GX12" i="17"/>
  <c r="GY7" i="17" s="1"/>
  <c r="GL12" i="17"/>
  <c r="GM7" i="17" s="1"/>
  <c r="GM12" i="17" s="1"/>
  <c r="BJ6" i="7"/>
  <c r="IA12" i="17" l="1"/>
  <c r="IB7" i="17" s="1"/>
  <c r="HW12" i="17"/>
  <c r="HX7" i="17" s="1"/>
  <c r="HK12" i="17"/>
  <c r="HL7" i="17" s="1"/>
  <c r="GY12" i="17"/>
  <c r="GZ7" i="17" s="1"/>
  <c r="GZ12" i="17" s="1"/>
  <c r="BK6" i="7"/>
  <c r="IB12" i="17" l="1"/>
  <c r="IC7" i="17" s="1"/>
  <c r="IC12" i="17" s="1"/>
  <c r="ID7" i="17" s="1"/>
  <c r="ID12" i="17" s="1"/>
  <c r="IE7" i="17" s="1"/>
  <c r="IE12" i="17" s="1"/>
  <c r="IF7" i="17" s="1"/>
  <c r="IF12" i="17" s="1"/>
  <c r="IG7" i="17" s="1"/>
  <c r="IG12" i="17" s="1"/>
  <c r="IH7" i="17" s="1"/>
  <c r="IH12" i="17" s="1"/>
  <c r="II7" i="17" s="1"/>
  <c r="II12" i="17" s="1"/>
  <c r="IJ7" i="17" s="1"/>
  <c r="IJ12" i="17" s="1"/>
  <c r="IK7" i="17" s="1"/>
  <c r="IN7" i="17"/>
  <c r="HX12" i="17"/>
  <c r="HY7" i="17" s="1"/>
  <c r="HL12" i="17"/>
  <c r="HM7" i="17" s="1"/>
  <c r="HM12" i="17" s="1"/>
  <c r="BL6" i="7"/>
  <c r="BL16" i="7" s="1"/>
  <c r="IN12" i="17" l="1"/>
  <c r="IO7" i="17" s="1"/>
  <c r="IK12" i="17"/>
  <c r="IL7" i="17" s="1"/>
  <c r="HY12" i="17"/>
  <c r="HZ7" i="17" s="1"/>
  <c r="HZ12" i="17" s="1"/>
  <c r="BM6" i="7"/>
  <c r="BM16" i="7" s="1"/>
  <c r="IO12" i="17" l="1"/>
  <c r="IP7" i="17" s="1"/>
  <c r="IP12" i="17" s="1"/>
  <c r="IQ7" i="17" s="1"/>
  <c r="IQ12" i="17" s="1"/>
  <c r="IR7" i="17" s="1"/>
  <c r="IR12" i="17" s="1"/>
  <c r="IS7" i="17" s="1"/>
  <c r="IS12" i="17" s="1"/>
  <c r="IT7" i="17" s="1"/>
  <c r="IT12" i="17" s="1"/>
  <c r="IU7" i="17" s="1"/>
  <c r="IU12" i="17" s="1"/>
  <c r="IV7" i="17" s="1"/>
  <c r="IV12" i="17" s="1"/>
  <c r="IW7" i="17" s="1"/>
  <c r="IW12" i="17" s="1"/>
  <c r="IX7" i="17" s="1"/>
  <c r="IX12" i="17" s="1"/>
  <c r="IY7" i="17" s="1"/>
  <c r="JA7" i="17"/>
  <c r="IL12" i="17"/>
  <c r="IM7" i="17" s="1"/>
  <c r="IM12" i="17" s="1"/>
  <c r="BO6" i="7"/>
  <c r="JA12" i="17" l="1"/>
  <c r="JB7" i="17" s="1"/>
  <c r="IY12" i="17"/>
  <c r="IZ7" i="17" s="1"/>
  <c r="IZ12" i="17" s="1"/>
  <c r="BP6" i="7"/>
  <c r="JB12" i="17" l="1"/>
  <c r="JC7" i="17" s="1"/>
  <c r="JC12" i="17" s="1"/>
  <c r="JD7" i="17" s="1"/>
  <c r="JD12" i="17" s="1"/>
  <c r="JE7" i="17" s="1"/>
  <c r="JE12" i="17" s="1"/>
  <c r="JF7" i="17" s="1"/>
  <c r="JF12" i="17" s="1"/>
  <c r="JG7" i="17" s="1"/>
  <c r="JG12" i="17" s="1"/>
  <c r="JH7" i="17" s="1"/>
  <c r="JH12" i="17" s="1"/>
  <c r="JI7" i="17" s="1"/>
  <c r="JI12" i="17" s="1"/>
  <c r="JJ7" i="17" s="1"/>
  <c r="JJ12" i="17" s="1"/>
  <c r="JK7" i="17" s="1"/>
  <c r="JK12" i="17" s="1"/>
  <c r="JL7" i="17" s="1"/>
  <c r="JL12" i="17" s="1"/>
  <c r="JM7" i="17" s="1"/>
  <c r="JM12" i="17" s="1"/>
  <c r="JN7" i="17"/>
  <c r="BQ6" i="7"/>
  <c r="JN12" i="17" l="1"/>
  <c r="JO7" i="17" s="1"/>
  <c r="BR6" i="7"/>
  <c r="JO12" i="17" l="1"/>
  <c r="JP7" i="17" s="1"/>
  <c r="JP12" i="17" s="1"/>
  <c r="JQ7" i="17" s="1"/>
  <c r="JQ12" i="17" s="1"/>
  <c r="JR7" i="17" s="1"/>
  <c r="JR12" i="17" s="1"/>
  <c r="JS7" i="17" s="1"/>
  <c r="JS12" i="17" s="1"/>
  <c r="JT7" i="17" s="1"/>
  <c r="JT12" i="17" s="1"/>
  <c r="JU7" i="17" s="1"/>
  <c r="JU12" i="17" s="1"/>
  <c r="JV7" i="17" s="1"/>
  <c r="JV12" i="17" s="1"/>
  <c r="JW7" i="17" s="1"/>
  <c r="JW12" i="17" s="1"/>
  <c r="JX7" i="17" s="1"/>
  <c r="JX12" i="17" s="1"/>
  <c r="JY7" i="17" s="1"/>
  <c r="JY12" i="17" s="1"/>
  <c r="JZ7" i="17" s="1"/>
  <c r="JZ12" i="17" s="1"/>
  <c r="KA7" i="17"/>
  <c r="BS6" i="7"/>
  <c r="KA12" i="17" l="1"/>
  <c r="KB7" i="17" s="1"/>
  <c r="BT6" i="7"/>
  <c r="KB12" i="17" l="1"/>
  <c r="KC7" i="17" s="1"/>
  <c r="KC12" i="17" s="1"/>
  <c r="KD7" i="17" s="1"/>
  <c r="KD12" i="17" s="1"/>
  <c r="KE7" i="17" s="1"/>
  <c r="KE12" i="17" s="1"/>
  <c r="KF7" i="17" s="1"/>
  <c r="KF12" i="17" s="1"/>
  <c r="KG7" i="17" s="1"/>
  <c r="KG12" i="17" s="1"/>
  <c r="KH7" i="17" s="1"/>
  <c r="KH12" i="17" s="1"/>
  <c r="KI7" i="17" s="1"/>
  <c r="KI12" i="17" s="1"/>
  <c r="KJ7" i="17" s="1"/>
  <c r="KJ12" i="17" s="1"/>
  <c r="KK7" i="17" s="1"/>
  <c r="KK12" i="17" s="1"/>
  <c r="KL7" i="17" s="1"/>
  <c r="KL12" i="17" s="1"/>
  <c r="KM7" i="17" s="1"/>
  <c r="KM12" i="17" s="1"/>
  <c r="KN7" i="17"/>
  <c r="BU6" i="7"/>
  <c r="KN12" i="17" l="1"/>
  <c r="KO7" i="17" s="1"/>
  <c r="BV6" i="7"/>
  <c r="KO12" i="17" l="1"/>
  <c r="KP7" i="17" s="1"/>
  <c r="KP12" i="17" s="1"/>
  <c r="KQ7" i="17" s="1"/>
  <c r="KQ12" i="17" s="1"/>
  <c r="KR7" i="17" s="1"/>
  <c r="KR12" i="17" s="1"/>
  <c r="KS7" i="17" s="1"/>
  <c r="KS12" i="17" s="1"/>
  <c r="KT7" i="17" s="1"/>
  <c r="KT12" i="17" s="1"/>
  <c r="KU7" i="17" s="1"/>
  <c r="KU12" i="17" s="1"/>
  <c r="KV7" i="17" s="1"/>
  <c r="KV12" i="17" s="1"/>
  <c r="KW7" i="17" s="1"/>
  <c r="KW12" i="17" s="1"/>
  <c r="KX7" i="17" s="1"/>
  <c r="KX12" i="17" s="1"/>
  <c r="KY7" i="17" s="1"/>
  <c r="KY12" i="17" s="1"/>
  <c r="KZ7" i="17" s="1"/>
  <c r="KZ12" i="17" s="1"/>
  <c r="LA7" i="17"/>
  <c r="BW6" i="7"/>
  <c r="LA12" i="17" l="1"/>
  <c r="LB7" i="17" s="1"/>
  <c r="BX6" i="7"/>
  <c r="LB12" i="17" l="1"/>
  <c r="LC7" i="17" s="1"/>
  <c r="LC12" i="17" s="1"/>
  <c r="LD7" i="17" s="1"/>
  <c r="LD12" i="17" s="1"/>
  <c r="LE7" i="17" s="1"/>
  <c r="LE12" i="17" s="1"/>
  <c r="LF7" i="17" s="1"/>
  <c r="LF12" i="17" s="1"/>
  <c r="LG7" i="17" s="1"/>
  <c r="LG12" i="17" s="1"/>
  <c r="LH7" i="17" s="1"/>
  <c r="LH12" i="17" s="1"/>
  <c r="LI7" i="17" s="1"/>
  <c r="LI12" i="17" s="1"/>
  <c r="LJ7" i="17" s="1"/>
  <c r="LJ12" i="17" s="1"/>
  <c r="LK7" i="17" s="1"/>
  <c r="LK12" i="17" s="1"/>
  <c r="LL7" i="17" s="1"/>
  <c r="LL12" i="17" s="1"/>
  <c r="LM7" i="17" s="1"/>
  <c r="LM12" i="17" s="1"/>
  <c r="LN7" i="17"/>
  <c r="LN12" i="17" s="1"/>
  <c r="BY6" i="7"/>
  <c r="BY16" i="7" s="1"/>
  <c r="BZ6" i="7" l="1"/>
  <c r="BZ16" i="7" s="1"/>
  <c r="CB6" i="7" l="1"/>
  <c r="CC6" i="7" l="1"/>
  <c r="CD6" i="7" l="1"/>
  <c r="CE6" i="7" l="1"/>
  <c r="CF6" i="7" l="1"/>
  <c r="CG6" i="7" l="1"/>
  <c r="CH6" i="7" l="1"/>
  <c r="CI6" i="7" l="1"/>
  <c r="CJ6" i="7" l="1"/>
  <c r="CK6" i="7" l="1"/>
  <c r="CL6" i="7" l="1"/>
  <c r="CL16" i="7" s="1"/>
  <c r="CM6" i="7" l="1"/>
  <c r="CM16" i="7" s="1"/>
  <c r="CO6" i="7" l="1"/>
  <c r="CP6" i="7" l="1"/>
  <c r="CQ6" i="7" l="1"/>
  <c r="CR6" i="7" l="1"/>
  <c r="CS6" i="7" l="1"/>
  <c r="CT6" i="7" l="1"/>
  <c r="CU6" i="7" l="1"/>
  <c r="CV6" i="7" l="1"/>
  <c r="CW6" i="7" l="1"/>
  <c r="CX6" i="7" l="1"/>
  <c r="CY6" i="7" l="1"/>
  <c r="CY16" i="7" s="1"/>
  <c r="CZ6" i="7" l="1"/>
  <c r="CZ16" i="7" s="1"/>
  <c r="DB6" i="7" l="1"/>
  <c r="DC6" i="7" l="1"/>
  <c r="DD6" i="7" l="1"/>
  <c r="DE6" i="7" l="1"/>
  <c r="DF6" i="7" l="1"/>
  <c r="DG6" i="7" l="1"/>
  <c r="DH6" i="7" l="1"/>
  <c r="DI6" i="7" l="1"/>
  <c r="DJ6" i="7" l="1"/>
  <c r="DK6" i="7" l="1"/>
  <c r="DL6" i="7" l="1"/>
  <c r="DL16" i="7" s="1"/>
  <c r="DM6" i="7" l="1"/>
  <c r="DM16" i="7" s="1"/>
  <c r="DO6" i="7" l="1"/>
  <c r="DP6" i="7" l="1"/>
  <c r="DQ6" i="7" l="1"/>
  <c r="DR6" i="7" l="1"/>
  <c r="DS6" i="7" l="1"/>
  <c r="DT6" i="7" l="1"/>
  <c r="DU6" i="7" l="1"/>
  <c r="DV6" i="7" l="1"/>
  <c r="DW6" i="7" l="1"/>
  <c r="DX6" i="7" l="1"/>
  <c r="DY6" i="7" l="1"/>
  <c r="DY16" i="7" s="1"/>
  <c r="DZ6" i="7" l="1"/>
  <c r="DZ16" i="7" s="1"/>
  <c r="EB6" i="7" l="1"/>
  <c r="EC6" i="7" l="1"/>
  <c r="ED6" i="7" l="1"/>
  <c r="EE6" i="7" l="1"/>
  <c r="EF6" i="7" l="1"/>
  <c r="EG6" i="7" l="1"/>
  <c r="EH6" i="7" l="1"/>
  <c r="EI6" i="7" l="1"/>
  <c r="EJ6" i="7" l="1"/>
  <c r="EK6" i="7" l="1"/>
  <c r="EL6" i="7" l="1"/>
  <c r="EL16" i="7" s="1"/>
  <c r="EM6" i="7" l="1"/>
  <c r="EM16" i="7" s="1"/>
  <c r="EO6" i="7" l="1"/>
  <c r="EP6" i="7" l="1"/>
  <c r="EQ6" i="7" l="1"/>
  <c r="ER6" i="7" l="1"/>
  <c r="ES6" i="7" l="1"/>
  <c r="ET6" i="7" l="1"/>
  <c r="EU6" i="7" l="1"/>
  <c r="EV6" i="7" l="1"/>
  <c r="EW6" i="7" l="1"/>
  <c r="EX6" i="7" l="1"/>
  <c r="EY6" i="7" l="1"/>
  <c r="EY16" i="7" s="1"/>
  <c r="EZ6" i="7" l="1"/>
  <c r="EZ16" i="7" s="1"/>
  <c r="FB6" i="7" l="1"/>
  <c r="FC6" i="7" l="1"/>
  <c r="FD6" i="7" l="1"/>
  <c r="FE6" i="7" l="1"/>
  <c r="FF6" i="7" l="1"/>
  <c r="FG6" i="7" l="1"/>
  <c r="FH6" i="7" l="1"/>
  <c r="FI6" i="7" l="1"/>
  <c r="FJ6" i="7" l="1"/>
  <c r="FK6" i="7" l="1"/>
  <c r="FL6" i="7" l="1"/>
  <c r="FL16" i="7" s="1"/>
  <c r="FM6" i="7" l="1"/>
  <c r="FM16" i="7" s="1"/>
  <c r="FO6" i="7" l="1"/>
  <c r="FP6" i="7" l="1"/>
  <c r="FQ6" i="7" l="1"/>
  <c r="FR6" i="7" l="1"/>
  <c r="FS6" i="7" l="1"/>
  <c r="FT6" i="7" l="1"/>
  <c r="FU6" i="7" l="1"/>
  <c r="FV6" i="7" l="1"/>
  <c r="FW6" i="7" l="1"/>
  <c r="FX6" i="7" l="1"/>
  <c r="FY6" i="7" l="1"/>
  <c r="FY16" i="7" s="1"/>
  <c r="FZ6" i="7" l="1"/>
  <c r="FZ16" i="7" s="1"/>
  <c r="GB6" i="7" l="1"/>
  <c r="GC6" i="7" l="1"/>
  <c r="GD6" i="7" l="1"/>
  <c r="GE6" i="7" l="1"/>
  <c r="GF6" i="7" l="1"/>
  <c r="GG6" i="7" l="1"/>
  <c r="GH6" i="7" l="1"/>
  <c r="GI6" i="7" l="1"/>
  <c r="GJ6" i="7" l="1"/>
  <c r="GK6" i="7" l="1"/>
  <c r="GL6" i="7" l="1"/>
  <c r="GL16" i="7" s="1"/>
  <c r="GM6" i="7" l="1"/>
  <c r="GM16" i="7" s="1"/>
  <c r="GO6" i="7" l="1"/>
  <c r="GP6" i="7" l="1"/>
  <c r="GQ6" i="7" l="1"/>
  <c r="GR6" i="7" l="1"/>
  <c r="GS6" i="7" l="1"/>
  <c r="GT6" i="7" l="1"/>
  <c r="GU6" i="7" l="1"/>
  <c r="GV6" i="7" l="1"/>
  <c r="GW6" i="7" l="1"/>
  <c r="GX6" i="7" l="1"/>
  <c r="GY6" i="7" l="1"/>
  <c r="GY16" i="7" s="1"/>
  <c r="GZ6" i="7" l="1"/>
  <c r="GZ16" i="7" s="1"/>
  <c r="HB6" i="7" l="1"/>
  <c r="HC6" i="7" l="1"/>
  <c r="HD6" i="7" l="1"/>
  <c r="HE6" i="7" l="1"/>
  <c r="HF6" i="7" l="1"/>
  <c r="HG6" i="7" l="1"/>
  <c r="HH6" i="7" l="1"/>
  <c r="HI6" i="7" l="1"/>
  <c r="HJ6" i="7" l="1"/>
  <c r="HK6" i="7" l="1"/>
  <c r="HL6" i="7" l="1"/>
  <c r="HL16" i="7" s="1"/>
  <c r="HM6" i="7" l="1"/>
  <c r="HM16" i="7" s="1"/>
  <c r="HO6" i="7" l="1"/>
  <c r="HP6" i="7" l="1"/>
  <c r="HQ6" i="7" l="1"/>
  <c r="HR6" i="7" l="1"/>
  <c r="HS6" i="7" l="1"/>
  <c r="HT6" i="7" l="1"/>
  <c r="HU6" i="7" l="1"/>
  <c r="HV6" i="7" l="1"/>
  <c r="HW6" i="7" l="1"/>
  <c r="HX6" i="7" l="1"/>
  <c r="HY6" i="7" l="1"/>
  <c r="HY16" i="7" s="1"/>
  <c r="HZ6" i="7" l="1"/>
  <c r="HZ16" i="7" s="1"/>
  <c r="IB6" i="7" l="1"/>
  <c r="IC6" i="7" l="1"/>
  <c r="ID6" i="7" l="1"/>
  <c r="IE6" i="7" l="1"/>
  <c r="IF6" i="7" l="1"/>
  <c r="IG6" i="7" l="1"/>
  <c r="IH6" i="7" l="1"/>
  <c r="II6" i="7" l="1"/>
  <c r="IJ6" i="7" l="1"/>
  <c r="IK6" i="7" l="1"/>
  <c r="IL6" i="7" l="1"/>
  <c r="IL16" i="7" s="1"/>
  <c r="IM6" i="7" l="1"/>
  <c r="IM16" i="7" s="1"/>
  <c r="IO6" i="7" l="1"/>
  <c r="IP6" i="7" l="1"/>
  <c r="IQ6" i="7" l="1"/>
  <c r="IR6" i="7" l="1"/>
  <c r="IS6" i="7" l="1"/>
  <c r="IT6" i="7" l="1"/>
  <c r="IU6" i="7" l="1"/>
  <c r="IV6" i="7" l="1"/>
  <c r="IW6" i="7" l="1"/>
  <c r="IX6" i="7" l="1"/>
  <c r="IY6" i="7" l="1"/>
  <c r="IY16" i="7" s="1"/>
  <c r="IZ6" i="7" l="1"/>
  <c r="IZ16" i="7" s="1"/>
  <c r="JB6" i="7" l="1"/>
  <c r="JC6" i="7" l="1"/>
  <c r="JD6" i="7" l="1"/>
  <c r="JE6" i="7" l="1"/>
  <c r="JF6" i="7" l="1"/>
  <c r="JG6" i="7" l="1"/>
  <c r="JH6" i="7" l="1"/>
  <c r="JI6" i="7" l="1"/>
  <c r="JJ6" i="7" l="1"/>
  <c r="JK6" i="7" l="1"/>
  <c r="JL6" i="7" l="1"/>
  <c r="JL16" i="7" s="1"/>
  <c r="JM6" i="7" l="1"/>
  <c r="JM16" i="7" s="1"/>
  <c r="JO6" i="7" l="1"/>
  <c r="JP6" i="7" l="1"/>
  <c r="JQ6" i="7" l="1"/>
  <c r="JR6" i="7" l="1"/>
  <c r="JS6" i="7" l="1"/>
  <c r="JT6" i="7" l="1"/>
  <c r="JU6" i="7" l="1"/>
  <c r="JV6" i="7" l="1"/>
  <c r="JW6" i="7" l="1"/>
  <c r="JX6" i="7" l="1"/>
  <c r="JY6" i="7" l="1"/>
  <c r="JY16" i="7" s="1"/>
  <c r="JZ6" i="7" l="1"/>
  <c r="JZ16" i="7" s="1"/>
  <c r="KB6" i="7" l="1"/>
  <c r="KC6" i="7" l="1"/>
  <c r="KD6" i="7" l="1"/>
  <c r="KE6" i="7" l="1"/>
  <c r="KF6" i="7" l="1"/>
  <c r="KG6" i="7" l="1"/>
  <c r="KH6" i="7" l="1"/>
  <c r="KI6" i="7" l="1"/>
  <c r="KJ6" i="7" l="1"/>
  <c r="KK6" i="7" l="1"/>
  <c r="KL6" i="7" l="1"/>
  <c r="KL16" i="7" s="1"/>
  <c r="KM6" i="7" l="1"/>
  <c r="KM16" i="7" s="1"/>
  <c r="KO6" i="7" l="1"/>
  <c r="KP6" i="7" l="1"/>
  <c r="KQ6" i="7" l="1"/>
  <c r="KR6" i="7" l="1"/>
  <c r="KS6" i="7" l="1"/>
  <c r="KT6" i="7" l="1"/>
  <c r="KU6" i="7" l="1"/>
  <c r="KV6" i="7" l="1"/>
  <c r="KW6" i="7" l="1"/>
  <c r="KX6" i="7" l="1"/>
  <c r="KY6" i="7" l="1"/>
  <c r="KY16" i="7" s="1"/>
  <c r="KZ6" i="7" l="1"/>
  <c r="KZ16" i="7" s="1"/>
  <c r="LB6" i="7" l="1"/>
  <c r="LC6" i="7" l="1"/>
  <c r="LD6" i="7" l="1"/>
  <c r="LE6" i="7" l="1"/>
  <c r="LF6" i="7" l="1"/>
  <c r="LG6" i="7" l="1"/>
  <c r="LH6" i="7" l="1"/>
  <c r="LI6" i="7" l="1"/>
  <c r="LJ6" i="7" l="1"/>
  <c r="LK6" i="7" l="1"/>
  <c r="LL6" i="7" l="1"/>
  <c r="LL16" i="7" s="1"/>
  <c r="LM6" i="7" l="1"/>
  <c r="LM16" i="7" s="1"/>
  <c r="AA59" i="9" l="1"/>
  <c r="AM59" i="9" l="1"/>
  <c r="BO55" i="20" l="1"/>
  <c r="BP55" i="20" l="1"/>
  <c r="BQ55" i="20" l="1"/>
  <c r="BR55" i="20" l="1"/>
  <c r="BS55" i="20"/>
  <c r="BT55" i="20" l="1"/>
  <c r="BU55" i="20" l="1"/>
  <c r="BV55" i="20" l="1"/>
  <c r="BW55" i="20" l="1"/>
  <c r="BX55" i="20" l="1"/>
  <c r="BY55" i="20" l="1"/>
  <c r="BZ55" i="20" l="1"/>
  <c r="CA55" i="20" s="1"/>
  <c r="G79" i="22" s="1"/>
  <c r="G94" i="22" s="1"/>
  <c r="CB55" i="20" l="1"/>
  <c r="CD55" i="20" l="1"/>
  <c r="CC55" i="20"/>
  <c r="CF55" i="20" l="1"/>
  <c r="CE55" i="20"/>
  <c r="CG55" i="20" l="1"/>
  <c r="CH55" i="20" l="1"/>
  <c r="CI55" i="20" l="1"/>
  <c r="CJ55" i="20" l="1"/>
  <c r="CK55" i="20" l="1"/>
  <c r="CL55" i="20" l="1"/>
  <c r="CM55" i="20" l="1"/>
  <c r="CN55" i="20" s="1"/>
  <c r="H79" i="22" s="1"/>
  <c r="H94" i="22" s="1"/>
  <c r="CO55" i="20" l="1"/>
  <c r="CP55" i="20" l="1"/>
  <c r="CQ55" i="20" l="1"/>
  <c r="CR55" i="20" l="1"/>
  <c r="CS55" i="20" l="1"/>
  <c r="CT55" i="20" l="1"/>
  <c r="CU55" i="20" l="1"/>
  <c r="CV55" i="20" l="1"/>
  <c r="CW55" i="20" l="1"/>
  <c r="CX55" i="20" l="1"/>
  <c r="CY55" i="20" l="1"/>
  <c r="CZ55" i="20" l="1"/>
  <c r="DA55" i="20" s="1"/>
  <c r="I79" i="22" s="1"/>
  <c r="I94" i="22" s="1"/>
  <c r="DB55" i="20" l="1"/>
  <c r="DC55" i="20" l="1"/>
  <c r="DD55" i="20" l="1"/>
  <c r="DE55" i="20" l="1"/>
  <c r="DF55" i="20" l="1"/>
  <c r="DG55" i="20" l="1"/>
  <c r="DH55" i="20" l="1"/>
  <c r="DI55" i="20" l="1"/>
  <c r="DJ55" i="20" l="1"/>
  <c r="DK55" i="20" l="1"/>
  <c r="DL55" i="20" l="1"/>
  <c r="DM55" i="20" l="1"/>
  <c r="DN55" i="20" s="1"/>
  <c r="J79" i="22" s="1"/>
  <c r="J94" i="22" s="1"/>
  <c r="DO55" i="20" l="1"/>
  <c r="DP55" i="20" l="1"/>
  <c r="DQ55" i="20" l="1"/>
  <c r="DR55" i="20" l="1"/>
  <c r="DS55" i="20" l="1"/>
  <c r="DT55" i="20" l="1"/>
  <c r="DU55" i="20" l="1"/>
  <c r="DV55" i="20" l="1"/>
  <c r="DW55" i="20" l="1"/>
  <c r="DX55" i="20" l="1"/>
  <c r="DY55" i="20" l="1"/>
  <c r="EB55" i="20" l="1"/>
  <c r="EC55" i="20" l="1"/>
  <c r="C46" i="20" l="1"/>
  <c r="C50" i="20" s="1"/>
  <c r="D46" i="20" s="1"/>
  <c r="D50" i="20" s="1"/>
  <c r="E46" i="20" s="1"/>
  <c r="E50" i="20" s="1"/>
  <c r="F46" i="20" s="1"/>
  <c r="F50" i="20" s="1"/>
  <c r="G46" i="20" s="1"/>
  <c r="G50" i="20" s="1"/>
  <c r="H46" i="20" s="1"/>
  <c r="H50" i="20" s="1"/>
  <c r="I46" i="20" s="1"/>
  <c r="I50" i="20" s="1"/>
  <c r="J46" i="20" s="1"/>
  <c r="J50" i="20" s="1"/>
  <c r="K46" i="20" s="1"/>
  <c r="K50" i="20" s="1"/>
  <c r="L46" i="20" s="1"/>
  <c r="L50" i="20" s="1"/>
  <c r="M46" i="20" s="1"/>
  <c r="M50" i="20" s="1"/>
  <c r="N47" i="20"/>
  <c r="B86" i="9"/>
  <c r="C45" i="9" l="1"/>
  <c r="N86" i="9"/>
  <c r="N50" i="20"/>
  <c r="O46" i="20"/>
  <c r="AA46" i="20" l="1"/>
  <c r="O50" i="20"/>
  <c r="P46" i="20" s="1"/>
  <c r="P50" i="20" s="1"/>
  <c r="Q46" i="20" s="1"/>
  <c r="Q50" i="20" s="1"/>
  <c r="R46" i="20" s="1"/>
  <c r="R50" i="20" s="1"/>
  <c r="S46" i="20" s="1"/>
  <c r="S50" i="20" s="1"/>
  <c r="T46" i="20" s="1"/>
  <c r="T50" i="20" s="1"/>
  <c r="U46" i="20" s="1"/>
  <c r="U50" i="20" s="1"/>
  <c r="V46" i="20" s="1"/>
  <c r="V50" i="20" s="1"/>
  <c r="W46" i="20" s="1"/>
  <c r="W50" i="20" s="1"/>
  <c r="X46" i="20" s="1"/>
  <c r="X50" i="20" s="1"/>
  <c r="Y46" i="20" s="1"/>
  <c r="Y50" i="20" s="1"/>
  <c r="Z46" i="20" s="1"/>
  <c r="Z50" i="20" s="1"/>
  <c r="AB46" i="20" s="1"/>
  <c r="AB50" i="20" s="1"/>
  <c r="D45" i="9"/>
  <c r="E45" i="9" l="1"/>
  <c r="AA50" i="20"/>
  <c r="F45" i="9" l="1"/>
  <c r="AC46" i="20"/>
  <c r="AC50" i="20" s="1"/>
  <c r="AD46" i="20" s="1"/>
  <c r="AD50" i="20" s="1"/>
  <c r="AE46" i="20" s="1"/>
  <c r="AE50" i="20" s="1"/>
  <c r="AF46" i="20" s="1"/>
  <c r="AF50" i="20" s="1"/>
  <c r="AG46" i="20" s="1"/>
  <c r="AG50" i="20" s="1"/>
  <c r="AN46" i="20"/>
  <c r="AH46" i="20" l="1"/>
  <c r="AH50" i="20" s="1"/>
  <c r="AI46" i="20" s="1"/>
  <c r="AI50" i="20" s="1"/>
  <c r="AJ46" i="20" s="1"/>
  <c r="AJ50" i="20" s="1"/>
  <c r="AK46" i="20" s="1"/>
  <c r="AK50" i="20" s="1"/>
  <c r="AL46" i="20" s="1"/>
  <c r="AL50" i="20" s="1"/>
  <c r="AM46" i="20" s="1"/>
  <c r="AM50" i="20" s="1"/>
  <c r="AN50" i="20" s="1"/>
  <c r="G45" i="9"/>
  <c r="AO46" i="20" l="1"/>
  <c r="H45" i="9"/>
  <c r="AB89" i="9"/>
  <c r="AB87" i="9"/>
  <c r="AO50" i="20" l="1"/>
  <c r="AP46" i="20" s="1"/>
  <c r="AP50" i="20" s="1"/>
  <c r="AQ46" i="20" s="1"/>
  <c r="AQ50" i="20" s="1"/>
  <c r="AR46" i="20" s="1"/>
  <c r="AR50" i="20" s="1"/>
  <c r="AS46" i="20" s="1"/>
  <c r="AS50" i="20" s="1"/>
  <c r="AT46" i="20" s="1"/>
  <c r="AT50" i="20" s="1"/>
  <c r="AU46" i="20" s="1"/>
  <c r="AU50" i="20" s="1"/>
  <c r="AV46" i="20" s="1"/>
  <c r="AV50" i="20" s="1"/>
  <c r="AW46" i="20" s="1"/>
  <c r="AW50" i="20" s="1"/>
  <c r="AX46" i="20" s="1"/>
  <c r="AX50" i="20" s="1"/>
  <c r="AY46" i="20" s="1"/>
  <c r="AY50" i="20" s="1"/>
  <c r="AZ46" i="20" s="1"/>
  <c r="AZ50" i="20" s="1"/>
  <c r="I45" i="9"/>
  <c r="J45" i="9" l="1"/>
  <c r="BH46" i="20"/>
  <c r="BH50" i="20" s="1"/>
  <c r="BI46" i="20" s="1"/>
  <c r="BI50" i="20" s="1"/>
  <c r="BJ46" i="20" s="1"/>
  <c r="BJ50" i="20" s="1"/>
  <c r="BK46" i="20" s="1"/>
  <c r="BK50" i="20" s="1"/>
  <c r="BL46" i="20" s="1"/>
  <c r="BL50" i="20" s="1"/>
  <c r="BM46" i="20" s="1"/>
  <c r="BM50" i="20" s="1"/>
  <c r="AC89" i="9"/>
  <c r="K45" i="9" l="1"/>
  <c r="AC87" i="9"/>
  <c r="AD89" i="9"/>
  <c r="AD87" i="9"/>
  <c r="BU46" i="20" l="1"/>
  <c r="BU50" i="20" s="1"/>
  <c r="BV46" i="20" s="1"/>
  <c r="BV50" i="20" s="1"/>
  <c r="BW46" i="20" s="1"/>
  <c r="BW50" i="20" s="1"/>
  <c r="BX46" i="20" s="1"/>
  <c r="BX50" i="20" s="1"/>
  <c r="BY46" i="20" s="1"/>
  <c r="BY50" i="20" s="1"/>
  <c r="BZ46" i="20" s="1"/>
  <c r="BZ50" i="20" s="1"/>
  <c r="L45" i="9"/>
  <c r="M45" i="9" l="1"/>
  <c r="AE89" i="9"/>
  <c r="N45" i="9" l="1"/>
  <c r="AE87" i="9"/>
  <c r="CH46" i="20" l="1"/>
  <c r="CH50" i="20" s="1"/>
  <c r="CI46" i="20" s="1"/>
  <c r="CI50" i="20" s="1"/>
  <c r="CJ46" i="20" s="1"/>
  <c r="CJ50" i="20" s="1"/>
  <c r="CK46" i="20" s="1"/>
  <c r="CK50" i="20" s="1"/>
  <c r="CL46" i="20" s="1"/>
  <c r="CL50" i="20" s="1"/>
  <c r="CM46" i="20" s="1"/>
  <c r="CM50" i="20" s="1"/>
  <c r="O45" i="9"/>
  <c r="AF89" i="9"/>
  <c r="CU46" i="20" l="1"/>
  <c r="CU50" i="20" s="1"/>
  <c r="CV46" i="20" s="1"/>
  <c r="CV50" i="20" s="1"/>
  <c r="CW46" i="20" s="1"/>
  <c r="CW50" i="20" s="1"/>
  <c r="CX46" i="20" s="1"/>
  <c r="CX50" i="20" s="1"/>
  <c r="CY46" i="20" s="1"/>
  <c r="CY50" i="20" s="1"/>
  <c r="CZ46" i="20" s="1"/>
  <c r="CZ50" i="20" s="1"/>
  <c r="P45" i="9"/>
  <c r="AF87" i="9"/>
  <c r="Q45" i="9" l="1"/>
  <c r="AG89" i="9"/>
  <c r="R45" i="9" l="1"/>
  <c r="DH46" i="20"/>
  <c r="DH50" i="20" s="1"/>
  <c r="DI46" i="20" s="1"/>
  <c r="DI50" i="20" s="1"/>
  <c r="DJ46" i="20" s="1"/>
  <c r="DJ50" i="20" s="1"/>
  <c r="DK46" i="20" s="1"/>
  <c r="DK50" i="20" s="1"/>
  <c r="DL46" i="20" l="1"/>
  <c r="DL50" i="20" s="1"/>
  <c r="DM46" i="20" s="1"/>
  <c r="DM50" i="20" s="1"/>
  <c r="S45" i="9"/>
  <c r="AH87" i="9"/>
  <c r="DU46" i="20" l="1"/>
  <c r="DU50" i="20" s="1"/>
  <c r="DV46" i="20" s="1"/>
  <c r="DV50" i="20" s="1"/>
  <c r="DW46" i="20" s="1"/>
  <c r="DW50" i="20" s="1"/>
  <c r="DX46" i="20" s="1"/>
  <c r="DX50" i="20" s="1"/>
  <c r="DY46" i="20" s="1"/>
  <c r="DY50" i="20" s="1"/>
  <c r="DZ46" i="20" s="1"/>
  <c r="DZ50" i="20" s="1"/>
  <c r="T45" i="9"/>
  <c r="U45" i="9" l="1"/>
  <c r="AI87" i="9"/>
  <c r="EH46" i="20" l="1"/>
  <c r="EH50" i="20" s="1"/>
  <c r="EI46" i="20" s="1"/>
  <c r="EI50" i="20" s="1"/>
  <c r="EJ46" i="20" s="1"/>
  <c r="EJ50" i="20" s="1"/>
  <c r="EK46" i="20" s="1"/>
  <c r="EK50" i="20" s="1"/>
  <c r="EL46" i="20" s="1"/>
  <c r="EL50" i="20" s="1"/>
  <c r="EM46" i="20" s="1"/>
  <c r="EM50" i="20" s="1"/>
  <c r="V45" i="9"/>
  <c r="W45" i="9" l="1"/>
  <c r="AJ87" i="9"/>
  <c r="X45" i="9" l="1"/>
  <c r="EU46" i="20"/>
  <c r="EU50" i="20" s="1"/>
  <c r="EV46" i="20" s="1"/>
  <c r="EV50" i="20" s="1"/>
  <c r="EW46" i="20" s="1"/>
  <c r="EW50" i="20" s="1"/>
  <c r="EX46" i="20" s="1"/>
  <c r="EX50" i="20" s="1"/>
  <c r="EY46" i="20" s="1"/>
  <c r="EY50" i="20" s="1"/>
  <c r="EZ46" i="20" s="1"/>
  <c r="EZ50" i="20" s="1"/>
  <c r="AK87" i="9" l="1"/>
  <c r="Y45" i="9"/>
  <c r="AL87" i="9"/>
  <c r="Z45" i="9" l="1"/>
  <c r="FH46" i="20"/>
  <c r="FH50" i="20" s="1"/>
  <c r="FI46" i="20" s="1"/>
  <c r="FI50" i="20" s="1"/>
  <c r="FJ46" i="20" s="1"/>
  <c r="FJ50" i="20" s="1"/>
  <c r="FK46" i="20" s="1"/>
  <c r="FK50" i="20" s="1"/>
  <c r="FL46" i="20" s="1"/>
  <c r="FL50" i="20" s="1"/>
  <c r="FM46" i="20" s="1"/>
  <c r="FM50" i="20" s="1"/>
  <c r="AA45" i="9" l="1"/>
  <c r="AB45" i="9" l="1"/>
  <c r="AM87" i="9"/>
  <c r="AC45" i="9" l="1"/>
  <c r="AD45" i="9" l="1"/>
  <c r="AE45" i="9" l="1"/>
  <c r="FU46" i="20" l="1"/>
  <c r="AF45" i="9"/>
  <c r="FU50" i="20" l="1"/>
  <c r="FV46" i="20" s="1"/>
  <c r="AG45" i="9"/>
  <c r="FV50" i="20" l="1"/>
  <c r="FW46" i="20" s="1"/>
  <c r="AH45" i="9"/>
  <c r="FW50" i="20" l="1"/>
  <c r="FX46" i="20" s="1"/>
  <c r="AI45" i="9"/>
  <c r="FM55" i="20" l="1"/>
  <c r="FX50" i="20"/>
  <c r="FY46" i="20" s="1"/>
  <c r="AJ45" i="9"/>
  <c r="FY50" i="20" l="1"/>
  <c r="FZ46" i="20" s="1"/>
  <c r="AK45" i="9"/>
  <c r="AL45" i="9" l="1"/>
  <c r="FZ50" i="20" l="1"/>
  <c r="AM45" i="9"/>
  <c r="GH46" i="20" l="1"/>
  <c r="GH50" i="20" l="1"/>
  <c r="GI46" i="20" s="1"/>
  <c r="GI50" i="20" l="1"/>
  <c r="GJ46" i="20" s="1"/>
  <c r="GJ50" i="20" l="1"/>
  <c r="GK46" i="20" s="1"/>
  <c r="GK50" i="20" l="1"/>
  <c r="GL46" i="20" s="1"/>
  <c r="GL50" i="20" l="1"/>
  <c r="GM46" i="20" s="1"/>
  <c r="GM48" i="20" s="1"/>
  <c r="GM86" i="9" l="1"/>
  <c r="GN86" i="9" s="1"/>
  <c r="GM45" i="9"/>
  <c r="GN45" i="9" s="1"/>
  <c r="GM50" i="20"/>
  <c r="DA34" i="20" l="1"/>
  <c r="BE61" i="20" l="1"/>
  <c r="N68" i="9" l="1"/>
  <c r="M67" i="9"/>
  <c r="N67" i="9" l="1"/>
  <c r="M73" i="9"/>
  <c r="N73" i="9" l="1"/>
  <c r="AZ61" i="20" l="1"/>
  <c r="FB55" i="20" l="1"/>
  <c r="FC55" i="20"/>
  <c r="FD55" i="20"/>
  <c r="FE55" i="20"/>
  <c r="FF55" i="20"/>
  <c r="FG55" i="20"/>
  <c r="FH55" i="20"/>
  <c r="FI55" i="20"/>
  <c r="FJ55" i="20"/>
  <c r="FK55" i="20"/>
  <c r="FL55" i="20"/>
  <c r="EO55" i="20"/>
  <c r="EP55" i="20"/>
  <c r="EQ55" i="20"/>
  <c r="ER55" i="20"/>
  <c r="ES55" i="20"/>
  <c r="ET55" i="20"/>
  <c r="EU55" i="20"/>
  <c r="EV55" i="20"/>
  <c r="EW55" i="20"/>
  <c r="EX55" i="20"/>
  <c r="EY55" i="20"/>
  <c r="EZ55" i="20"/>
  <c r="ED55" i="20"/>
  <c r="EE55" i="20"/>
  <c r="EF55" i="20"/>
  <c r="EG55" i="20"/>
  <c r="EH55" i="20"/>
  <c r="EI55" i="20"/>
  <c r="EJ55" i="20"/>
  <c r="EK55" i="20"/>
  <c r="EL55" i="20"/>
  <c r="EM55" i="20"/>
  <c r="DZ55" i="20"/>
  <c r="EA55" i="20" s="1"/>
  <c r="K79" i="22" s="1"/>
  <c r="K94" i="22" s="1"/>
  <c r="FA55" i="20" l="1"/>
  <c r="M79" i="22" s="1"/>
  <c r="M94" i="22" s="1"/>
  <c r="FN55" i="20"/>
  <c r="N79" i="22" s="1"/>
  <c r="N94" i="22" s="1"/>
  <c r="EN55" i="20"/>
  <c r="L79" i="22" s="1"/>
  <c r="L94" i="22" s="1"/>
  <c r="FO55" i="20" l="1"/>
  <c r="FP55" i="20" l="1"/>
  <c r="FQ55" i="20" l="1"/>
  <c r="FR55" i="20" l="1"/>
  <c r="FS55" i="20" l="1"/>
  <c r="FT55" i="20" l="1"/>
  <c r="FU55" i="20" l="1"/>
  <c r="FV55" i="20" l="1"/>
  <c r="FX55" i="20" l="1"/>
  <c r="FY55" i="20" l="1"/>
  <c r="FZ55" i="20" l="1"/>
  <c r="GB55" i="20" l="1"/>
  <c r="GC55" i="20" l="1"/>
  <c r="GD55" i="20" l="1"/>
  <c r="GE55" i="20" l="1"/>
  <c r="GF55" i="20" l="1"/>
  <c r="GG55" i="20" l="1"/>
  <c r="GH55" i="20" l="1"/>
  <c r="GI55" i="20" l="1"/>
  <c r="GJ55" i="20" l="1"/>
  <c r="GK55" i="20" l="1"/>
  <c r="GL55" i="20" l="1"/>
  <c r="GM55" i="20" l="1"/>
  <c r="GN55" i="20" l="1"/>
  <c r="P79" i="22" s="1"/>
  <c r="P94" i="22" s="1"/>
  <c r="FW55" i="20"/>
  <c r="GA55" i="20" s="1"/>
  <c r="O79" i="22" s="1"/>
  <c r="O94" i="22" s="1"/>
  <c r="B24" i="20"/>
  <c r="AA94" i="22" l="1"/>
  <c r="AA79" i="22"/>
  <c r="B23" i="20"/>
  <c r="B55" i="9"/>
  <c r="B25" i="20"/>
  <c r="B41" i="20" s="1"/>
  <c r="C21" i="20"/>
  <c r="C27" i="20" s="1"/>
  <c r="B90" i="9" l="1"/>
  <c r="B58" i="9" s="1"/>
  <c r="B71" i="20"/>
  <c r="B42" i="20"/>
  <c r="B25" i="9"/>
  <c r="B11" i="14" s="1"/>
  <c r="C25" i="20"/>
  <c r="C24" i="20"/>
  <c r="C23" i="20" l="1"/>
  <c r="C41" i="20"/>
  <c r="C88" i="9" s="1"/>
  <c r="C43" i="20"/>
  <c r="C40" i="20"/>
  <c r="C90" i="9"/>
  <c r="B8" i="14"/>
  <c r="C55" i="9"/>
  <c r="D21" i="20"/>
  <c r="D27" i="20" s="1"/>
  <c r="B88" i="9"/>
  <c r="B56" i="9"/>
  <c r="C42" i="20" l="1"/>
  <c r="D43" i="20" s="1"/>
  <c r="C85" i="9"/>
  <c r="C91" i="9" s="1"/>
  <c r="C92" i="9" s="1"/>
  <c r="D25" i="20"/>
  <c r="D24" i="20"/>
  <c r="B85" i="9"/>
  <c r="B54" i="9"/>
  <c r="B53" i="9" s="1"/>
  <c r="B52" i="9" s="1"/>
  <c r="D40" i="20" l="1"/>
  <c r="D23" i="20"/>
  <c r="D41" i="20"/>
  <c r="D71" i="20"/>
  <c r="C54" i="9"/>
  <c r="C53" i="9" s="1"/>
  <c r="C25" i="9"/>
  <c r="C11" i="14" s="1"/>
  <c r="C58" i="9"/>
  <c r="C71" i="20"/>
  <c r="D55" i="9"/>
  <c r="E21" i="20"/>
  <c r="E27" i="20" s="1"/>
  <c r="D90" i="9"/>
  <c r="B91" i="9"/>
  <c r="B92" i="9" s="1"/>
  <c r="B93" i="9" l="1"/>
  <c r="C66" i="9" s="1"/>
  <c r="C8" i="14"/>
  <c r="D42" i="20"/>
  <c r="E40" i="20" s="1"/>
  <c r="D88" i="9"/>
  <c r="D25" i="9"/>
  <c r="D11" i="14" s="1"/>
  <c r="D8" i="14" s="1"/>
  <c r="C56" i="9"/>
  <c r="C52" i="9" s="1"/>
  <c r="D58" i="9"/>
  <c r="E25" i="20"/>
  <c r="E24" i="20"/>
  <c r="E43" i="20" l="1"/>
  <c r="E23" i="20"/>
  <c r="E41" i="20"/>
  <c r="E42" i="20" s="1"/>
  <c r="E90" i="9"/>
  <c r="B40" i="9"/>
  <c r="B36" i="9" s="1"/>
  <c r="B41" i="9" s="1"/>
  <c r="C93" i="9"/>
  <c r="D66" i="9" s="1"/>
  <c r="D54" i="9"/>
  <c r="D53" i="9" s="1"/>
  <c r="E55" i="9"/>
  <c r="F21" i="20"/>
  <c r="F27" i="20" s="1"/>
  <c r="D56" i="9"/>
  <c r="D85" i="9"/>
  <c r="F43" i="20" l="1"/>
  <c r="F40" i="20"/>
  <c r="E58" i="9"/>
  <c r="E56" i="9" s="1"/>
  <c r="D91" i="9"/>
  <c r="D92" i="9" s="1"/>
  <c r="E88" i="9"/>
  <c r="E25" i="9"/>
  <c r="E11" i="14" s="1"/>
  <c r="C40" i="9"/>
  <c r="C36" i="9" s="1"/>
  <c r="C41" i="9" s="1"/>
  <c r="F24" i="20"/>
  <c r="D52" i="9"/>
  <c r="E71" i="20"/>
  <c r="E8" i="14" l="1"/>
  <c r="D93" i="9"/>
  <c r="E66" i="9" s="1"/>
  <c r="F23" i="20"/>
  <c r="E54" i="9"/>
  <c r="E53" i="9" s="1"/>
  <c r="E52" i="9" s="1"/>
  <c r="F55" i="9"/>
  <c r="G21" i="20"/>
  <c r="G27" i="20" s="1"/>
  <c r="F25" i="20"/>
  <c r="F41" i="20" s="1"/>
  <c r="F42" i="20" s="1"/>
  <c r="G49" i="20" s="1"/>
  <c r="E85" i="9"/>
  <c r="G43" i="20" l="1"/>
  <c r="G40" i="20"/>
  <c r="F71" i="20"/>
  <c r="F90" i="9"/>
  <c r="F58" i="9" s="1"/>
  <c r="F56" i="9" s="1"/>
  <c r="F25" i="9"/>
  <c r="F11" i="14" s="1"/>
  <c r="F8" i="14" s="1"/>
  <c r="G25" i="20"/>
  <c r="E91" i="9"/>
  <c r="E92" i="9" s="1"/>
  <c r="D40" i="9"/>
  <c r="D36" i="9" s="1"/>
  <c r="D41" i="9" s="1"/>
  <c r="E93" i="9" l="1"/>
  <c r="F66" i="9" s="1"/>
  <c r="G55" i="9"/>
  <c r="H21" i="20"/>
  <c r="H27" i="20" s="1"/>
  <c r="F88" i="9"/>
  <c r="G24" i="20"/>
  <c r="G23" i="20" l="1"/>
  <c r="G41" i="20"/>
  <c r="G42" i="20" s="1"/>
  <c r="F54" i="9"/>
  <c r="F53" i="9" s="1"/>
  <c r="F52" i="9" s="1"/>
  <c r="H24" i="20"/>
  <c r="H25" i="20"/>
  <c r="F85" i="9"/>
  <c r="G90" i="9"/>
  <c r="E40" i="9"/>
  <c r="E36" i="9" s="1"/>
  <c r="E41" i="9" s="1"/>
  <c r="H43" i="20" l="1"/>
  <c r="H40" i="20"/>
  <c r="H23" i="20"/>
  <c r="H41" i="20"/>
  <c r="H88" i="9" s="1"/>
  <c r="G87" i="9"/>
  <c r="G58" i="9"/>
  <c r="G56" i="9" s="1"/>
  <c r="N49" i="20"/>
  <c r="N87" i="9" s="1"/>
  <c r="G71" i="20"/>
  <c r="G88" i="9"/>
  <c r="H90" i="9"/>
  <c r="F91" i="9"/>
  <c r="F92" i="9" s="1"/>
  <c r="F93" i="9" s="1"/>
  <c r="G66" i="9" s="1"/>
  <c r="H55" i="9"/>
  <c r="I21" i="20"/>
  <c r="I27" i="20" s="1"/>
  <c r="G25" i="9"/>
  <c r="G11" i="14" s="1"/>
  <c r="G8" i="14" s="1"/>
  <c r="H42" i="20" l="1"/>
  <c r="B7" i="21"/>
  <c r="F40" i="9"/>
  <c r="F36" i="9" s="1"/>
  <c r="F41" i="9" s="1"/>
  <c r="H85" i="9"/>
  <c r="H91" i="9" s="1"/>
  <c r="H92" i="9" s="1"/>
  <c r="G85" i="9"/>
  <c r="I25" i="20"/>
  <c r="I24" i="20"/>
  <c r="G54" i="9"/>
  <c r="G53" i="9" s="1"/>
  <c r="G52" i="9" s="1"/>
  <c r="I23" i="20" l="1"/>
  <c r="I41" i="20"/>
  <c r="I88" i="9" s="1"/>
  <c r="I40" i="20"/>
  <c r="I43" i="20"/>
  <c r="H54" i="9"/>
  <c r="H53" i="9" s="1"/>
  <c r="H25" i="9"/>
  <c r="H11" i="14" s="1"/>
  <c r="H8" i="14" s="1"/>
  <c r="H58" i="9"/>
  <c r="H71" i="20"/>
  <c r="I55" i="9"/>
  <c r="J21" i="20"/>
  <c r="J27" i="20" s="1"/>
  <c r="G91" i="9"/>
  <c r="G92" i="9" s="1"/>
  <c r="G93" i="9" s="1"/>
  <c r="H66" i="9" s="1"/>
  <c r="I90" i="9"/>
  <c r="I42" i="20" l="1"/>
  <c r="I85" i="9"/>
  <c r="I91" i="9" s="1"/>
  <c r="I92" i="9" s="1"/>
  <c r="I71" i="20"/>
  <c r="G40" i="9"/>
  <c r="G36" i="9" s="1"/>
  <c r="G41" i="9" s="1"/>
  <c r="H93" i="9"/>
  <c r="I66" i="9" s="1"/>
  <c r="J24" i="20"/>
  <c r="J25" i="20"/>
  <c r="H56" i="9"/>
  <c r="H52" i="9" s="1"/>
  <c r="I58" i="9"/>
  <c r="I25" i="9"/>
  <c r="I11" i="14" s="1"/>
  <c r="I8" i="14" s="1"/>
  <c r="J23" i="20" l="1"/>
  <c r="J41" i="20"/>
  <c r="J88" i="9" s="1"/>
  <c r="J40" i="20"/>
  <c r="J43" i="20"/>
  <c r="J90" i="9"/>
  <c r="I54" i="9"/>
  <c r="I53" i="9" s="1"/>
  <c r="I56" i="9"/>
  <c r="J55" i="9"/>
  <c r="K21" i="20"/>
  <c r="K27" i="20" s="1"/>
  <c r="H40" i="9"/>
  <c r="H36" i="9" s="1"/>
  <c r="H41" i="9" s="1"/>
  <c r="I93" i="9"/>
  <c r="J66" i="9" s="1"/>
  <c r="J58" i="9" l="1"/>
  <c r="J56" i="9" s="1"/>
  <c r="J42" i="20"/>
  <c r="J54" i="9" s="1"/>
  <c r="J53" i="9" s="1"/>
  <c r="J85" i="9"/>
  <c r="J91" i="9" s="1"/>
  <c r="J92" i="9" s="1"/>
  <c r="I52" i="9"/>
  <c r="I40" i="9"/>
  <c r="I36" i="9" s="1"/>
  <c r="I41" i="9" s="1"/>
  <c r="K25" i="20"/>
  <c r="J25" i="9"/>
  <c r="J11" i="14" s="1"/>
  <c r="J8" i="14" s="1"/>
  <c r="J71" i="20"/>
  <c r="J93" i="9" l="1"/>
  <c r="K66" i="9" s="1"/>
  <c r="K40" i="20"/>
  <c r="K43" i="20"/>
  <c r="K55" i="9"/>
  <c r="L21" i="20"/>
  <c r="L27" i="20" s="1"/>
  <c r="K24" i="20"/>
  <c r="J52" i="9"/>
  <c r="J40" i="9" l="1"/>
  <c r="J36" i="9" s="1"/>
  <c r="J41" i="9" s="1"/>
  <c r="K23" i="20"/>
  <c r="K41" i="20"/>
  <c r="K42" i="20" s="1"/>
  <c r="K90" i="9"/>
  <c r="K58" i="9" s="1"/>
  <c r="K71" i="20"/>
  <c r="K25" i="9"/>
  <c r="K11" i="14" s="1"/>
  <c r="K8" i="14" s="1"/>
  <c r="L25" i="20"/>
  <c r="L40" i="20" l="1"/>
  <c r="L43" i="20"/>
  <c r="K56" i="9"/>
  <c r="K88" i="9"/>
  <c r="K85" i="9" s="1"/>
  <c r="K91" i="9" s="1"/>
  <c r="K92" i="9" s="1"/>
  <c r="K93" i="9" s="1"/>
  <c r="L66" i="9" s="1"/>
  <c r="L55" i="9"/>
  <c r="M21" i="20"/>
  <c r="M27" i="20" s="1"/>
  <c r="L24" i="20"/>
  <c r="L23" i="20" l="1"/>
  <c r="L41" i="20"/>
  <c r="L88" i="9" s="1"/>
  <c r="L90" i="9"/>
  <c r="K54" i="9"/>
  <c r="K53" i="9" s="1"/>
  <c r="K52" i="9" s="1"/>
  <c r="M25" i="20"/>
  <c r="N25" i="20" s="1"/>
  <c r="M24" i="20"/>
  <c r="M23" i="20" s="1"/>
  <c r="K40" i="9"/>
  <c r="K36" i="9" s="1"/>
  <c r="K41" i="9" s="1"/>
  <c r="L42" i="20" l="1"/>
  <c r="M40" i="20" s="1"/>
  <c r="L58" i="9"/>
  <c r="L56" i="9" s="1"/>
  <c r="N24" i="20"/>
  <c r="N23" i="20" s="1"/>
  <c r="L85" i="9"/>
  <c r="L91" i="9" s="1"/>
  <c r="L92" i="9" s="1"/>
  <c r="L93" i="9" s="1"/>
  <c r="M66" i="9" s="1"/>
  <c r="N27" i="20"/>
  <c r="M55" i="9"/>
  <c r="N55" i="9" s="1"/>
  <c r="O21" i="20"/>
  <c r="O27" i="20" s="1"/>
  <c r="L25" i="9"/>
  <c r="L11" i="14" s="1"/>
  <c r="L8" i="14" s="1"/>
  <c r="L71" i="20"/>
  <c r="M43" i="20" l="1"/>
  <c r="L54" i="9"/>
  <c r="L53" i="9" s="1"/>
  <c r="L52" i="9" s="1"/>
  <c r="L40" i="9"/>
  <c r="L36" i="9" s="1"/>
  <c r="L41" i="9" s="1"/>
  <c r="AA21" i="20"/>
  <c r="P21" i="20" l="1"/>
  <c r="P27" i="20" s="1"/>
  <c r="P25" i="20" l="1"/>
  <c r="O24" i="20"/>
  <c r="O55" i="9"/>
  <c r="O25" i="20"/>
  <c r="O23" i="20" l="1"/>
  <c r="O41" i="20"/>
  <c r="O90" i="9"/>
  <c r="P55" i="9"/>
  <c r="Q21" i="20"/>
  <c r="P24" i="20"/>
  <c r="Q27" i="20" l="1"/>
  <c r="Q24" i="20" s="1"/>
  <c r="P23" i="20"/>
  <c r="P41" i="20"/>
  <c r="P88" i="9" s="1"/>
  <c r="P90" i="9"/>
  <c r="Q25" i="20" l="1"/>
  <c r="P85" i="9"/>
  <c r="P91" i="9" s="1"/>
  <c r="P92" i="9" s="1"/>
  <c r="Q55" i="9"/>
  <c r="R21" i="20"/>
  <c r="R27" i="20" s="1"/>
  <c r="Q23" i="20" l="1"/>
  <c r="Q41" i="20"/>
  <c r="R25" i="20"/>
  <c r="Q90" i="9"/>
  <c r="Q88" i="9" l="1"/>
  <c r="R55" i="9"/>
  <c r="S21" i="20"/>
  <c r="S27" i="20" s="1"/>
  <c r="R24" i="20"/>
  <c r="R23" i="20" l="1"/>
  <c r="R41" i="20"/>
  <c r="R90" i="9"/>
  <c r="S24" i="20"/>
  <c r="S25" i="20"/>
  <c r="Q85" i="9"/>
  <c r="S23" i="20" l="1"/>
  <c r="S41" i="20"/>
  <c r="S88" i="9" s="1"/>
  <c r="S90" i="9"/>
  <c r="R88" i="9"/>
  <c r="Q91" i="9"/>
  <c r="Q92" i="9" s="1"/>
  <c r="S55" i="9"/>
  <c r="T21" i="20"/>
  <c r="T27" i="20" s="1"/>
  <c r="S85" i="9" l="1"/>
  <c r="S91" i="9" s="1"/>
  <c r="S92" i="9" s="1"/>
  <c r="R85" i="9"/>
  <c r="T25" i="20"/>
  <c r="T55" i="9" l="1"/>
  <c r="U21" i="20"/>
  <c r="U27" i="20" s="1"/>
  <c r="R91" i="9"/>
  <c r="R92" i="9" s="1"/>
  <c r="T24" i="20"/>
  <c r="T23" i="20" l="1"/>
  <c r="T41" i="20"/>
  <c r="T90" i="9"/>
  <c r="U55" i="9" l="1"/>
  <c r="U25" i="20"/>
  <c r="V21" i="20"/>
  <c r="V27" i="20" s="1"/>
  <c r="U24" i="20"/>
  <c r="U23" i="20" l="1"/>
  <c r="U41" i="20"/>
  <c r="U90" i="9"/>
  <c r="V25" i="20"/>
  <c r="U88" i="9" l="1"/>
  <c r="V55" i="9"/>
  <c r="W21" i="20"/>
  <c r="W27" i="20" s="1"/>
  <c r="V24" i="20"/>
  <c r="V23" i="20" l="1"/>
  <c r="V41" i="20"/>
  <c r="U85" i="9"/>
  <c r="W24" i="20"/>
  <c r="W25" i="20"/>
  <c r="V90" i="9"/>
  <c r="W23" i="20" l="1"/>
  <c r="W41" i="20"/>
  <c r="W88" i="9" s="1"/>
  <c r="W90" i="9"/>
  <c r="W55" i="9"/>
  <c r="X21" i="20"/>
  <c r="X27" i="20" s="1"/>
  <c r="V88" i="9"/>
  <c r="U91" i="9"/>
  <c r="U92" i="9" s="1"/>
  <c r="W85" i="9" l="1"/>
  <c r="W91" i="9" s="1"/>
  <c r="W92" i="9" s="1"/>
  <c r="V85" i="9"/>
  <c r="X24" i="20"/>
  <c r="X23" i="20" l="1"/>
  <c r="X25" i="20"/>
  <c r="X90" i="9" s="1"/>
  <c r="X55" i="9"/>
  <c r="Y21" i="20"/>
  <c r="Y27" i="20" s="1"/>
  <c r="V91" i="9"/>
  <c r="V92" i="9" s="1"/>
  <c r="X41" i="20" l="1"/>
  <c r="Y25" i="20"/>
  <c r="X88" i="9" l="1"/>
  <c r="X85" i="9" s="1"/>
  <c r="Y24" i="20"/>
  <c r="Y41" i="20" s="1"/>
  <c r="Y55" i="9"/>
  <c r="Z21" i="20"/>
  <c r="Z27" i="20" s="1"/>
  <c r="Y23" i="20" l="1"/>
  <c r="Y90" i="9"/>
  <c r="Z25" i="20"/>
  <c r="AA25" i="20" s="1"/>
  <c r="Z24" i="20"/>
  <c r="Z23" i="20" s="1"/>
  <c r="X91" i="9"/>
  <c r="X92" i="9" s="1"/>
  <c r="Y88" i="9" l="1"/>
  <c r="Y85" i="9" s="1"/>
  <c r="AA24" i="20"/>
  <c r="AA27" i="20"/>
  <c r="Z55" i="9"/>
  <c r="AA55" i="9" s="1"/>
  <c r="AB21" i="20"/>
  <c r="AN21" i="20" l="1"/>
  <c r="AB27" i="20"/>
  <c r="AB25" i="20" s="1"/>
  <c r="Y91" i="9"/>
  <c r="Y92" i="9" s="1"/>
  <c r="AA23" i="20"/>
  <c r="AB55" i="9" l="1"/>
  <c r="AC21" i="20"/>
  <c r="AB24" i="20"/>
  <c r="AB41" i="20" s="1"/>
  <c r="AC27" i="20" l="1"/>
  <c r="AC24" i="20" s="1"/>
  <c r="AB90" i="9"/>
  <c r="AB23" i="20"/>
  <c r="AC25" i="20" l="1"/>
  <c r="AC90" i="9" s="1"/>
  <c r="AC23" i="20"/>
  <c r="AB88" i="9"/>
  <c r="AC55" i="9"/>
  <c r="AD21" i="20"/>
  <c r="AC41" i="20" l="1"/>
  <c r="AC88" i="9" s="1"/>
  <c r="AC85" i="9" s="1"/>
  <c r="AC91" i="9" s="1"/>
  <c r="AC92" i="9" s="1"/>
  <c r="AD27" i="20"/>
  <c r="AD25" i="20" s="1"/>
  <c r="AB85" i="9"/>
  <c r="AD24" i="20" l="1"/>
  <c r="AB91" i="9"/>
  <c r="AB92" i="9" s="1"/>
  <c r="AD55" i="9"/>
  <c r="AE21" i="20"/>
  <c r="AD90" i="9" l="1"/>
  <c r="AD41" i="20"/>
  <c r="AD23" i="20"/>
  <c r="AE27" i="20"/>
  <c r="AE25" i="20" s="1"/>
  <c r="AD88" i="9" l="1"/>
  <c r="AD85" i="9" s="1"/>
  <c r="AE55" i="9"/>
  <c r="AF21" i="20"/>
  <c r="AE24" i="20"/>
  <c r="AE41" i="20" s="1"/>
  <c r="AE90" i="9" l="1"/>
  <c r="AE23" i="20"/>
  <c r="AD91" i="9"/>
  <c r="AD92" i="9" s="1"/>
  <c r="AF27" i="20"/>
  <c r="AF55" i="9" l="1"/>
  <c r="AG21" i="20"/>
  <c r="AF25" i="20"/>
  <c r="AE88" i="9"/>
  <c r="AF24" i="20"/>
  <c r="AF41" i="20" l="1"/>
  <c r="AF23" i="20"/>
  <c r="AF90" i="9"/>
  <c r="AE85" i="9"/>
  <c r="AG27" i="20"/>
  <c r="AF88" i="9" l="1"/>
  <c r="AE91" i="9"/>
  <c r="AE92" i="9" s="1"/>
  <c r="AG55" i="9"/>
  <c r="AH21" i="20"/>
  <c r="AG24" i="20"/>
  <c r="AG25" i="20"/>
  <c r="AG90" i="9" l="1"/>
  <c r="AG23" i="20"/>
  <c r="AF85" i="9"/>
  <c r="AF91" i="9" l="1"/>
  <c r="AF92" i="9" s="1"/>
  <c r="AH12" i="7" l="1"/>
  <c r="AH16" i="7" s="1"/>
  <c r="AH22" i="20" l="1"/>
  <c r="AI22" i="20"/>
  <c r="AH27" i="20" l="1"/>
  <c r="AJ12" i="7"/>
  <c r="AJ16" i="7" s="1"/>
  <c r="AI12" i="7"/>
  <c r="AI16" i="7" s="1"/>
  <c r="AH24" i="20" l="1"/>
  <c r="AH25" i="20"/>
  <c r="AL22" i="20"/>
  <c r="AL12" i="7"/>
  <c r="AL16" i="7" s="1"/>
  <c r="AJ22" i="20"/>
  <c r="AH55" i="9"/>
  <c r="AI21" i="20"/>
  <c r="AK12" i="7"/>
  <c r="AK16" i="7" s="1"/>
  <c r="AK22" i="20"/>
  <c r="AN14" i="7"/>
  <c r="AH90" i="9" l="1"/>
  <c r="AH23" i="20"/>
  <c r="AM22" i="20"/>
  <c r="AN22" i="20" s="1"/>
  <c r="AI27" i="20"/>
  <c r="AI24" i="20" s="1"/>
  <c r="AI25" i="20" l="1"/>
  <c r="AI90" i="9" s="1"/>
  <c r="AI23" i="20"/>
  <c r="AM12" i="7"/>
  <c r="AJ21" i="20"/>
  <c r="AI55" i="9"/>
  <c r="AN15" i="7"/>
  <c r="AN12" i="7" l="1"/>
  <c r="AN16" i="7" s="1"/>
  <c r="AM16" i="7"/>
  <c r="AJ27" i="20"/>
  <c r="AJ24" i="20" s="1"/>
  <c r="AJ25" i="20" l="1"/>
  <c r="AJ90" i="9" s="1"/>
  <c r="AJ23" i="20"/>
  <c r="AJ55" i="9"/>
  <c r="AK21" i="20"/>
  <c r="AK27" i="20" l="1"/>
  <c r="AK24" i="20" s="1"/>
  <c r="AK25" i="20" l="1"/>
  <c r="AK90" i="9" s="1"/>
  <c r="AK23" i="20"/>
  <c r="AL21" i="20"/>
  <c r="AK55" i="9"/>
  <c r="AL27" i="20" l="1"/>
  <c r="AL24" i="20" s="1"/>
  <c r="AL25" i="20" l="1"/>
  <c r="AL90" i="9" s="1"/>
  <c r="AM21" i="20"/>
  <c r="AL55" i="9"/>
  <c r="AL23" i="20"/>
  <c r="AM27" i="20" l="1"/>
  <c r="AM25" i="20" s="1"/>
  <c r="AN25" i="20" s="1"/>
  <c r="AO21" i="20" l="1"/>
  <c r="AN27" i="20"/>
  <c r="AM55" i="9"/>
  <c r="AM24" i="20"/>
  <c r="AN59" i="20" l="1"/>
  <c r="AM23" i="20"/>
  <c r="AN24" i="20"/>
  <c r="AO27" i="20"/>
  <c r="BA21" i="20"/>
  <c r="AN23" i="20" l="1"/>
  <c r="AP21" i="20"/>
  <c r="AO24" i="20"/>
  <c r="AO59" i="20" s="1"/>
  <c r="AO23" i="20" l="1"/>
  <c r="AP27" i="20"/>
  <c r="AP24" i="20" s="1"/>
  <c r="AP59" i="20" s="1"/>
  <c r="AQ21" i="20" l="1"/>
  <c r="AP23" i="20"/>
  <c r="AQ27" i="20" l="1"/>
  <c r="AQ24" i="20" s="1"/>
  <c r="AQ59" i="20" s="1"/>
  <c r="AQ23" i="20" l="1"/>
  <c r="AR21" i="20"/>
  <c r="AR27" i="20" l="1"/>
  <c r="AR24" i="20" s="1"/>
  <c r="AS21" i="20" l="1"/>
  <c r="AR59" i="20"/>
  <c r="AR23" i="20"/>
  <c r="AS27" i="20" l="1"/>
  <c r="AS24" i="20" s="1"/>
  <c r="AT21" i="20" l="1"/>
  <c r="AS59" i="20"/>
  <c r="AS23" i="20"/>
  <c r="AT27" i="20" l="1"/>
  <c r="AU21" i="20" l="1"/>
  <c r="AT24" i="20"/>
  <c r="AT23" i="20" l="1"/>
  <c r="AT59" i="20"/>
  <c r="AU27" i="20"/>
  <c r="AU24" i="20" s="1"/>
  <c r="AN62" i="20" l="1"/>
  <c r="AM64" i="20"/>
  <c r="AN64" i="20" s="1"/>
  <c r="AU23" i="20"/>
  <c r="AU59" i="20"/>
  <c r="AV21" i="20"/>
  <c r="AO64" i="20" l="1"/>
  <c r="AV27" i="20"/>
  <c r="AO62" i="20" l="1"/>
  <c r="AW21" i="20"/>
  <c r="AV24" i="20"/>
  <c r="AV59" i="20" l="1"/>
  <c r="AV23" i="20"/>
  <c r="AW27" i="20"/>
  <c r="AW24" i="20" s="1"/>
  <c r="AP64" i="20" l="1"/>
  <c r="AP62" i="20" s="1"/>
  <c r="AW59" i="20"/>
  <c r="AW23" i="20"/>
  <c r="AX21" i="20"/>
  <c r="AQ64" i="20" l="1"/>
  <c r="AQ62" i="20" s="1"/>
  <c r="AX27" i="20"/>
  <c r="AX24" i="20" s="1"/>
  <c r="AX59" i="20" l="1"/>
  <c r="AX23" i="20"/>
  <c r="AY21" i="20"/>
  <c r="AR64" i="20" l="1"/>
  <c r="AR62" i="20" s="1"/>
  <c r="AY27" i="20"/>
  <c r="AZ21" i="20" l="1"/>
  <c r="AY24" i="20"/>
  <c r="AZ27" i="20" l="1"/>
  <c r="AZ24" i="20" s="1"/>
  <c r="AY59" i="20"/>
  <c r="AY23" i="20"/>
  <c r="AS64" i="20" l="1"/>
  <c r="AS62" i="20" s="1"/>
  <c r="AZ59" i="20"/>
  <c r="AZ23" i="20"/>
  <c r="BA24" i="20"/>
  <c r="BB21" i="20"/>
  <c r="BA27" i="20"/>
  <c r="AT64" i="20" l="1"/>
  <c r="AT62" i="20" s="1"/>
  <c r="BN21" i="20"/>
  <c r="BB27" i="20"/>
  <c r="BB24" i="20" s="1"/>
  <c r="BA23" i="20"/>
  <c r="BA59" i="20"/>
  <c r="BB59" i="20" l="1"/>
  <c r="BB23" i="20"/>
  <c r="BC21" i="20"/>
  <c r="AU64" i="20" l="1"/>
  <c r="AU62" i="20" s="1"/>
  <c r="BC27" i="20"/>
  <c r="BD21" i="20" l="1"/>
  <c r="BC24" i="20"/>
  <c r="BC59" i="20" l="1"/>
  <c r="BC23" i="20"/>
  <c r="BD27" i="20"/>
  <c r="BD24" i="20" s="1"/>
  <c r="AV64" i="20" l="1"/>
  <c r="AV62" i="20" s="1"/>
  <c r="BE21" i="20"/>
  <c r="BD59" i="20"/>
  <c r="BD23" i="20"/>
  <c r="AW64" i="20" l="1"/>
  <c r="AW62" i="20" s="1"/>
  <c r="BE27" i="20"/>
  <c r="BF21" i="20" l="1"/>
  <c r="BE24" i="20"/>
  <c r="BE59" i="20" l="1"/>
  <c r="BE23" i="20"/>
  <c r="BF27" i="20"/>
  <c r="BF24" i="20" s="1"/>
  <c r="AX64" i="20" l="1"/>
  <c r="AX62" i="20" s="1"/>
  <c r="BF59" i="20"/>
  <c r="BF23" i="20"/>
  <c r="BG21" i="20"/>
  <c r="AY64" i="20" l="1"/>
  <c r="AY62" i="20" s="1"/>
  <c r="BG27" i="20"/>
  <c r="BG24" i="20" s="1"/>
  <c r="BG59" i="20" l="1"/>
  <c r="BG23" i="20"/>
  <c r="BH21" i="20"/>
  <c r="AZ64" i="20" l="1"/>
  <c r="BA64" i="20" s="1"/>
  <c r="BH27" i="20"/>
  <c r="BH24" i="20" s="1"/>
  <c r="AZ62" i="20" l="1"/>
  <c r="BA62" i="20" s="1"/>
  <c r="BH23" i="20"/>
  <c r="BH59" i="20"/>
  <c r="BI21" i="20"/>
  <c r="BB64" i="20" l="1"/>
  <c r="BB62" i="20"/>
  <c r="BI27" i="20"/>
  <c r="BJ21" i="20" l="1"/>
  <c r="BI24" i="20"/>
  <c r="BI59" i="20" l="1"/>
  <c r="BI23" i="20"/>
  <c r="BJ27" i="20"/>
  <c r="BJ24" i="20" s="1"/>
  <c r="BC64" i="20" l="1"/>
  <c r="BC62" i="20" s="1"/>
  <c r="BJ59" i="20"/>
  <c r="BJ23" i="20"/>
  <c r="BK21" i="20"/>
  <c r="BD64" i="20" l="1"/>
  <c r="BD62" i="20" s="1"/>
  <c r="BK27" i="20"/>
  <c r="BK24" i="20" s="1"/>
  <c r="BK59" i="20" l="1"/>
  <c r="BK23" i="20"/>
  <c r="BL21" i="20"/>
  <c r="BE64" i="20" l="1"/>
  <c r="BE62" i="20"/>
  <c r="BL27" i="20"/>
  <c r="BM21" i="20" l="1"/>
  <c r="BL24" i="20"/>
  <c r="BM27" i="20" l="1"/>
  <c r="BM24" i="20" s="1"/>
  <c r="BL59" i="20"/>
  <c r="BL23" i="20"/>
  <c r="BF64" i="20" l="1"/>
  <c r="BF62" i="20" s="1"/>
  <c r="BN27" i="20"/>
  <c r="BO21" i="20"/>
  <c r="BM59" i="20"/>
  <c r="BM23" i="20"/>
  <c r="BN24" i="20"/>
  <c r="BG64" i="20" l="1"/>
  <c r="BG62" i="20" s="1"/>
  <c r="BN23" i="20"/>
  <c r="BN59" i="20"/>
  <c r="CA21" i="20"/>
  <c r="BO27" i="20"/>
  <c r="BO24" i="20" s="1"/>
  <c r="BO59" i="20" l="1"/>
  <c r="BO23" i="20"/>
  <c r="BP21" i="20"/>
  <c r="BH64" i="20" l="1"/>
  <c r="BH62" i="20" s="1"/>
  <c r="BP27" i="20"/>
  <c r="BQ21" i="20" l="1"/>
  <c r="BP24" i="20"/>
  <c r="BQ27" i="20" l="1"/>
  <c r="BQ24" i="20" s="1"/>
  <c r="BP59" i="20"/>
  <c r="BP23" i="20"/>
  <c r="BI64" i="20" l="1"/>
  <c r="BI62" i="20" s="1"/>
  <c r="BQ59" i="20"/>
  <c r="BQ23" i="20"/>
  <c r="BR21" i="20"/>
  <c r="BJ64" i="20" l="1"/>
  <c r="BJ62" i="20" s="1"/>
  <c r="BR27" i="20"/>
  <c r="BS21" i="20" l="1"/>
  <c r="BR24" i="20"/>
  <c r="BR59" i="20" l="1"/>
  <c r="BR23" i="20"/>
  <c r="BS27" i="20"/>
  <c r="BS24" i="20" s="1"/>
  <c r="BK64" i="20" l="1"/>
  <c r="BS59" i="20"/>
  <c r="BS23" i="20"/>
  <c r="BT21" i="20"/>
  <c r="BK62" i="20"/>
  <c r="BL64" i="20" l="1"/>
  <c r="BL62" i="20" s="1"/>
  <c r="BT27" i="20"/>
  <c r="BU21" i="20" l="1"/>
  <c r="BT24" i="20"/>
  <c r="BT59" i="20" l="1"/>
  <c r="BT23" i="20"/>
  <c r="BU27" i="20"/>
  <c r="BU24" i="20" s="1"/>
  <c r="BM64" i="20" l="1"/>
  <c r="BN64" i="20" s="1"/>
  <c r="BU59" i="20"/>
  <c r="BU23" i="20"/>
  <c r="BV21" i="20"/>
  <c r="BO64" i="20" l="1"/>
  <c r="BV27" i="20"/>
  <c r="BV24" i="20" s="1"/>
  <c r="BM62" i="20"/>
  <c r="BN62" i="20" s="1"/>
  <c r="BO62" i="20"/>
  <c r="BV59" i="20" l="1"/>
  <c r="BV23" i="20"/>
  <c r="BW21" i="20"/>
  <c r="BP64" i="20" l="1"/>
  <c r="BP62" i="20" s="1"/>
  <c r="BW27" i="20"/>
  <c r="BW24" i="20" s="1"/>
  <c r="BW59" i="20" l="1"/>
  <c r="BW23" i="20"/>
  <c r="BX21" i="20"/>
  <c r="BQ64" i="20" l="1"/>
  <c r="BQ62" i="20" s="1"/>
  <c r="BX27" i="20"/>
  <c r="BY21" i="20" l="1"/>
  <c r="BX24" i="20"/>
  <c r="BX23" i="20" l="1"/>
  <c r="BX59" i="20"/>
  <c r="BY27" i="20"/>
  <c r="BY24" i="20" s="1"/>
  <c r="BR64" i="20" l="1"/>
  <c r="BR62" i="20" s="1"/>
  <c r="BZ21" i="20"/>
  <c r="BY59" i="20"/>
  <c r="BY23" i="20"/>
  <c r="BS64" i="20" l="1"/>
  <c r="BS62" i="20" s="1"/>
  <c r="BZ27" i="20"/>
  <c r="BZ24" i="20" s="1"/>
  <c r="BZ59" i="20" l="1"/>
  <c r="BZ23" i="20"/>
  <c r="CA24" i="20"/>
  <c r="CA27" i="20"/>
  <c r="CB21" i="20"/>
  <c r="BT64" i="20" l="1"/>
  <c r="CA59" i="20"/>
  <c r="CN21" i="20"/>
  <c r="CB27" i="20"/>
  <c r="CB24" i="20" s="1"/>
  <c r="CA23" i="20"/>
  <c r="BT62" i="20"/>
  <c r="CB59" i="20" l="1"/>
  <c r="CB23" i="20"/>
  <c r="CC21" i="20"/>
  <c r="BU64" i="20" l="1"/>
  <c r="BU62" i="20" s="1"/>
  <c r="CC27" i="20"/>
  <c r="CD21" i="20" l="1"/>
  <c r="CC24" i="20"/>
  <c r="CC59" i="20" l="1"/>
  <c r="CC23" i="20"/>
  <c r="CD27" i="20"/>
  <c r="BV64" i="20" l="1"/>
  <c r="BV62" i="20" s="1"/>
  <c r="CE21" i="20"/>
  <c r="CD24" i="20"/>
  <c r="CE27" i="20" l="1"/>
  <c r="CD59" i="20"/>
  <c r="CD23" i="20"/>
  <c r="BW64" i="20" l="1"/>
  <c r="BW62" i="20" s="1"/>
  <c r="CF21" i="20"/>
  <c r="CE24" i="20"/>
  <c r="CE59" i="20" l="1"/>
  <c r="CE23" i="20"/>
  <c r="CF27" i="20"/>
  <c r="CF24" i="20" s="1"/>
  <c r="BX64" i="20" l="1"/>
  <c r="BX62" i="20" s="1"/>
  <c r="CF59" i="20"/>
  <c r="CF23" i="20"/>
  <c r="CG21" i="20"/>
  <c r="BY64" i="20" l="1"/>
  <c r="BY62" i="20" s="1"/>
  <c r="CG27" i="20"/>
  <c r="CG24" i="20" s="1"/>
  <c r="CG59" i="20" l="1"/>
  <c r="CG23" i="20"/>
  <c r="CH21" i="20"/>
  <c r="BZ64" i="20" l="1"/>
  <c r="CA64" i="20" s="1"/>
  <c r="CH27" i="20"/>
  <c r="BZ62" i="20" l="1"/>
  <c r="CA62" i="20" s="1"/>
  <c r="CI21" i="20"/>
  <c r="CH24" i="20"/>
  <c r="CH23" i="20" l="1"/>
  <c r="CH59" i="20"/>
  <c r="CI27" i="20"/>
  <c r="CI24" i="20" s="1"/>
  <c r="CB64" i="20" l="1"/>
  <c r="CB62" i="20" s="1"/>
  <c r="CI59" i="20"/>
  <c r="CI23" i="20"/>
  <c r="CC64" i="20" s="1"/>
  <c r="CJ21" i="20"/>
  <c r="CC62" i="20" l="1"/>
  <c r="CJ27" i="20"/>
  <c r="CK21" i="20" l="1"/>
  <c r="CJ24" i="20"/>
  <c r="CJ59" i="20" l="1"/>
  <c r="CJ23" i="20"/>
  <c r="CK27" i="20"/>
  <c r="CD64" i="20" l="1"/>
  <c r="CD62" i="20" s="1"/>
  <c r="CL21" i="20"/>
  <c r="CK24" i="20"/>
  <c r="CL27" i="20" l="1"/>
  <c r="CL24" i="20" s="1"/>
  <c r="CK23" i="20"/>
  <c r="CK59" i="20"/>
  <c r="CE64" i="20" l="1"/>
  <c r="CE62" i="20" s="1"/>
  <c r="CM21" i="20"/>
  <c r="CL59" i="20"/>
  <c r="CL23" i="20"/>
  <c r="CF64" i="20" l="1"/>
  <c r="CF62" i="20" s="1"/>
  <c r="CM27" i="20"/>
  <c r="CM24" i="20" s="1"/>
  <c r="CM59" i="20" l="1"/>
  <c r="CM23" i="20"/>
  <c r="CN24" i="20"/>
  <c r="CO21" i="20"/>
  <c r="CN27" i="20"/>
  <c r="CG64" i="20" l="1"/>
  <c r="DA21" i="20"/>
  <c r="CO27" i="20"/>
  <c r="CO24" i="20" s="1"/>
  <c r="CN59" i="20"/>
  <c r="CN23" i="20"/>
  <c r="CG62" i="20"/>
  <c r="CO59" i="20" l="1"/>
  <c r="CO23" i="20"/>
  <c r="CP21" i="20"/>
  <c r="CH64" i="20" l="1"/>
  <c r="CH62" i="20" s="1"/>
  <c r="CP27" i="20"/>
  <c r="CQ21" i="20" l="1"/>
  <c r="CP24" i="20"/>
  <c r="CP59" i="20" l="1"/>
  <c r="CP23" i="20"/>
  <c r="CQ27" i="20"/>
  <c r="CI64" i="20" l="1"/>
  <c r="CR21" i="20"/>
  <c r="CQ24" i="20"/>
  <c r="CI62" i="20"/>
  <c r="CQ59" i="20" l="1"/>
  <c r="CQ23" i="20"/>
  <c r="CR27" i="20"/>
  <c r="CR24" i="20" s="1"/>
  <c r="CJ64" i="20" l="1"/>
  <c r="CJ62" i="20" s="1"/>
  <c r="CR59" i="20"/>
  <c r="CR23" i="20"/>
  <c r="CS21" i="20"/>
  <c r="CK64" i="20" l="1"/>
  <c r="CK62" i="20" s="1"/>
  <c r="CS27" i="20"/>
  <c r="CS24" i="20" s="1"/>
  <c r="CS59" i="20" l="1"/>
  <c r="CS23" i="20"/>
  <c r="CT21" i="20"/>
  <c r="CL64" i="20" l="1"/>
  <c r="CL62" i="20" s="1"/>
  <c r="CT27" i="20"/>
  <c r="CU21" i="20" l="1"/>
  <c r="CT24" i="20"/>
  <c r="CU27" i="20" l="1"/>
  <c r="CT59" i="20"/>
  <c r="CT23" i="20"/>
  <c r="CM64" i="20" l="1"/>
  <c r="CN64" i="20" s="1"/>
  <c r="CV21" i="20"/>
  <c r="CU24" i="20"/>
  <c r="CM62" i="20" l="1"/>
  <c r="CN62" i="20" s="1"/>
  <c r="CU59" i="20"/>
  <c r="CU23" i="20"/>
  <c r="CV27" i="20"/>
  <c r="CV24" i="20" s="1"/>
  <c r="CO64" i="20" l="1"/>
  <c r="CV59" i="20"/>
  <c r="CV23" i="20"/>
  <c r="CO62" i="20"/>
  <c r="CW21" i="20"/>
  <c r="CP64" i="20" l="1"/>
  <c r="CP62" i="20" s="1"/>
  <c r="CW27" i="20"/>
  <c r="CW24" i="20" s="1"/>
  <c r="CX21" i="20" l="1"/>
  <c r="CW59" i="20"/>
  <c r="CW23" i="20"/>
  <c r="CQ64" i="20" l="1"/>
  <c r="CQ62" i="20" s="1"/>
  <c r="CX27" i="20"/>
  <c r="CY21" i="20" l="1"/>
  <c r="CX24" i="20"/>
  <c r="CX59" i="20" l="1"/>
  <c r="CX23" i="20"/>
  <c r="CY27" i="20"/>
  <c r="CY24" i="20" s="1"/>
  <c r="CR64" i="20" l="1"/>
  <c r="CY59" i="20"/>
  <c r="CY23" i="20"/>
  <c r="CR62" i="20"/>
  <c r="CZ21" i="20"/>
  <c r="CS64" i="20" l="1"/>
  <c r="CS62" i="20" s="1"/>
  <c r="CZ27" i="20"/>
  <c r="DB21" i="20" l="1"/>
  <c r="DA27" i="20"/>
  <c r="CZ24" i="20"/>
  <c r="CZ59" i="20" l="1"/>
  <c r="CZ23" i="20"/>
  <c r="DA24" i="20"/>
  <c r="DN21" i="20"/>
  <c r="DB27" i="20"/>
  <c r="DB24" i="20" s="1"/>
  <c r="CT64" i="20" l="1"/>
  <c r="DB59" i="20"/>
  <c r="DB23" i="20"/>
  <c r="DA59" i="20"/>
  <c r="DC21" i="20"/>
  <c r="DA23" i="20"/>
  <c r="CT62" i="20"/>
  <c r="CU64" i="20" l="1"/>
  <c r="CU62" i="20" s="1"/>
  <c r="DC27" i="20"/>
  <c r="DD21" i="20" l="1"/>
  <c r="DC24" i="20"/>
  <c r="DC59" i="20" l="1"/>
  <c r="DC23" i="20"/>
  <c r="DD27" i="20"/>
  <c r="DD24" i="20" s="1"/>
  <c r="CV64" i="20" l="1"/>
  <c r="DD59" i="20"/>
  <c r="DD23" i="20"/>
  <c r="CW64" i="20" s="1"/>
  <c r="DE21" i="20"/>
  <c r="CV62" i="20"/>
  <c r="CW62" i="20" l="1"/>
  <c r="DE27" i="20"/>
  <c r="DF21" i="20" l="1"/>
  <c r="DE24" i="20"/>
  <c r="DE59" i="20" l="1"/>
  <c r="DE23" i="20"/>
  <c r="DF27" i="20"/>
  <c r="DF24" i="20" s="1"/>
  <c r="CX64" i="20" l="1"/>
  <c r="CX62" i="20" s="1"/>
  <c r="DG21" i="20"/>
  <c r="DF59" i="20"/>
  <c r="DF23" i="20"/>
  <c r="CY64" i="20" s="1"/>
  <c r="DG27" i="20" l="1"/>
  <c r="DG24" i="20" s="1"/>
  <c r="CY62" i="20"/>
  <c r="DH21" i="20" l="1"/>
  <c r="DG59" i="20"/>
  <c r="DG23" i="20"/>
  <c r="CZ64" i="20" l="1"/>
  <c r="DA64" i="20" s="1"/>
  <c r="DH27" i="20"/>
  <c r="DH24" i="20" s="1"/>
  <c r="DH59" i="20" l="1"/>
  <c r="DH23" i="20"/>
  <c r="CZ62" i="20"/>
  <c r="DA62" i="20" s="1"/>
  <c r="DI21" i="20"/>
  <c r="DB64" i="20" l="1"/>
  <c r="DB62" i="20"/>
  <c r="DI27" i="20"/>
  <c r="DI24" i="20" s="1"/>
  <c r="DI59" i="20" l="1"/>
  <c r="DI23" i="20"/>
  <c r="DJ21" i="20"/>
  <c r="DC64" i="20" l="1"/>
  <c r="DC62" i="20" s="1"/>
  <c r="DJ27" i="20"/>
  <c r="DJ24" i="20" s="1"/>
  <c r="DJ59" i="20" l="1"/>
  <c r="DJ23" i="20"/>
  <c r="DK21" i="20"/>
  <c r="DD64" i="20" l="1"/>
  <c r="DD62" i="20"/>
  <c r="DK27" i="20"/>
  <c r="DK24" i="20" s="1"/>
  <c r="DL21" i="20" l="1"/>
  <c r="DK59" i="20"/>
  <c r="DK23" i="20"/>
  <c r="DE64" i="20" l="1"/>
  <c r="DE62" i="20" s="1"/>
  <c r="DL27" i="20"/>
  <c r="DM21" i="20" l="1"/>
  <c r="DL24" i="20"/>
  <c r="DL59" i="20" l="1"/>
  <c r="DL23" i="20"/>
  <c r="DM27" i="20"/>
  <c r="DM24" i="20" s="1"/>
  <c r="DF64" i="20" l="1"/>
  <c r="DM59" i="20"/>
  <c r="DM23" i="20"/>
  <c r="DG64" i="20" s="1"/>
  <c r="DN24" i="20"/>
  <c r="DN27" i="20"/>
  <c r="DO21" i="20"/>
  <c r="DF62" i="20"/>
  <c r="DN59" i="20" l="1"/>
  <c r="DG62" i="20"/>
  <c r="EA21" i="20"/>
  <c r="DO27" i="20"/>
  <c r="DN23" i="20"/>
  <c r="DP21" i="20" l="1"/>
  <c r="DO24" i="20"/>
  <c r="DO59" i="20" l="1"/>
  <c r="DO23" i="20"/>
  <c r="DP27" i="20"/>
  <c r="DP24" i="20" s="1"/>
  <c r="DH64" i="20" l="1"/>
  <c r="DP59" i="20"/>
  <c r="DP23" i="20"/>
  <c r="DQ21" i="20"/>
  <c r="DH62" i="20"/>
  <c r="DI64" i="20" l="1"/>
  <c r="DQ27" i="20"/>
  <c r="DQ24" i="20" s="1"/>
  <c r="DI62" i="20"/>
  <c r="DQ59" i="20" l="1"/>
  <c r="DQ23" i="20"/>
  <c r="DR21" i="20"/>
  <c r="DJ64" i="20" l="1"/>
  <c r="DJ62" i="20" s="1"/>
  <c r="DR27" i="20"/>
  <c r="DS21" i="20" l="1"/>
  <c r="DR24" i="20"/>
  <c r="DR59" i="20" l="1"/>
  <c r="DR23" i="20"/>
  <c r="DS27" i="20"/>
  <c r="DK64" i="20" l="1"/>
  <c r="DT21" i="20"/>
  <c r="DS24" i="20"/>
  <c r="DK62" i="20"/>
  <c r="DS59" i="20" l="1"/>
  <c r="DS23" i="20"/>
  <c r="DT27" i="20"/>
  <c r="DL64" i="20" l="1"/>
  <c r="DL62" i="20" s="1"/>
  <c r="DU21" i="20"/>
  <c r="DT24" i="20"/>
  <c r="DT59" i="20" l="1"/>
  <c r="DT23" i="20"/>
  <c r="DU27" i="20"/>
  <c r="DM64" i="20" l="1"/>
  <c r="DN64" i="20" s="1"/>
  <c r="DV21" i="20"/>
  <c r="DU24" i="20"/>
  <c r="DV27" i="20" l="1"/>
  <c r="DU59" i="20"/>
  <c r="DU23" i="20"/>
  <c r="DM62" i="20"/>
  <c r="DN62" i="20" s="1"/>
  <c r="DO64" i="20" l="1"/>
  <c r="DO62" i="20" s="1"/>
  <c r="DW21" i="20"/>
  <c r="DV24" i="20"/>
  <c r="DV59" i="20" l="1"/>
  <c r="DV23" i="20"/>
  <c r="DW27" i="20"/>
  <c r="DP64" i="20" l="1"/>
  <c r="DP62" i="20" s="1"/>
  <c r="DX21" i="20"/>
  <c r="DW24" i="20"/>
  <c r="DX27" i="20" l="1"/>
  <c r="DX24" i="20" s="1"/>
  <c r="DW59" i="20"/>
  <c r="DW23" i="20"/>
  <c r="DQ64" i="20" l="1"/>
  <c r="DQ62" i="20" s="1"/>
  <c r="DY21" i="20"/>
  <c r="DX59" i="20"/>
  <c r="DX23" i="20"/>
  <c r="DR64" i="20" l="1"/>
  <c r="DR62" i="20" s="1"/>
  <c r="DY27" i="20"/>
  <c r="DZ21" i="20" l="1"/>
  <c r="DY24" i="20"/>
  <c r="DZ27" i="20" l="1"/>
  <c r="DZ24" i="20" s="1"/>
  <c r="DY59" i="20"/>
  <c r="DY23" i="20"/>
  <c r="DS64" i="20" l="1"/>
  <c r="DS62" i="20" s="1"/>
  <c r="DZ59" i="20"/>
  <c r="DZ23" i="20"/>
  <c r="EA24" i="20"/>
  <c r="EB21" i="20"/>
  <c r="EA27" i="20"/>
  <c r="DT64" i="20" l="1"/>
  <c r="EN21" i="20"/>
  <c r="EB27" i="20"/>
  <c r="EB24" i="20" s="1"/>
  <c r="EA23" i="20"/>
  <c r="DT62" i="20"/>
  <c r="EA59" i="20"/>
  <c r="EC21" i="20" l="1"/>
  <c r="EB59" i="20"/>
  <c r="EB23" i="20"/>
  <c r="DU64" i="20" l="1"/>
  <c r="DU62" i="20" s="1"/>
  <c r="EC27" i="20"/>
  <c r="EC24" i="20" s="1"/>
  <c r="EC59" i="20" l="1"/>
  <c r="EC23" i="20"/>
  <c r="ED21" i="20"/>
  <c r="DV64" i="20" l="1"/>
  <c r="DV62" i="20" s="1"/>
  <c r="ED27" i="20"/>
  <c r="ED24" i="20" s="1"/>
  <c r="EE21" i="20" l="1"/>
  <c r="ED59" i="20"/>
  <c r="ED23" i="20"/>
  <c r="DW64" i="20" l="1"/>
  <c r="EE27" i="20"/>
  <c r="EE24" i="20" s="1"/>
  <c r="DW62" i="20"/>
  <c r="EE59" i="20" l="1"/>
  <c r="EE23" i="20"/>
  <c r="EF21" i="20"/>
  <c r="DX64" i="20" l="1"/>
  <c r="EF27" i="20"/>
  <c r="EF24" i="20" s="1"/>
  <c r="DX62" i="20"/>
  <c r="EG21" i="20" l="1"/>
  <c r="EF59" i="20"/>
  <c r="EF23" i="20"/>
  <c r="DY64" i="20" l="1"/>
  <c r="DY62" i="20" s="1"/>
  <c r="EG27" i="20"/>
  <c r="EH21" i="20" l="1"/>
  <c r="EG24" i="20"/>
  <c r="EG59" i="20" l="1"/>
  <c r="EG23" i="20"/>
  <c r="EH27" i="20"/>
  <c r="DZ64" i="20" l="1"/>
  <c r="EA64" i="20" s="1"/>
  <c r="EI21" i="20"/>
  <c r="EH24" i="20"/>
  <c r="EH59" i="20" l="1"/>
  <c r="EH23" i="20"/>
  <c r="EI27" i="20"/>
  <c r="DZ62" i="20"/>
  <c r="EA62" i="20" s="1"/>
  <c r="EB64" i="20" l="1"/>
  <c r="EB62" i="20" s="1"/>
  <c r="EJ21" i="20"/>
  <c r="EI24" i="20"/>
  <c r="EJ27" i="20" l="1"/>
  <c r="EI59" i="20"/>
  <c r="EI23" i="20"/>
  <c r="EC64" i="20" l="1"/>
  <c r="EC62" i="20" s="1"/>
  <c r="EK21" i="20"/>
  <c r="EJ24" i="20"/>
  <c r="EK27" i="20" l="1"/>
  <c r="EK24" i="20" s="1"/>
  <c r="EJ59" i="20"/>
  <c r="EJ23" i="20"/>
  <c r="ED64" i="20" l="1"/>
  <c r="EK59" i="20"/>
  <c r="EK23" i="20"/>
  <c r="EE64" i="20" s="1"/>
  <c r="ED62" i="20"/>
  <c r="EL21" i="20"/>
  <c r="EL27" i="20" l="1"/>
  <c r="EE62" i="20"/>
  <c r="EM21" i="20" l="1"/>
  <c r="EL24" i="20"/>
  <c r="EL59" i="20" l="1"/>
  <c r="EL23" i="20"/>
  <c r="EM27" i="20"/>
  <c r="EM24" i="20" s="1"/>
  <c r="EF64" i="20" l="1"/>
  <c r="EM59" i="20"/>
  <c r="EM23" i="20"/>
  <c r="EN24" i="20"/>
  <c r="EN27" i="20"/>
  <c r="EO21" i="20"/>
  <c r="EF62" i="20"/>
  <c r="EG64" i="20" l="1"/>
  <c r="EG62" i="20" s="1"/>
  <c r="EN59" i="20"/>
  <c r="FA21" i="20"/>
  <c r="EO27" i="20"/>
  <c r="EO24" i="20" s="1"/>
  <c r="EN23" i="20"/>
  <c r="EO59" i="20" l="1"/>
  <c r="EO23" i="20"/>
  <c r="EP21" i="20"/>
  <c r="EH64" i="20" l="1"/>
  <c r="EH62" i="20" s="1"/>
  <c r="EP27" i="20"/>
  <c r="EQ21" i="20" l="1"/>
  <c r="EP24" i="20"/>
  <c r="EQ27" i="20" l="1"/>
  <c r="EQ24" i="20" s="1"/>
  <c r="EP59" i="20"/>
  <c r="EP23" i="20"/>
  <c r="EI64" i="20" l="1"/>
  <c r="ER21" i="20"/>
  <c r="EI62" i="20"/>
  <c r="EQ59" i="20"/>
  <c r="EQ23" i="20"/>
  <c r="EJ64" i="20" l="1"/>
  <c r="EJ62" i="20" s="1"/>
  <c r="ER27" i="20"/>
  <c r="ER24" i="20" s="1"/>
  <c r="ER59" i="20" l="1"/>
  <c r="ER23" i="20"/>
  <c r="ES21" i="20"/>
  <c r="EK64" i="20" l="1"/>
  <c r="EK62" i="20" s="1"/>
  <c r="ES27" i="20"/>
  <c r="ET21" i="20" l="1"/>
  <c r="ES24" i="20"/>
  <c r="ET27" i="20" l="1"/>
  <c r="ES59" i="20"/>
  <c r="ES23" i="20"/>
  <c r="EL64" i="20" l="1"/>
  <c r="EL62" i="20" s="1"/>
  <c r="EU21" i="20"/>
  <c r="ET24" i="20"/>
  <c r="EU27" i="20" l="1"/>
  <c r="ET59" i="20"/>
  <c r="ET23" i="20"/>
  <c r="EM64" i="20" l="1"/>
  <c r="EN64" i="20" s="1"/>
  <c r="EV21" i="20"/>
  <c r="EU24" i="20"/>
  <c r="EM62" i="20" l="1"/>
  <c r="EN62" i="20" s="1"/>
  <c r="EU59" i="20"/>
  <c r="EU23" i="20"/>
  <c r="EV27" i="20"/>
  <c r="EV24" i="20" s="1"/>
  <c r="EO64" i="20" l="1"/>
  <c r="EO62" i="20" s="1"/>
  <c r="EV59" i="20"/>
  <c r="EV23" i="20"/>
  <c r="EW21" i="20"/>
  <c r="EP64" i="20" l="1"/>
  <c r="EP62" i="20" s="1"/>
  <c r="EW27" i="20"/>
  <c r="EW24" i="20" s="1"/>
  <c r="EW59" i="20" l="1"/>
  <c r="EW23" i="20"/>
  <c r="EX21" i="20"/>
  <c r="EQ64" i="20" l="1"/>
  <c r="EX27" i="20"/>
  <c r="EQ62" i="20"/>
  <c r="EY21" i="20" l="1"/>
  <c r="EX24" i="20"/>
  <c r="EX59" i="20" l="1"/>
  <c r="EX23" i="20"/>
  <c r="EY27" i="20"/>
  <c r="EY24" i="20" s="1"/>
  <c r="ER64" i="20" l="1"/>
  <c r="EY59" i="20"/>
  <c r="EY23" i="20"/>
  <c r="ES64" i="20" s="1"/>
  <c r="ER62" i="20"/>
  <c r="EZ21" i="20"/>
  <c r="ES62" i="20" l="1"/>
  <c r="EZ27" i="20"/>
  <c r="EZ24" i="20" s="1"/>
  <c r="EZ59" i="20" l="1"/>
  <c r="EZ23" i="20"/>
  <c r="FA24" i="20"/>
  <c r="FA27" i="20"/>
  <c r="FB21" i="20"/>
  <c r="ET64" i="20" l="1"/>
  <c r="FN21" i="20"/>
  <c r="FB27" i="20"/>
  <c r="FA59" i="20"/>
  <c r="FA23" i="20"/>
  <c r="ET62" i="20"/>
  <c r="FC21" i="20" l="1"/>
  <c r="FB24" i="20"/>
  <c r="FB59" i="20" l="1"/>
  <c r="FB23" i="20"/>
  <c r="FC27" i="20"/>
  <c r="FC24" i="20" s="1"/>
  <c r="EU64" i="20" l="1"/>
  <c r="EU62" i="20" s="1"/>
  <c r="FD21" i="20"/>
  <c r="FC59" i="20"/>
  <c r="FC23" i="20"/>
  <c r="EV64" i="20" l="1"/>
  <c r="EV62" i="20" s="1"/>
  <c r="FD27" i="20"/>
  <c r="FE21" i="20" l="1"/>
  <c r="FD24" i="20"/>
  <c r="FD59" i="20" l="1"/>
  <c r="FD23" i="20"/>
  <c r="FE27" i="20"/>
  <c r="FE24" i="20" s="1"/>
  <c r="EW64" i="20" l="1"/>
  <c r="FE59" i="20"/>
  <c r="FE23" i="20"/>
  <c r="FF21" i="20"/>
  <c r="EW62" i="20"/>
  <c r="EX64" i="20" l="1"/>
  <c r="EX62" i="20" s="1"/>
  <c r="FF27" i="20"/>
  <c r="FG21" i="20" l="1"/>
  <c r="FF24" i="20"/>
  <c r="FF59" i="20" l="1"/>
  <c r="FF23" i="20"/>
  <c r="FG27" i="20"/>
  <c r="EY64" i="20" l="1"/>
  <c r="EY62" i="20" s="1"/>
  <c r="FH21" i="20"/>
  <c r="FG24" i="20"/>
  <c r="FG59" i="20" l="1"/>
  <c r="FG23" i="20"/>
  <c r="FH27" i="20"/>
  <c r="EZ64" i="20" l="1"/>
  <c r="FA64" i="20" s="1"/>
  <c r="FI21" i="20"/>
  <c r="FH24" i="20"/>
  <c r="FH59" i="20" l="1"/>
  <c r="FH23" i="20"/>
  <c r="FI27" i="20"/>
  <c r="EZ62" i="20"/>
  <c r="FA62" i="20" s="1"/>
  <c r="FB64" i="20" l="1"/>
  <c r="FB62" i="20" s="1"/>
  <c r="FJ21" i="20"/>
  <c r="FI24" i="20"/>
  <c r="FI59" i="20" l="1"/>
  <c r="FI23" i="20"/>
  <c r="FJ27" i="20"/>
  <c r="FJ24" i="20" s="1"/>
  <c r="FC64" i="20" l="1"/>
  <c r="FC62" i="20" s="1"/>
  <c r="FJ59" i="20"/>
  <c r="FJ23" i="20"/>
  <c r="FD64" i="20" s="1"/>
  <c r="FK21" i="20"/>
  <c r="FK27" i="20" l="1"/>
  <c r="FK24" i="20" s="1"/>
  <c r="FD62" i="20"/>
  <c r="FL21" i="20" l="1"/>
  <c r="FK59" i="20"/>
  <c r="FK23" i="20"/>
  <c r="FE64" i="20" l="1"/>
  <c r="FE62" i="20" s="1"/>
  <c r="FL27" i="20"/>
  <c r="FM21" i="20" l="1"/>
  <c r="FL24" i="20"/>
  <c r="FL59" i="20" l="1"/>
  <c r="FL23" i="20"/>
  <c r="FM27" i="20"/>
  <c r="FM24" i="20" s="1"/>
  <c r="FF64" i="20" l="1"/>
  <c r="FN27" i="20"/>
  <c r="FO21" i="20"/>
  <c r="FF62" i="20"/>
  <c r="FM59" i="20"/>
  <c r="FM23" i="20"/>
  <c r="FN24" i="20"/>
  <c r="FG64" i="20" l="1"/>
  <c r="FN23" i="20"/>
  <c r="FN59" i="20"/>
  <c r="GA21" i="20"/>
  <c r="FO27" i="20"/>
  <c r="FG62" i="20"/>
  <c r="FP21" i="20" l="1"/>
  <c r="FO24" i="20"/>
  <c r="FO59" i="20" l="1"/>
  <c r="FO23" i="20"/>
  <c r="FP27" i="20"/>
  <c r="FH64" i="20" l="1"/>
  <c r="FH62" i="20" s="1"/>
  <c r="FQ21" i="20"/>
  <c r="FP24" i="20"/>
  <c r="FP59" i="20" l="1"/>
  <c r="FP23" i="20"/>
  <c r="FQ27" i="20"/>
  <c r="FI64" i="20" l="1"/>
  <c r="FI62" i="20" s="1"/>
  <c r="FR21" i="20"/>
  <c r="FQ24" i="20"/>
  <c r="FQ59" i="20" l="1"/>
  <c r="FQ23" i="20"/>
  <c r="FR27" i="20"/>
  <c r="FR24" i="20" s="1"/>
  <c r="FJ64" i="20" l="1"/>
  <c r="FS21" i="20"/>
  <c r="FR59" i="20"/>
  <c r="FR23" i="20"/>
  <c r="FK64" i="20" s="1"/>
  <c r="FJ62" i="20"/>
  <c r="FS27" i="20" l="1"/>
  <c r="FK62" i="20"/>
  <c r="FT21" i="20" l="1"/>
  <c r="FS24" i="20"/>
  <c r="FT27" i="20" l="1"/>
  <c r="FS59" i="20"/>
  <c r="FS23" i="20"/>
  <c r="FL64" i="20" l="1"/>
  <c r="FL62" i="20" s="1"/>
  <c r="FU21" i="20"/>
  <c r="FT24" i="20"/>
  <c r="FT59" i="20" l="1"/>
  <c r="FT23" i="20"/>
  <c r="FU27" i="20"/>
  <c r="FU24" i="20" s="1"/>
  <c r="FM64" i="20" l="1"/>
  <c r="FN64" i="20" s="1"/>
  <c r="FV21" i="20"/>
  <c r="FU59" i="20"/>
  <c r="FU23" i="20"/>
  <c r="FO64" i="20" l="1"/>
  <c r="FO62" i="20"/>
  <c r="FM62" i="20"/>
  <c r="FN62" i="20" s="1"/>
  <c r="FV27" i="20"/>
  <c r="FW21" i="20" l="1"/>
  <c r="FV24" i="20"/>
  <c r="FV59" i="20" l="1"/>
  <c r="FV23" i="20"/>
  <c r="FW27" i="20"/>
  <c r="FP64" i="20" l="1"/>
  <c r="FP62" i="20"/>
  <c r="FX21" i="20"/>
  <c r="FW24" i="20"/>
  <c r="FW59" i="20" l="1"/>
  <c r="FW23" i="20"/>
  <c r="FX27" i="20"/>
  <c r="FQ64" i="20" l="1"/>
  <c r="FQ62" i="20" s="1"/>
  <c r="FY21" i="20"/>
  <c r="FX24" i="20"/>
  <c r="FY27" i="20" l="1"/>
  <c r="FX59" i="20"/>
  <c r="FX23" i="20"/>
  <c r="FR64" i="20" l="1"/>
  <c r="FR62" i="20" s="1"/>
  <c r="FZ21" i="20"/>
  <c r="FY24" i="20"/>
  <c r="FZ27" i="20" l="1"/>
  <c r="FZ24" i="20" s="1"/>
  <c r="FY59" i="20"/>
  <c r="FY23" i="20"/>
  <c r="FS64" i="20" l="1"/>
  <c r="FZ59" i="20"/>
  <c r="FZ23" i="20"/>
  <c r="GA24" i="20"/>
  <c r="FS62" i="20"/>
  <c r="GA27" i="20"/>
  <c r="GB21" i="20"/>
  <c r="GN21" i="20" s="1"/>
  <c r="FT64" i="20" l="1"/>
  <c r="GB27" i="20"/>
  <c r="GB24" i="20" s="1"/>
  <c r="GA59" i="20"/>
  <c r="GA23" i="20"/>
  <c r="FT62" i="20"/>
  <c r="GB59" i="20" l="1"/>
  <c r="GB23" i="20"/>
  <c r="GC21" i="20"/>
  <c r="FU64" i="20" l="1"/>
  <c r="FU62" i="20" s="1"/>
  <c r="GC27" i="20"/>
  <c r="GD21" i="20" l="1"/>
  <c r="GC24" i="20"/>
  <c r="GC59" i="20" l="1"/>
  <c r="GC23" i="20"/>
  <c r="GD27" i="20"/>
  <c r="GD24" i="20" s="1"/>
  <c r="FV64" i="20" l="1"/>
  <c r="FV62" i="20" s="1"/>
  <c r="GD59" i="20"/>
  <c r="GD23" i="20"/>
  <c r="FW64" i="20" s="1"/>
  <c r="GE21" i="20"/>
  <c r="FW62" i="20" l="1"/>
  <c r="GE27" i="20"/>
  <c r="GE24" i="20" s="1"/>
  <c r="GF21" i="20" l="1"/>
  <c r="GE59" i="20"/>
  <c r="GE23" i="20"/>
  <c r="FX64" i="20" l="1"/>
  <c r="FX62" i="20" s="1"/>
  <c r="GF27" i="20"/>
  <c r="GG21" i="20" l="1"/>
  <c r="GF24" i="20"/>
  <c r="GG27" i="20" l="1"/>
  <c r="GG24" i="20" s="1"/>
  <c r="GF59" i="20"/>
  <c r="GF23" i="20"/>
  <c r="FY64" i="20" l="1"/>
  <c r="FY62" i="20" s="1"/>
  <c r="GG59" i="20"/>
  <c r="GG23" i="20"/>
  <c r="FZ64" i="20" s="1"/>
  <c r="GA64" i="20" s="1"/>
  <c r="GH21" i="20"/>
  <c r="FZ62" i="20" l="1"/>
  <c r="GA62" i="20" s="1"/>
  <c r="GH27" i="20"/>
  <c r="GH24" i="20" s="1"/>
  <c r="GI21" i="20" l="1"/>
  <c r="GH59" i="20"/>
  <c r="GH23" i="20"/>
  <c r="GB64" i="20" l="1"/>
  <c r="GI27" i="20"/>
  <c r="GB62" i="20"/>
  <c r="GJ21" i="20" l="1"/>
  <c r="GI24" i="20"/>
  <c r="GI59" i="20" l="1"/>
  <c r="GI23" i="20"/>
  <c r="GJ27" i="20"/>
  <c r="GJ24" i="20" s="1"/>
  <c r="GC64" i="20" l="1"/>
  <c r="GC62" i="20" s="1"/>
  <c r="GJ59" i="20"/>
  <c r="GJ23" i="20"/>
  <c r="GK21" i="20"/>
  <c r="GD64" i="20" l="1"/>
  <c r="GD62" i="20"/>
  <c r="GK27" i="20"/>
  <c r="GK24" i="20" s="1"/>
  <c r="GL21" i="20" l="1"/>
  <c r="GK59" i="20"/>
  <c r="GK23" i="20"/>
  <c r="GE64" i="20" l="1"/>
  <c r="GE62" i="20" s="1"/>
  <c r="GL27" i="20"/>
  <c r="GL24" i="20" s="1"/>
  <c r="GL59" i="20" l="1"/>
  <c r="GL23" i="20"/>
  <c r="GM21" i="20"/>
  <c r="GF64" i="20" l="1"/>
  <c r="GF62" i="20" s="1"/>
  <c r="GM27" i="20"/>
  <c r="GM24" i="20" l="1"/>
  <c r="GN24" i="20" s="1"/>
  <c r="GO21" i="20"/>
  <c r="GN27" i="20"/>
  <c r="GM23" i="20" l="1"/>
  <c r="GM59" i="20"/>
  <c r="GN59" i="20" s="1"/>
  <c r="HA21" i="20"/>
  <c r="GO27" i="20"/>
  <c r="GP21" i="20" s="1"/>
  <c r="GN23" i="20" l="1"/>
  <c r="GG64" i="20"/>
  <c r="GG62" i="20" s="1"/>
  <c r="GO24" i="20"/>
  <c r="GO23" i="20" s="1"/>
  <c r="GP27" i="20"/>
  <c r="GQ21" i="20" s="1"/>
  <c r="GN80" i="20" l="1"/>
  <c r="GA80" i="20"/>
  <c r="CN80" i="20"/>
  <c r="EN80" i="20"/>
  <c r="CA80" i="20"/>
  <c r="DN80" i="20"/>
  <c r="FN80" i="20"/>
  <c r="FA80" i="20"/>
  <c r="BN80" i="20"/>
  <c r="EA80" i="20"/>
  <c r="DA80" i="20"/>
  <c r="BA80" i="20"/>
  <c r="GH64" i="20"/>
  <c r="GH62" i="20" s="1"/>
  <c r="GP24" i="20"/>
  <c r="GQ27" i="20"/>
  <c r="GR21" i="20" s="1"/>
  <c r="GQ24" i="20" l="1"/>
  <c r="GQ23" i="20" s="1"/>
  <c r="GR27" i="20"/>
  <c r="GS21" i="20" s="1"/>
  <c r="GP23" i="20"/>
  <c r="GI64" i="20" l="1"/>
  <c r="GJ64" i="20"/>
  <c r="GR24" i="20"/>
  <c r="GR23" i="20" s="1"/>
  <c r="GS27" i="20"/>
  <c r="GT21" i="20" s="1"/>
  <c r="GI62" i="20"/>
  <c r="GK64" i="20" l="1"/>
  <c r="GK62" i="20" s="1"/>
  <c r="GJ62" i="20"/>
  <c r="GS24" i="20"/>
  <c r="GS23" i="20" s="1"/>
  <c r="GL64" i="20" s="1"/>
  <c r="GT27" i="20"/>
  <c r="GU21" i="20" s="1"/>
  <c r="GT24" i="20" l="1"/>
  <c r="GT23" i="20" s="1"/>
  <c r="GM64" i="20" s="1"/>
  <c r="GN64" i="20" s="1"/>
  <c r="GL62" i="20"/>
  <c r="GU27" i="20"/>
  <c r="GV21" i="20" s="1"/>
  <c r="GU24" i="20" l="1"/>
  <c r="GU23" i="20" s="1"/>
  <c r="GM62" i="20"/>
  <c r="GN62" i="20" s="1"/>
  <c r="GV27" i="20"/>
  <c r="GW21" i="20" s="1"/>
  <c r="GV24" i="20" l="1"/>
  <c r="GV23" i="20" s="1"/>
  <c r="GW27" i="20"/>
  <c r="GX21" i="20" s="1"/>
  <c r="GX27" i="20" l="1"/>
  <c r="GY21" i="20" s="1"/>
  <c r="GW24" i="20"/>
  <c r="GX24" i="20" l="1"/>
  <c r="GX23" i="20" s="1"/>
  <c r="GW23" i="20"/>
  <c r="GY27" i="20"/>
  <c r="GZ21" i="20" s="1"/>
  <c r="GZ27" i="20" s="1"/>
  <c r="GY24" i="20" l="1"/>
  <c r="GY23" i="20" s="1"/>
  <c r="GZ24" i="20"/>
  <c r="HB21" i="20"/>
  <c r="HA27" i="20"/>
  <c r="GZ23" i="20" l="1"/>
  <c r="HA23" i="20" s="1"/>
  <c r="HA24" i="20"/>
  <c r="HN21" i="20"/>
  <c r="HB27" i="20"/>
  <c r="HC21" i="20" s="1"/>
  <c r="HB24" i="20" l="1"/>
  <c r="HC27" i="20"/>
  <c r="HD21" i="20" s="1"/>
  <c r="HC24" i="20" l="1"/>
  <c r="HD27" i="20"/>
  <c r="HE21" i="20" s="1"/>
  <c r="HB23" i="20"/>
  <c r="HD24" i="20" l="1"/>
  <c r="HD23" i="20" s="1"/>
  <c r="HE27" i="20"/>
  <c r="HF21" i="20" s="1"/>
  <c r="HC23" i="20"/>
  <c r="HE24" i="20" l="1"/>
  <c r="HE23" i="20" s="1"/>
  <c r="HF27" i="20"/>
  <c r="HG21" i="20" s="1"/>
  <c r="HG27" i="20" l="1"/>
  <c r="HH21" i="20" s="1"/>
  <c r="HF24" i="20"/>
  <c r="HG24" i="20" l="1"/>
  <c r="HG23" i="20" s="1"/>
  <c r="HF23" i="20"/>
  <c r="HH27" i="20"/>
  <c r="HI21" i="20" s="1"/>
  <c r="HH24" i="20" l="1"/>
  <c r="HH23" i="20" s="1"/>
  <c r="HI27" i="20"/>
  <c r="HJ21" i="20" s="1"/>
  <c r="HI24" i="20" l="1"/>
  <c r="HI23" i="20" s="1"/>
  <c r="HJ27" i="20"/>
  <c r="HK21" i="20" s="1"/>
  <c r="HK27" i="20" l="1"/>
  <c r="HL21" i="20" s="1"/>
  <c r="HJ24" i="20"/>
  <c r="HK24" i="20" l="1"/>
  <c r="HK23" i="20" s="1"/>
  <c r="HJ23" i="20"/>
  <c r="HL27" i="20"/>
  <c r="HM21" i="20" s="1"/>
  <c r="HL24" i="20" l="1"/>
  <c r="HM27" i="20"/>
  <c r="HM24" i="20" s="1"/>
  <c r="HM23" i="20" l="1"/>
  <c r="HN24" i="20"/>
  <c r="HN27" i="20"/>
  <c r="HO21" i="20"/>
  <c r="HL23" i="20"/>
  <c r="HO27" i="20" l="1"/>
  <c r="HP21" i="20" s="1"/>
  <c r="IA21" i="20"/>
  <c r="HN23" i="20"/>
  <c r="HP27" i="20" l="1"/>
  <c r="HQ21" i="20" s="1"/>
  <c r="HO24" i="20"/>
  <c r="HP24" i="20" l="1"/>
  <c r="HP23" i="20" s="1"/>
  <c r="HQ27" i="20"/>
  <c r="HR21" i="20" s="1"/>
  <c r="HO23" i="20"/>
  <c r="HR27" i="20" l="1"/>
  <c r="HS21" i="20" s="1"/>
  <c r="HQ24" i="20"/>
  <c r="HQ23" i="20" l="1"/>
  <c r="HR24" i="20"/>
  <c r="HS27" i="20"/>
  <c r="HT21" i="20" s="1"/>
  <c r="HT27" i="20" l="1"/>
  <c r="HU21" i="20" s="1"/>
  <c r="HR23" i="20"/>
  <c r="HS24" i="20"/>
  <c r="HT24" i="20" l="1"/>
  <c r="HT23" i="20" s="1"/>
  <c r="HS23" i="20"/>
  <c r="HU27" i="20"/>
  <c r="HV21" i="20" s="1"/>
  <c r="HU24" i="20" l="1"/>
  <c r="HU23" i="20" s="1"/>
  <c r="HV27" i="20"/>
  <c r="HW21" i="20" s="1"/>
  <c r="HV24" i="20" l="1"/>
  <c r="HW27" i="20"/>
  <c r="HX21" i="20" s="1"/>
  <c r="HW24" i="20" l="1"/>
  <c r="HW23" i="20" s="1"/>
  <c r="HX27" i="20"/>
  <c r="HY21" i="20" s="1"/>
  <c r="HV23" i="20"/>
  <c r="HX24" i="20" l="1"/>
  <c r="HX23" i="20" s="1"/>
  <c r="HY27" i="20"/>
  <c r="HZ21" i="20" s="1"/>
  <c r="HY24" i="20" l="1"/>
  <c r="HZ27" i="20"/>
  <c r="HZ24" i="20" s="1"/>
  <c r="HZ23" i="20" l="1"/>
  <c r="IA24" i="20"/>
  <c r="IA27" i="20"/>
  <c r="IB21" i="20"/>
  <c r="HY23" i="20"/>
  <c r="IB27" i="20" l="1"/>
  <c r="IC21" i="20" s="1"/>
  <c r="IN21" i="20"/>
  <c r="IA23" i="20"/>
  <c r="IC27" i="20" l="1"/>
  <c r="ID21" i="20" s="1"/>
  <c r="IB24" i="20"/>
  <c r="IC24" i="20" l="1"/>
  <c r="IC23" i="20" s="1"/>
  <c r="IB23" i="20"/>
  <c r="ID27" i="20"/>
  <c r="IE21" i="20" s="1"/>
  <c r="ID24" i="20" l="1"/>
  <c r="IE27" i="20"/>
  <c r="IF21" i="20" s="1"/>
  <c r="IE24" i="20" l="1"/>
  <c r="IE23" i="20" s="1"/>
  <c r="IF27" i="20"/>
  <c r="IG21" i="20" s="1"/>
  <c r="ID23" i="20"/>
  <c r="IF24" i="20" l="1"/>
  <c r="IF23" i="20" s="1"/>
  <c r="IG27" i="20"/>
  <c r="IH21" i="20" s="1"/>
  <c r="IG24" i="20" l="1"/>
  <c r="IH27" i="20"/>
  <c r="II21" i="20" s="1"/>
  <c r="II27" i="20" l="1"/>
  <c r="IJ21" i="20" s="1"/>
  <c r="IG23" i="20"/>
  <c r="IH24" i="20"/>
  <c r="II24" i="20" l="1"/>
  <c r="II23" i="20" s="1"/>
  <c r="IH23" i="20"/>
  <c r="IJ27" i="20"/>
  <c r="IK21" i="20" s="1"/>
  <c r="IK27" i="20" l="1"/>
  <c r="IL21" i="20" s="1"/>
  <c r="IJ24" i="20"/>
  <c r="IK24" i="20" l="1"/>
  <c r="IK23" i="20" s="1"/>
  <c r="IJ23" i="20"/>
  <c r="IL27" i="20"/>
  <c r="IM21" i="20" s="1"/>
  <c r="IL24" i="20" l="1"/>
  <c r="IM27" i="20"/>
  <c r="IM24" i="20" s="1"/>
  <c r="IM23" i="20" l="1"/>
  <c r="IN24" i="20"/>
  <c r="IN27" i="20"/>
  <c r="IO21" i="20"/>
  <c r="IL23" i="20"/>
  <c r="IN23" i="20" l="1"/>
  <c r="JA21" i="20"/>
  <c r="IO27" i="20"/>
  <c r="IP21" i="20" s="1"/>
  <c r="IO24" i="20" l="1"/>
  <c r="IP27" i="20"/>
  <c r="IQ21" i="20" s="1"/>
  <c r="IP24" i="20" l="1"/>
  <c r="IP23" i="20" s="1"/>
  <c r="IQ27" i="20"/>
  <c r="IR21" i="20" s="1"/>
  <c r="IO23" i="20"/>
  <c r="IR27" i="20" l="1"/>
  <c r="IS21" i="20" s="1"/>
  <c r="IQ24" i="20"/>
  <c r="IR24" i="20" l="1"/>
  <c r="IR23" i="20" s="1"/>
  <c r="IQ23" i="20"/>
  <c r="IS27" i="20"/>
  <c r="IT21" i="20" s="1"/>
  <c r="IT27" i="20" l="1"/>
  <c r="IU21" i="20" s="1"/>
  <c r="IS24" i="20"/>
  <c r="IS23" i="20" l="1"/>
  <c r="IT24" i="20"/>
  <c r="IU27" i="20"/>
  <c r="IV21" i="20" s="1"/>
  <c r="IU24" i="20" l="1"/>
  <c r="IV27" i="20"/>
  <c r="IW21" i="20" s="1"/>
  <c r="IT23" i="20"/>
  <c r="IV24" i="20" l="1"/>
  <c r="IU23" i="20"/>
  <c r="IW27" i="20"/>
  <c r="IX21" i="20" s="1"/>
  <c r="IX27" i="20" l="1"/>
  <c r="IY21" i="20" s="1"/>
  <c r="IV23" i="20"/>
  <c r="IW24" i="20"/>
  <c r="IX24" i="20" l="1"/>
  <c r="IX23" i="20" s="1"/>
  <c r="IW23" i="20"/>
  <c r="IY27" i="20"/>
  <c r="IZ21" i="20" s="1"/>
  <c r="IY24" i="20" l="1"/>
  <c r="IY23" i="20" s="1"/>
  <c r="IZ27" i="20"/>
  <c r="JB21" i="20" l="1"/>
  <c r="JA27" i="20"/>
  <c r="IZ24" i="20"/>
  <c r="JN21" i="20" l="1"/>
  <c r="JB27" i="20"/>
  <c r="JC21" i="20" s="1"/>
  <c r="IZ23" i="20"/>
  <c r="JA23" i="20" s="1"/>
  <c r="JA24" i="20"/>
  <c r="JC27" i="20" l="1"/>
  <c r="JD21" i="20" s="1"/>
  <c r="JB24" i="20"/>
  <c r="JB23" i="20" l="1"/>
  <c r="JC24" i="20"/>
  <c r="JD27" i="20"/>
  <c r="JE21" i="20" s="1"/>
  <c r="JE27" i="20" l="1"/>
  <c r="JF21" i="20" s="1"/>
  <c r="JD24" i="20"/>
  <c r="JC23" i="20"/>
  <c r="JE24" i="20" l="1"/>
  <c r="JE23" i="20" s="1"/>
  <c r="JD23" i="20"/>
  <c r="JF27" i="20"/>
  <c r="JG21" i="20" s="1"/>
  <c r="JF24" i="20" l="1"/>
  <c r="JF23" i="20" s="1"/>
  <c r="JG27" i="20"/>
  <c r="JH21" i="20" s="1"/>
  <c r="JH27" i="20" l="1"/>
  <c r="JI21" i="20" s="1"/>
  <c r="JG24" i="20"/>
  <c r="JH24" i="20" l="1"/>
  <c r="JH23" i="20" s="1"/>
  <c r="JG23" i="20"/>
  <c r="JI27" i="20"/>
  <c r="JJ21" i="20" s="1"/>
  <c r="JJ27" i="20" l="1"/>
  <c r="JK21" i="20" s="1"/>
  <c r="JI24" i="20"/>
  <c r="JJ24" i="20" l="1"/>
  <c r="JJ23" i="20" s="1"/>
  <c r="JI23" i="20"/>
  <c r="JK27" i="20"/>
  <c r="JL21" i="20" s="1"/>
  <c r="JK24" i="20" l="1"/>
  <c r="JK23" i="20" s="1"/>
  <c r="JL27" i="20"/>
  <c r="JM21" i="20" s="1"/>
  <c r="JM27" i="20" l="1"/>
  <c r="JM24" i="20" s="1"/>
  <c r="JL24" i="20"/>
  <c r="JM23" i="20" l="1"/>
  <c r="JN24" i="20"/>
  <c r="JL23" i="20"/>
  <c r="JN27" i="20"/>
  <c r="JO21" i="20"/>
  <c r="JO27" i="20" l="1"/>
  <c r="JP21" i="20" s="1"/>
  <c r="KA21" i="20"/>
  <c r="JN23" i="20"/>
  <c r="JP27" i="20" l="1"/>
  <c r="JQ21" i="20" s="1"/>
  <c r="JO24" i="20"/>
  <c r="JQ27" i="20" l="1"/>
  <c r="JR21" i="20" s="1"/>
  <c r="JP24" i="20"/>
  <c r="JO23" i="20"/>
  <c r="JP23" i="20" l="1"/>
  <c r="JQ24" i="20"/>
  <c r="JR27" i="20"/>
  <c r="JS21" i="20" s="1"/>
  <c r="JR24" i="20" l="1"/>
  <c r="JS27" i="20"/>
  <c r="JT21" i="20" s="1"/>
  <c r="JQ23" i="20"/>
  <c r="JR23" i="20" l="1"/>
  <c r="JS24" i="20"/>
  <c r="JT27" i="20"/>
  <c r="JU21" i="20" s="1"/>
  <c r="JU27" i="20" l="1"/>
  <c r="JV21" i="20" s="1"/>
  <c r="JS23" i="20"/>
  <c r="JT24" i="20"/>
  <c r="JT23" i="20" l="1"/>
  <c r="JV27" i="20"/>
  <c r="JW21" i="20" s="1"/>
  <c r="JU24" i="20"/>
  <c r="JW27" i="20" l="1"/>
  <c r="JX21" i="20" s="1"/>
  <c r="JU23" i="20"/>
  <c r="JV24" i="20"/>
  <c r="JW24" i="20" l="1"/>
  <c r="JW23" i="20" s="1"/>
  <c r="JV23" i="20"/>
  <c r="JX27" i="20"/>
  <c r="JY21" i="20" s="1"/>
  <c r="JX24" i="20" l="1"/>
  <c r="JX23" i="20" s="1"/>
  <c r="JY27" i="20"/>
  <c r="JZ21" i="20" s="1"/>
  <c r="JZ27" i="20" s="1"/>
  <c r="JZ24" i="20" l="1"/>
  <c r="KA27" i="20"/>
  <c r="KB21" i="20"/>
  <c r="JY24" i="20"/>
  <c r="JY23" i="20" l="1"/>
  <c r="JZ23" i="20"/>
  <c r="KA24" i="20"/>
  <c r="KN21" i="20"/>
  <c r="KB27" i="20"/>
  <c r="KC21" i="20" s="1"/>
  <c r="KB24" i="20" l="1"/>
  <c r="KB23" i="20" s="1"/>
  <c r="KA23" i="20"/>
  <c r="KC27" i="20"/>
  <c r="KD21" i="20" s="1"/>
  <c r="KC24" i="20" l="1"/>
  <c r="KD27" i="20"/>
  <c r="KE21" i="20" s="1"/>
  <c r="KD24" i="20" l="1"/>
  <c r="KD23" i="20" s="1"/>
  <c r="KC23" i="20"/>
  <c r="KE27" i="20"/>
  <c r="KF21" i="20" s="1"/>
  <c r="KF27" i="20" l="1"/>
  <c r="KG21" i="20" s="1"/>
  <c r="KE24" i="20"/>
  <c r="KE23" i="20" l="1"/>
  <c r="KG27" i="20"/>
  <c r="KH21" i="20" s="1"/>
  <c r="KF24" i="20"/>
  <c r="KG24" i="20" l="1"/>
  <c r="KG23" i="20" s="1"/>
  <c r="KH27" i="20"/>
  <c r="KI21" i="20" s="1"/>
  <c r="KF23" i="20"/>
  <c r="KI27" i="20" l="1"/>
  <c r="KJ21" i="20" s="1"/>
  <c r="KH24" i="20"/>
  <c r="KI24" i="20" l="1"/>
  <c r="KI23" i="20" s="1"/>
  <c r="KH23" i="20"/>
  <c r="KJ27" i="20"/>
  <c r="KK21" i="20" s="1"/>
  <c r="KJ24" i="20" l="1"/>
  <c r="KJ23" i="20" s="1"/>
  <c r="KK27" i="20"/>
  <c r="KL21" i="20" s="1"/>
  <c r="KK24" i="20" l="1"/>
  <c r="KK23" i="20" s="1"/>
  <c r="KL27" i="20"/>
  <c r="KM21" i="20" s="1"/>
  <c r="KM27" i="20" s="1"/>
  <c r="KL24" i="20" l="1"/>
  <c r="KM24" i="20"/>
  <c r="KN27" i="20"/>
  <c r="KO21" i="20"/>
  <c r="KO27" i="20" l="1"/>
  <c r="KP21" i="20" s="1"/>
  <c r="LA21" i="20"/>
  <c r="KL23" i="20"/>
  <c r="KM23" i="20"/>
  <c r="KN24" i="20"/>
  <c r="KN23" i="20" l="1"/>
  <c r="KP27" i="20"/>
  <c r="KQ21" i="20" s="1"/>
  <c r="KO24" i="20"/>
  <c r="KP24" i="20" l="1"/>
  <c r="KP23" i="20" s="1"/>
  <c r="KO23" i="20"/>
  <c r="KQ27" i="20"/>
  <c r="KR21" i="20" s="1"/>
  <c r="KR27" i="20" l="1"/>
  <c r="KS21" i="20" s="1"/>
  <c r="KQ24" i="20"/>
  <c r="KR24" i="20" l="1"/>
  <c r="KR23" i="20" s="1"/>
  <c r="KS27" i="20"/>
  <c r="KT21" i="20" s="1"/>
  <c r="KQ23" i="20"/>
  <c r="KS24" i="20" l="1"/>
  <c r="KS23" i="20" s="1"/>
  <c r="KT27" i="20"/>
  <c r="KU21" i="20" s="1"/>
  <c r="KU27" i="20" l="1"/>
  <c r="KV21" i="20" s="1"/>
  <c r="KT24" i="20"/>
  <c r="KU24" i="20" l="1"/>
  <c r="KU23" i="20" s="1"/>
  <c r="KV27" i="20"/>
  <c r="KW21" i="20" s="1"/>
  <c r="KT23" i="20"/>
  <c r="KW27" i="20" l="1"/>
  <c r="KX21" i="20" s="1"/>
  <c r="KV24" i="20"/>
  <c r="KW24" i="20" l="1"/>
  <c r="KW23" i="20" s="1"/>
  <c r="KV23" i="20"/>
  <c r="KX27" i="20"/>
  <c r="KY21" i="20" s="1"/>
  <c r="KX24" i="20" l="1"/>
  <c r="KX23" i="20" s="1"/>
  <c r="KY27" i="20"/>
  <c r="KZ21" i="20" s="1"/>
  <c r="KY24" i="20" l="1"/>
  <c r="KY23" i="20" s="1"/>
  <c r="KZ27" i="20"/>
  <c r="KZ24" i="20" s="1"/>
  <c r="KZ23" i="20" l="1"/>
  <c r="LA23" i="20" s="1"/>
  <c r="LA24" i="20"/>
  <c r="LA27" i="20"/>
  <c r="LB21" i="20"/>
  <c r="LN21" i="20" l="1"/>
  <c r="LB27" i="20"/>
  <c r="LC21" i="20" s="1"/>
  <c r="LB24" i="20" l="1"/>
  <c r="LB23" i="20" s="1"/>
  <c r="LC27" i="20"/>
  <c r="LD21" i="20" s="1"/>
  <c r="LC24" i="20" l="1"/>
  <c r="LD27" i="20"/>
  <c r="LE21" i="20" s="1"/>
  <c r="LD24" i="20" l="1"/>
  <c r="LD23" i="20" s="1"/>
  <c r="LE27" i="20"/>
  <c r="LF21" i="20" s="1"/>
  <c r="LC23" i="20"/>
  <c r="LE24" i="20" l="1"/>
  <c r="LE23" i="20" s="1"/>
  <c r="LF27" i="20"/>
  <c r="LG21" i="20" s="1"/>
  <c r="LF24" i="20" l="1"/>
  <c r="LF23" i="20" s="1"/>
  <c r="LG27" i="20"/>
  <c r="LH21" i="20" s="1"/>
  <c r="LG24" i="20" l="1"/>
  <c r="LG23" i="20" s="1"/>
  <c r="LH27" i="20"/>
  <c r="LI21" i="20" s="1"/>
  <c r="LH24" i="20" l="1"/>
  <c r="LH23" i="20" s="1"/>
  <c r="LI27" i="20"/>
  <c r="LJ21" i="20" s="1"/>
  <c r="LJ27" i="20" l="1"/>
  <c r="LK21" i="20" s="1"/>
  <c r="LI24" i="20"/>
  <c r="LI23" i="20" l="1"/>
  <c r="LJ24" i="20"/>
  <c r="LK27" i="20"/>
  <c r="LL21" i="20" s="1"/>
  <c r="LK24" i="20" l="1"/>
  <c r="LK23" i="20" s="1"/>
  <c r="LL27" i="20"/>
  <c r="LM21" i="20" s="1"/>
  <c r="LJ23" i="20"/>
  <c r="LL24" i="20" l="1"/>
  <c r="LM27" i="20"/>
  <c r="LN27" i="20" s="1"/>
  <c r="LL23" i="20" l="1"/>
  <c r="LM24" i="20"/>
  <c r="LM23" i="20" l="1"/>
  <c r="LN23" i="20" s="1"/>
  <c r="LN24" i="20"/>
  <c r="O88" i="9" l="1"/>
  <c r="O85" i="9" s="1"/>
  <c r="O91" i="9" l="1"/>
  <c r="O92" i="9" s="1"/>
  <c r="M25" i="9"/>
  <c r="M71" i="20"/>
  <c r="N43" i="20"/>
  <c r="M41" i="20" s="1"/>
  <c r="M42" i="20" s="1"/>
  <c r="N25" i="9" l="1"/>
  <c r="M11" i="14"/>
  <c r="M88" i="9"/>
  <c r="N88" i="9" s="1"/>
  <c r="M90" i="9"/>
  <c r="N71" i="20"/>
  <c r="M8" i="14" l="1"/>
  <c r="N11" i="14"/>
  <c r="N8" i="14" s="1"/>
  <c r="N41" i="20"/>
  <c r="N90" i="9"/>
  <c r="M58" i="9"/>
  <c r="M54" i="9"/>
  <c r="N42" i="20"/>
  <c r="M85" i="9"/>
  <c r="B8" i="21" l="1"/>
  <c r="B6" i="21" s="1"/>
  <c r="O40" i="20"/>
  <c r="O43" i="20"/>
  <c r="N85" i="9"/>
  <c r="N91" i="9" s="1"/>
  <c r="M91" i="9"/>
  <c r="M92" i="9" s="1"/>
  <c r="M93" i="9" s="1"/>
  <c r="M56" i="9"/>
  <c r="N56" i="9" s="1"/>
  <c r="N58" i="9"/>
  <c r="N54" i="9"/>
  <c r="M53" i="9"/>
  <c r="O42" i="20" l="1"/>
  <c r="AA40" i="20"/>
  <c r="O58" i="9"/>
  <c r="O56" i="9" s="1"/>
  <c r="O25" i="9"/>
  <c r="O11" i="14" s="1"/>
  <c r="O71" i="20"/>
  <c r="N92" i="9"/>
  <c r="M52" i="9"/>
  <c r="N53" i="9"/>
  <c r="N52" i="9" s="1"/>
  <c r="O8" i="14" l="1"/>
  <c r="P43" i="20"/>
  <c r="P40" i="20"/>
  <c r="P42" i="20" s="1"/>
  <c r="O54" i="9"/>
  <c r="O53" i="9" s="1"/>
  <c r="O52" i="9" s="1"/>
  <c r="M40" i="9"/>
  <c r="N93" i="9"/>
  <c r="AA66" i="9" s="1"/>
  <c r="O66" i="9" l="1"/>
  <c r="O93" i="9" s="1"/>
  <c r="P66" i="9" s="1"/>
  <c r="Q40" i="20"/>
  <c r="Q42" i="20" s="1"/>
  <c r="Q43" i="20"/>
  <c r="P25" i="9"/>
  <c r="P11" i="14" s="1"/>
  <c r="P71" i="20"/>
  <c r="P58" i="9"/>
  <c r="P56" i="9" s="1"/>
  <c r="P54" i="9"/>
  <c r="P53" i="9" s="1"/>
  <c r="N40" i="9"/>
  <c r="N36" i="9" s="1"/>
  <c r="M36" i="9"/>
  <c r="P8" i="14" l="1"/>
  <c r="R40" i="20"/>
  <c r="R42" i="20" s="1"/>
  <c r="R43" i="20"/>
  <c r="R25" i="9" s="1"/>
  <c r="R11" i="14" s="1"/>
  <c r="R8" i="14" s="1"/>
  <c r="P52" i="9"/>
  <c r="Q71" i="20"/>
  <c r="Q58" i="9"/>
  <c r="Q56" i="9" s="1"/>
  <c r="Q25" i="9"/>
  <c r="Q11" i="14" s="1"/>
  <c r="Q8" i="14" s="1"/>
  <c r="Q54" i="9"/>
  <c r="Q53" i="9" s="1"/>
  <c r="O40" i="9"/>
  <c r="O36" i="9" s="1"/>
  <c r="P93" i="9"/>
  <c r="Q66" i="9" s="1"/>
  <c r="S43" i="20" l="1"/>
  <c r="S25" i="9" s="1"/>
  <c r="S11" i="14" s="1"/>
  <c r="S8" i="14" s="1"/>
  <c r="S40" i="20"/>
  <c r="S42" i="20" s="1"/>
  <c r="R58" i="9"/>
  <c r="R56" i="9" s="1"/>
  <c r="R71" i="20"/>
  <c r="Q52" i="9"/>
  <c r="R54" i="9"/>
  <c r="R53" i="9" s="1"/>
  <c r="P40" i="9"/>
  <c r="P36" i="9" s="1"/>
  <c r="Q93" i="9"/>
  <c r="R66" i="9" s="1"/>
  <c r="T40" i="20" l="1"/>
  <c r="T42" i="20" s="1"/>
  <c r="T43" i="20"/>
  <c r="T71" i="20" s="1"/>
  <c r="S71" i="20"/>
  <c r="S58" i="9"/>
  <c r="S56" i="9" s="1"/>
  <c r="R52" i="9"/>
  <c r="S54" i="9"/>
  <c r="S53" i="9" s="1"/>
  <c r="Q40" i="9"/>
  <c r="Q36" i="9" s="1"/>
  <c r="R93" i="9"/>
  <c r="S66" i="9" s="1"/>
  <c r="U40" i="20" l="1"/>
  <c r="U42" i="20" s="1"/>
  <c r="U43" i="20"/>
  <c r="S52" i="9"/>
  <c r="T25" i="9"/>
  <c r="T11" i="14" s="1"/>
  <c r="T58" i="9"/>
  <c r="T56" i="9" s="1"/>
  <c r="R40" i="9"/>
  <c r="R36" i="9" s="1"/>
  <c r="S93" i="9"/>
  <c r="T66" i="9" s="1"/>
  <c r="T8" i="14" l="1"/>
  <c r="V40" i="20"/>
  <c r="V42" i="20" s="1"/>
  <c r="V43" i="20"/>
  <c r="T88" i="9"/>
  <c r="S40" i="9"/>
  <c r="S36" i="9" s="1"/>
  <c r="W43" i="20" l="1"/>
  <c r="W40" i="20"/>
  <c r="W42" i="20" s="1"/>
  <c r="T54" i="9"/>
  <c r="T53" i="9" s="1"/>
  <c r="T52" i="9" s="1"/>
  <c r="X40" i="20" l="1"/>
  <c r="X42" i="20" s="1"/>
  <c r="X43" i="20"/>
  <c r="U54" i="9"/>
  <c r="U53" i="9" s="1"/>
  <c r="U25" i="9"/>
  <c r="U11" i="14" s="1"/>
  <c r="U8" i="14" s="1"/>
  <c r="U71" i="20"/>
  <c r="U58" i="9"/>
  <c r="Y40" i="20" l="1"/>
  <c r="Y42" i="20" s="1"/>
  <c r="Y43" i="20"/>
  <c r="V71" i="20"/>
  <c r="V25" i="9"/>
  <c r="V11" i="14" s="1"/>
  <c r="V8" i="14" s="1"/>
  <c r="U56" i="9"/>
  <c r="U52" i="9" s="1"/>
  <c r="V58" i="9"/>
  <c r="V54" i="9"/>
  <c r="V53" i="9" s="1"/>
  <c r="Z43" i="20" l="1"/>
  <c r="AA43" i="20" s="1"/>
  <c r="Z40" i="20"/>
  <c r="W58" i="9"/>
  <c r="V56" i="9"/>
  <c r="V52" i="9" s="1"/>
  <c r="W54" i="9"/>
  <c r="W53" i="9" s="1"/>
  <c r="W25" i="9"/>
  <c r="W11" i="14" s="1"/>
  <c r="W8" i="14" s="1"/>
  <c r="W71" i="20"/>
  <c r="X25" i="9" l="1"/>
  <c r="X11" i="14" s="1"/>
  <c r="X8" i="14" s="1"/>
  <c r="X71" i="20"/>
  <c r="X54" i="9"/>
  <c r="X53" i="9" s="1"/>
  <c r="W56" i="9"/>
  <c r="W52" i="9" s="1"/>
  <c r="X58" i="9"/>
  <c r="X56" i="9" l="1"/>
  <c r="X52" i="9" s="1"/>
  <c r="Y58" i="9"/>
  <c r="Y56" i="9" s="1"/>
  <c r="Y25" i="9"/>
  <c r="Y11" i="14" s="1"/>
  <c r="Y8" i="14" s="1"/>
  <c r="Y71" i="20"/>
  <c r="Y54" i="9"/>
  <c r="Y53" i="9" s="1"/>
  <c r="Y52" i="9" l="1"/>
  <c r="Z41" i="20"/>
  <c r="Z71" i="20"/>
  <c r="Z25" i="9"/>
  <c r="AA25" i="9" l="1"/>
  <c r="Z11" i="14"/>
  <c r="Z42" i="20"/>
  <c r="AA42" i="20" s="1"/>
  <c r="AA41" i="20"/>
  <c r="C8" i="21" s="1"/>
  <c r="Z88" i="9"/>
  <c r="AA88" i="9" s="1"/>
  <c r="AA71" i="20"/>
  <c r="Z90" i="9"/>
  <c r="Z8" i="14" l="1"/>
  <c r="AA11" i="14"/>
  <c r="AA8" i="14" s="1"/>
  <c r="AB43" i="20"/>
  <c r="AB40" i="20"/>
  <c r="Z54" i="9"/>
  <c r="AA90" i="9"/>
  <c r="Z58" i="9"/>
  <c r="Z56" i="9" s="1"/>
  <c r="Z85" i="9"/>
  <c r="AB42" i="20" l="1"/>
  <c r="AC40" i="20" s="1"/>
  <c r="AC42" i="20" s="1"/>
  <c r="AN40" i="20"/>
  <c r="AA54" i="9"/>
  <c r="Z53" i="9"/>
  <c r="AA53" i="9" s="1"/>
  <c r="AA58" i="9"/>
  <c r="Z91" i="9"/>
  <c r="AC43" i="20" l="1"/>
  <c r="AD40" i="20"/>
  <c r="AD42" i="20" s="1"/>
  <c r="AD43" i="20"/>
  <c r="AB25" i="9"/>
  <c r="AB11" i="14" s="1"/>
  <c r="AB8" i="14" s="1"/>
  <c r="AB71" i="20"/>
  <c r="AB58" i="9"/>
  <c r="AA56" i="9"/>
  <c r="AA52" i="9" s="1"/>
  <c r="Z52" i="9"/>
  <c r="AE43" i="20" l="1"/>
  <c r="AE40" i="20"/>
  <c r="AE42" i="20" s="1"/>
  <c r="AB56" i="9"/>
  <c r="AC58" i="9"/>
  <c r="AB54" i="9"/>
  <c r="AB53" i="9" s="1"/>
  <c r="AF40" i="20" l="1"/>
  <c r="AF42" i="20" s="1"/>
  <c r="AF43" i="20"/>
  <c r="AC56" i="9"/>
  <c r="AB52" i="9"/>
  <c r="AC25" i="9"/>
  <c r="AC11" i="14" s="1"/>
  <c r="AC8" i="14" s="1"/>
  <c r="AC71" i="20"/>
  <c r="AC54" i="9"/>
  <c r="AC53" i="9" s="1"/>
  <c r="AG40" i="20" l="1"/>
  <c r="AG43" i="20"/>
  <c r="AG41" i="20" s="1"/>
  <c r="AD54" i="9"/>
  <c r="AD53" i="9" s="1"/>
  <c r="AC52" i="9"/>
  <c r="AD71" i="20"/>
  <c r="AD25" i="9"/>
  <c r="AD11" i="14" s="1"/>
  <c r="AD8" i="14" s="1"/>
  <c r="AD58" i="9"/>
  <c r="AE58" i="9" l="1"/>
  <c r="AD56" i="9"/>
  <c r="AD52" i="9" s="1"/>
  <c r="AE54" i="9"/>
  <c r="AE53" i="9" s="1"/>
  <c r="AE25" i="9"/>
  <c r="AE11" i="14" s="1"/>
  <c r="AE8" i="14" s="1"/>
  <c r="AE71" i="20"/>
  <c r="AF54" i="9" l="1"/>
  <c r="AF53" i="9" s="1"/>
  <c r="AE56" i="9"/>
  <c r="AE52" i="9" s="1"/>
  <c r="AF58" i="9"/>
  <c r="AF25" i="9"/>
  <c r="AF11" i="14" s="1"/>
  <c r="AF8" i="14" s="1"/>
  <c r="AF71" i="20"/>
  <c r="AF56" i="9" l="1"/>
  <c r="AF52" i="9" s="1"/>
  <c r="AG58" i="9"/>
  <c r="AG71" i="20"/>
  <c r="AG25" i="9"/>
  <c r="AG11" i="14" s="1"/>
  <c r="AG8" i="14" s="1"/>
  <c r="AG56" i="9" l="1"/>
  <c r="AG88" i="9" l="1"/>
  <c r="AG42" i="20"/>
  <c r="AH43" i="20" s="1"/>
  <c r="AH76" i="20" l="1"/>
  <c r="AH58" i="9"/>
  <c r="AH25" i="9"/>
  <c r="AH11" i="14" s="1"/>
  <c r="AH71" i="20"/>
  <c r="AG54" i="9"/>
  <c r="AG53" i="9" s="1"/>
  <c r="AH40" i="20"/>
  <c r="AH35" i="20" l="1"/>
  <c r="AG52" i="9"/>
  <c r="AH56" i="9"/>
  <c r="AH36" i="20" l="1"/>
  <c r="AI37" i="20" s="1"/>
  <c r="AH89" i="9"/>
  <c r="AH56" i="20"/>
  <c r="AI33" i="20" l="1"/>
  <c r="AH33" i="18"/>
  <c r="AH13" i="18"/>
  <c r="AH41" i="20"/>
  <c r="AH88" i="9" s="1"/>
  <c r="AH15" i="18"/>
  <c r="AH12" i="18" l="1"/>
  <c r="AH35" i="18"/>
  <c r="AH32" i="18" s="1"/>
  <c r="AH58" i="20"/>
  <c r="AH77" i="20" s="1"/>
  <c r="AH42" i="20"/>
  <c r="AH24" i="18"/>
  <c r="AH21" i="18" s="1"/>
  <c r="AH82" i="9" l="1"/>
  <c r="AH44" i="18"/>
  <c r="AH50" i="18" s="1"/>
  <c r="AH66" i="20"/>
  <c r="AH74" i="9"/>
  <c r="AH84" i="9" s="1"/>
  <c r="AH72" i="9"/>
  <c r="AH57" i="9" s="1"/>
  <c r="AI43" i="20"/>
  <c r="AI25" i="9" s="1"/>
  <c r="AI11" i="14" s="1"/>
  <c r="AH54" i="9"/>
  <c r="AH53" i="9" s="1"/>
  <c r="AH52" i="9" s="1"/>
  <c r="AH51" i="18"/>
  <c r="AH85" i="9"/>
  <c r="AH91" i="9" s="1"/>
  <c r="AI40" i="20"/>
  <c r="AI71" i="20" l="1"/>
  <c r="AI35" i="20"/>
  <c r="AI58" i="9"/>
  <c r="AI56" i="9" s="1"/>
  <c r="AH41" i="18"/>
  <c r="AH71" i="9"/>
  <c r="AH67" i="9" s="1"/>
  <c r="AH73" i="9" s="1"/>
  <c r="AH92" i="9" s="1"/>
  <c r="AH16" i="9"/>
  <c r="AH9" i="14" s="1"/>
  <c r="AH8" i="14" s="1"/>
  <c r="AI36" i="20" l="1"/>
  <c r="AJ37" i="20" s="1"/>
  <c r="AI89" i="9"/>
  <c r="AI56" i="20"/>
  <c r="AI13" i="18" s="1"/>
  <c r="AI76" i="20"/>
  <c r="AH19" i="9"/>
  <c r="AJ33" i="20" l="1"/>
  <c r="AI15" i="18"/>
  <c r="AI24" i="18" s="1"/>
  <c r="AI21" i="18" s="1"/>
  <c r="AI33" i="18"/>
  <c r="AI41" i="20"/>
  <c r="AI88" i="9" s="1"/>
  <c r="AI12" i="18" l="1"/>
  <c r="AI35" i="18"/>
  <c r="AI72" i="9" s="1"/>
  <c r="AI57" i="9" s="1"/>
  <c r="AI85" i="9"/>
  <c r="AI91" i="9" s="1"/>
  <c r="AI58" i="20"/>
  <c r="AI77" i="20" s="1"/>
  <c r="AI42" i="20"/>
  <c r="AI54" i="9" s="1"/>
  <c r="AI53" i="9" s="1"/>
  <c r="AI52" i="9" s="1"/>
  <c r="AI16" i="9"/>
  <c r="AI9" i="14" s="1"/>
  <c r="AI8" i="14" s="1"/>
  <c r="AI71" i="9"/>
  <c r="AI82" i="9" l="1"/>
  <c r="AI74" i="9" s="1"/>
  <c r="AI84" i="9" s="1"/>
  <c r="AI44" i="18"/>
  <c r="AI41" i="18" s="1"/>
  <c r="AI32" i="18"/>
  <c r="AI51" i="18" s="1"/>
  <c r="AI67" i="9"/>
  <c r="AI73" i="9" s="1"/>
  <c r="AI66" i="20"/>
  <c r="AJ40" i="20"/>
  <c r="AJ43" i="20"/>
  <c r="AJ71" i="20" s="1"/>
  <c r="AI19" i="9"/>
  <c r="AI92" i="9" l="1"/>
  <c r="AI50" i="18"/>
  <c r="AJ76" i="20"/>
  <c r="AJ25" i="9"/>
  <c r="AJ11" i="14" s="1"/>
  <c r="AJ58" i="9"/>
  <c r="AJ56" i="9" s="1"/>
  <c r="AJ35" i="20" l="1"/>
  <c r="AJ36" i="20" l="1"/>
  <c r="AK37" i="20" s="1"/>
  <c r="AJ89" i="9"/>
  <c r="AJ56" i="20"/>
  <c r="AJ13" i="18" s="1"/>
  <c r="AK33" i="20" l="1"/>
  <c r="AJ15" i="18"/>
  <c r="AJ24" i="18" s="1"/>
  <c r="AJ21" i="18" s="1"/>
  <c r="AJ33" i="18"/>
  <c r="AJ41" i="20"/>
  <c r="AJ71" i="9"/>
  <c r="AJ16" i="9"/>
  <c r="AJ9" i="14" s="1"/>
  <c r="AJ8" i="14" s="1"/>
  <c r="AJ42" i="20" l="1"/>
  <c r="AK43" i="20" s="1"/>
  <c r="AK58" i="9" s="1"/>
  <c r="AK56" i="9" s="1"/>
  <c r="AJ88" i="9"/>
  <c r="AJ12" i="18"/>
  <c r="AJ35" i="18"/>
  <c r="AJ82" i="9" s="1"/>
  <c r="AJ58" i="20"/>
  <c r="AJ77" i="20" s="1"/>
  <c r="AJ19" i="9"/>
  <c r="AJ32" i="18" l="1"/>
  <c r="AJ51" i="18" s="1"/>
  <c r="AJ54" i="9"/>
  <c r="AJ53" i="9" s="1"/>
  <c r="AJ52" i="9" s="1"/>
  <c r="AK40" i="20"/>
  <c r="AJ72" i="9"/>
  <c r="AJ57" i="9" s="1"/>
  <c r="AJ44" i="18"/>
  <c r="AJ41" i="18" s="1"/>
  <c r="AJ74" i="9"/>
  <c r="AJ84" i="9" s="1"/>
  <c r="AJ85" i="9"/>
  <c r="AJ91" i="9" s="1"/>
  <c r="AJ66" i="20"/>
  <c r="AK71" i="20"/>
  <c r="AK35" i="20"/>
  <c r="AK89" i="9" s="1"/>
  <c r="AK25" i="9"/>
  <c r="AK11" i="14" s="1"/>
  <c r="AJ50" i="18" l="1"/>
  <c r="AJ67" i="9"/>
  <c r="AJ73" i="9" s="1"/>
  <c r="AJ92" i="9" s="1"/>
  <c r="AK76" i="20"/>
  <c r="AK56" i="20"/>
  <c r="AK13" i="18" s="1"/>
  <c r="AK36" i="20"/>
  <c r="AK16" i="9"/>
  <c r="AK9" i="14" s="1"/>
  <c r="AK8" i="14" s="1"/>
  <c r="AK71" i="9"/>
  <c r="AK33" i="18" l="1"/>
  <c r="AK15" i="18"/>
  <c r="AK41" i="20"/>
  <c r="AK88" i="9" s="1"/>
  <c r="AL33" i="20"/>
  <c r="AL37" i="20"/>
  <c r="AK19" i="9"/>
  <c r="AK12" i="18" l="1"/>
  <c r="AK35" i="18"/>
  <c r="AK82" i="9" s="1"/>
  <c r="AK24" i="18"/>
  <c r="AK21" i="18" s="1"/>
  <c r="AK58" i="20"/>
  <c r="AK42" i="20"/>
  <c r="AK54" i="9" s="1"/>
  <c r="AK44" i="18" l="1"/>
  <c r="AK50" i="18"/>
  <c r="AK32" i="18"/>
  <c r="AK51" i="18" s="1"/>
  <c r="AK72" i="9"/>
  <c r="AK74" i="9"/>
  <c r="AK84" i="9" s="1"/>
  <c r="AL43" i="20"/>
  <c r="AL40" i="20"/>
  <c r="AK53" i="9"/>
  <c r="AK52" i="9" s="1"/>
  <c r="AK85" i="9"/>
  <c r="AK91" i="9" s="1"/>
  <c r="AK41" i="18"/>
  <c r="AK77" i="20"/>
  <c r="AK66" i="20"/>
  <c r="AK57" i="9" l="1"/>
  <c r="AK67" i="9"/>
  <c r="AK73" i="9" s="1"/>
  <c r="AK92" i="9" s="1"/>
  <c r="AL58" i="9"/>
  <c r="AL25" i="9"/>
  <c r="AL11" i="14" s="1"/>
  <c r="AL71" i="20"/>
  <c r="AL16" i="9"/>
  <c r="AL9" i="14" s="1"/>
  <c r="AL71" i="9"/>
  <c r="AL8" i="14" l="1"/>
  <c r="AL35" i="20"/>
  <c r="AL89" i="9" s="1"/>
  <c r="AL76" i="20"/>
  <c r="AL56" i="9"/>
  <c r="AL19" i="9"/>
  <c r="AL56" i="20" l="1"/>
  <c r="AL13" i="18" s="1"/>
  <c r="AL36" i="20"/>
  <c r="AL33" i="18" l="1"/>
  <c r="AL15" i="18"/>
  <c r="AL41" i="20"/>
  <c r="AL88" i="9" s="1"/>
  <c r="AM33" i="20"/>
  <c r="AM37" i="20"/>
  <c r="AL12" i="18" l="1"/>
  <c r="AL35" i="18"/>
  <c r="AL82" i="9" s="1"/>
  <c r="AL24" i="18"/>
  <c r="AL21" i="18" s="1"/>
  <c r="AN37" i="20"/>
  <c r="AL58" i="20"/>
  <c r="AL42" i="20"/>
  <c r="AL54" i="9" s="1"/>
  <c r="AL44" i="18" l="1"/>
  <c r="AL50" i="18" s="1"/>
  <c r="AL74" i="9"/>
  <c r="AL84" i="9" s="1"/>
  <c r="AL32" i="18"/>
  <c r="AL51" i="18" s="1"/>
  <c r="AL72" i="9"/>
  <c r="AL85" i="9"/>
  <c r="AL91" i="9" s="1"/>
  <c r="AM40" i="20"/>
  <c r="AM43" i="20"/>
  <c r="AL53" i="9"/>
  <c r="AL52" i="9" s="1"/>
  <c r="AL41" i="18"/>
  <c r="AL77" i="20"/>
  <c r="AL66" i="20"/>
  <c r="AM16" i="9"/>
  <c r="AM71" i="9"/>
  <c r="AN18" i="9"/>
  <c r="AA7" i="23"/>
  <c r="D17" i="23"/>
  <c r="AL67" i="9" l="1"/>
  <c r="AL73" i="9" s="1"/>
  <c r="AL92" i="9" s="1"/>
  <c r="AL57" i="9"/>
  <c r="AM9" i="14"/>
  <c r="AN9" i="14" s="1"/>
  <c r="AN43" i="20"/>
  <c r="AM90" i="9" s="1"/>
  <c r="AN90" i="9" s="1"/>
  <c r="AM25" i="9"/>
  <c r="AM71" i="20"/>
  <c r="AN16" i="9"/>
  <c r="AM19" i="9"/>
  <c r="AN19" i="9" s="1"/>
  <c r="AN25" i="9" l="1"/>
  <c r="AM11" i="14"/>
  <c r="AN60" i="20"/>
  <c r="AM76" i="20"/>
  <c r="AN76" i="20" s="1"/>
  <c r="D30" i="22" s="1"/>
  <c r="D60" i="22" s="1"/>
  <c r="AM35" i="20"/>
  <c r="AM89" i="9" s="1"/>
  <c r="AN89" i="9" s="1"/>
  <c r="AN71" i="20"/>
  <c r="AM8" i="14" l="1"/>
  <c r="AN11" i="14"/>
  <c r="AN8" i="14" s="1"/>
  <c r="AM58" i="9"/>
  <c r="AN58" i="9" s="1"/>
  <c r="AN35" i="20"/>
  <c r="AM56" i="20"/>
  <c r="AM13" i="18" s="1"/>
  <c r="AM36" i="20"/>
  <c r="D82" i="22"/>
  <c r="D97" i="22" s="1"/>
  <c r="AM15" i="18" l="1"/>
  <c r="AM35" i="18" s="1"/>
  <c r="AM33" i="18"/>
  <c r="AM82" i="9" s="1"/>
  <c r="AN82" i="9" s="1"/>
  <c r="AN13" i="18"/>
  <c r="AM41" i="20"/>
  <c r="AM88" i="9" s="1"/>
  <c r="AN88" i="9" s="1"/>
  <c r="AN56" i="20"/>
  <c r="D80" i="22" s="1"/>
  <c r="D95" i="22" s="1"/>
  <c r="AN36" i="20"/>
  <c r="AM44" i="18" l="1"/>
  <c r="AM50" i="18"/>
  <c r="AN15" i="18"/>
  <c r="AM12" i="18"/>
  <c r="AM32" i="18"/>
  <c r="AM24" i="18"/>
  <c r="AM21" i="18" s="1"/>
  <c r="AM72" i="9"/>
  <c r="AN72" i="9" s="1"/>
  <c r="AN12" i="18"/>
  <c r="AO33" i="20"/>
  <c r="BA33" i="20" s="1"/>
  <c r="AO37" i="20"/>
  <c r="AN41" i="20"/>
  <c r="D8" i="21" s="1"/>
  <c r="AM42" i="20"/>
  <c r="AM54" i="9" s="1"/>
  <c r="AN54" i="9" s="1"/>
  <c r="AN33" i="18"/>
  <c r="AN24" i="18" l="1"/>
  <c r="AN21" i="18" s="1"/>
  <c r="AM67" i="9"/>
  <c r="AN67" i="9" s="1"/>
  <c r="D28" i="22"/>
  <c r="AM85" i="9"/>
  <c r="AM91" i="9" s="1"/>
  <c r="AN35" i="18"/>
  <c r="AM58" i="20"/>
  <c r="AN42" i="20"/>
  <c r="AM51" i="18"/>
  <c r="AM73" i="9" l="1"/>
  <c r="AN73" i="9" s="1"/>
  <c r="D29" i="22"/>
  <c r="D78" i="22"/>
  <c r="D93" i="22" s="1"/>
  <c r="D58" i="22"/>
  <c r="AO40" i="20"/>
  <c r="BA40" i="20" s="1"/>
  <c r="AO43" i="20"/>
  <c r="AO90" i="9" s="1"/>
  <c r="AM74" i="9"/>
  <c r="AN74" i="9" s="1"/>
  <c r="AM41" i="18"/>
  <c r="AN44" i="18"/>
  <c r="AN41" i="18" s="1"/>
  <c r="AM77" i="20"/>
  <c r="AN77" i="20" s="1"/>
  <c r="AM66" i="20"/>
  <c r="AM53" i="9"/>
  <c r="AN53" i="9" s="1"/>
  <c r="AN50" i="18" l="1"/>
  <c r="D8" i="23"/>
  <c r="AN51" i="18"/>
  <c r="D81" i="22"/>
  <c r="D88" i="22" s="1"/>
  <c r="D31" i="22"/>
  <c r="D36" i="22"/>
  <c r="AO25" i="9"/>
  <c r="AO11" i="14" s="1"/>
  <c r="AO71" i="20"/>
  <c r="AO60" i="20"/>
  <c r="AO76" i="20" s="1"/>
  <c r="AM84" i="9"/>
  <c r="AN84" i="9" s="1"/>
  <c r="AO8" i="14" l="1"/>
  <c r="AM92" i="9"/>
  <c r="D9" i="23"/>
  <c r="D18" i="23"/>
  <c r="D30" i="23" s="1"/>
  <c r="D83" i="22"/>
  <c r="D98" i="22" s="1"/>
  <c r="D61" i="22"/>
  <c r="D59" i="22" l="1"/>
  <c r="D66" i="22" l="1"/>
  <c r="D96" i="22"/>
  <c r="D103" i="22" s="1"/>
  <c r="AG66" i="20" l="1"/>
  <c r="AN63" i="20"/>
  <c r="AN58" i="20" s="1"/>
  <c r="AN66" i="20" s="1"/>
  <c r="N8" i="23" l="1"/>
  <c r="O8" i="23"/>
  <c r="G8" i="23"/>
  <c r="J8" i="23"/>
  <c r="J18" i="23" s="1"/>
  <c r="L8" i="23"/>
  <c r="L18" i="23" s="1"/>
  <c r="I8" i="23"/>
  <c r="P8" i="23"/>
  <c r="H8" i="23"/>
  <c r="K8" i="23"/>
  <c r="K18" i="23" s="1"/>
  <c r="M8" i="23"/>
  <c r="AA8" i="23" l="1"/>
  <c r="H18" i="23"/>
  <c r="P18" i="23"/>
  <c r="M18" i="23"/>
  <c r="O18" i="23"/>
  <c r="G18" i="23"/>
  <c r="N18" i="23"/>
  <c r="I18" i="23"/>
  <c r="Z16" i="23" l="1"/>
  <c r="Z9" i="23"/>
  <c r="R16" i="23"/>
  <c r="R9" i="23"/>
  <c r="J16" i="23"/>
  <c r="J9" i="23"/>
  <c r="O16" i="23"/>
  <c r="O9" i="23"/>
  <c r="U16" i="23"/>
  <c r="U9" i="23"/>
  <c r="M16" i="23"/>
  <c r="M9" i="23"/>
  <c r="S16" i="23"/>
  <c r="S9" i="23"/>
  <c r="X16" i="23"/>
  <c r="X9" i="23"/>
  <c r="P16" i="23"/>
  <c r="P9" i="23"/>
  <c r="H16" i="23"/>
  <c r="H9" i="23"/>
  <c r="G16" i="23"/>
  <c r="G9" i="23"/>
  <c r="V16" i="23"/>
  <c r="V9" i="23"/>
  <c r="N16" i="23"/>
  <c r="N9" i="23"/>
  <c r="F9" i="23"/>
  <c r="F16" i="23"/>
  <c r="Y16" i="23"/>
  <c r="Y9" i="23"/>
  <c r="Q16" i="23"/>
  <c r="Q9" i="23"/>
  <c r="I16" i="23"/>
  <c r="I9" i="23"/>
  <c r="K16" i="23"/>
  <c r="K9" i="23"/>
  <c r="T16" i="23"/>
  <c r="T9" i="23"/>
  <c r="L16" i="23"/>
  <c r="L9" i="23"/>
  <c r="W16" i="23"/>
  <c r="W9" i="23"/>
  <c r="G23" i="23"/>
  <c r="I23" i="23"/>
  <c r="L23" i="23"/>
  <c r="H23" i="23"/>
  <c r="N23" i="23"/>
  <c r="M23" i="23"/>
  <c r="J23" i="23"/>
  <c r="R23" i="23"/>
  <c r="U23" i="23"/>
  <c r="F23" i="23"/>
  <c r="K23" i="23"/>
  <c r="Y23" i="23"/>
  <c r="P23" i="23"/>
  <c r="W23" i="23"/>
  <c r="O23" i="23"/>
  <c r="S23" i="23"/>
  <c r="T23" i="23"/>
  <c r="Z23" i="23"/>
  <c r="X23" i="23"/>
  <c r="Q23" i="23"/>
  <c r="V23" i="23"/>
  <c r="AA6" i="23"/>
  <c r="E23" i="23"/>
  <c r="E16" i="23"/>
  <c r="E30" i="23" s="1"/>
  <c r="E9" i="23"/>
  <c r="B11" i="23" l="1"/>
  <c r="B15" i="23" s="1"/>
  <c r="D72" i="20" s="1"/>
  <c r="D73" i="20" s="1"/>
  <c r="F30" i="23"/>
  <c r="G30" i="23" s="1"/>
  <c r="H30" i="23" s="1"/>
  <c r="I30" i="23" s="1"/>
  <c r="J30" i="23" s="1"/>
  <c r="K30" i="23" s="1"/>
  <c r="L30" i="23" s="1"/>
  <c r="M30" i="23" s="1"/>
  <c r="N30" i="23" s="1"/>
  <c r="O30" i="23" s="1"/>
  <c r="P30" i="23" s="1"/>
  <c r="Q30" i="23" s="1"/>
  <c r="R30" i="23" s="1"/>
  <c r="S30" i="23" s="1"/>
  <c r="T30" i="23" s="1"/>
  <c r="U30" i="23" s="1"/>
  <c r="V30" i="23" s="1"/>
  <c r="W30" i="23" s="1"/>
  <c r="X30" i="23" s="1"/>
  <c r="Y30" i="23" s="1"/>
  <c r="Z30" i="23" s="1"/>
  <c r="AA23" i="23"/>
  <c r="AA9" i="23"/>
  <c r="B24" i="23" l="1"/>
  <c r="M24" i="9" s="1"/>
  <c r="M23" i="9" s="1"/>
  <c r="H72" i="20"/>
  <c r="H73" i="20" s="1"/>
  <c r="J72" i="20"/>
  <c r="J73" i="20" s="1"/>
  <c r="M72" i="20"/>
  <c r="M73" i="20" s="1"/>
  <c r="B72" i="20"/>
  <c r="B73" i="20" s="1"/>
  <c r="F72" i="20"/>
  <c r="F73" i="20" s="1"/>
  <c r="G72" i="20"/>
  <c r="G73" i="20" s="1"/>
  <c r="E72" i="20"/>
  <c r="E73" i="20" s="1"/>
  <c r="L72" i="20"/>
  <c r="L73" i="20" s="1"/>
  <c r="C72" i="20"/>
  <c r="C73" i="20" s="1"/>
  <c r="B19" i="23"/>
  <c r="M34" i="9" s="1"/>
  <c r="K72" i="20"/>
  <c r="K73" i="20" s="1"/>
  <c r="I72" i="20"/>
  <c r="I73" i="20" s="1"/>
  <c r="J24" i="9"/>
  <c r="I24" i="9" l="1"/>
  <c r="I23" i="9" s="1"/>
  <c r="D24" i="9"/>
  <c r="D23" i="9" s="1"/>
  <c r="L24" i="9"/>
  <c r="L23" i="9" s="1"/>
  <c r="G24" i="9"/>
  <c r="G23" i="9" s="1"/>
  <c r="F24" i="9"/>
  <c r="F23" i="9" s="1"/>
  <c r="B29" i="23"/>
  <c r="E24" i="9"/>
  <c r="E7" i="14" s="1"/>
  <c r="K24" i="9"/>
  <c r="K23" i="9" s="1"/>
  <c r="H24" i="9"/>
  <c r="H7" i="14" s="1"/>
  <c r="B24" i="9"/>
  <c r="B23" i="9" s="1"/>
  <c r="B74" i="20" s="1"/>
  <c r="B22" i="23"/>
  <c r="B26" i="23" s="1"/>
  <c r="C24" i="9"/>
  <c r="C23" i="9" s="1"/>
  <c r="M74" i="20"/>
  <c r="C14" i="23"/>
  <c r="C15" i="23" s="1"/>
  <c r="C19" i="23" s="1"/>
  <c r="N72" i="20"/>
  <c r="N73" i="20" s="1"/>
  <c r="J7" i="14"/>
  <c r="J23" i="9"/>
  <c r="D7" i="14"/>
  <c r="M31" i="9"/>
  <c r="M41" i="9" s="1"/>
  <c r="N34" i="9"/>
  <c r="I7" i="14"/>
  <c r="F7" i="14"/>
  <c r="L7" i="14" l="1"/>
  <c r="G7" i="14"/>
  <c r="E23" i="9"/>
  <c r="E74" i="20" s="1"/>
  <c r="M13" i="9"/>
  <c r="M15" i="9" s="1"/>
  <c r="C7" i="14"/>
  <c r="K7" i="14"/>
  <c r="H23" i="9"/>
  <c r="H26" i="9" s="1"/>
  <c r="H28" i="9" s="1"/>
  <c r="B7" i="14"/>
  <c r="N24" i="9"/>
  <c r="C29" i="23"/>
  <c r="D14" i="23"/>
  <c r="F26" i="9"/>
  <c r="F28" i="9" s="1"/>
  <c r="F74" i="20"/>
  <c r="G26" i="9"/>
  <c r="G28" i="9" s="1"/>
  <c r="G74" i="20"/>
  <c r="J26" i="9"/>
  <c r="J28" i="9" s="1"/>
  <c r="J74" i="20"/>
  <c r="N42" i="9"/>
  <c r="N31" i="9"/>
  <c r="N41" i="9" s="1"/>
  <c r="O34" i="9"/>
  <c r="C26" i="9"/>
  <c r="C28" i="9" s="1"/>
  <c r="C74" i="20"/>
  <c r="K26" i="9"/>
  <c r="K28" i="9" s="1"/>
  <c r="K74" i="20"/>
  <c r="L26" i="9"/>
  <c r="L28" i="9" s="1"/>
  <c r="L74" i="20"/>
  <c r="B26" i="9"/>
  <c r="I26" i="9"/>
  <c r="I28" i="9" s="1"/>
  <c r="I74" i="20"/>
  <c r="D26" i="9"/>
  <c r="D28" i="9" s="1"/>
  <c r="D74" i="20"/>
  <c r="E26" i="9"/>
  <c r="E28" i="9" s="1"/>
  <c r="W72" i="20"/>
  <c r="W73" i="20" s="1"/>
  <c r="U72" i="20"/>
  <c r="U73" i="20" s="1"/>
  <c r="Z72" i="20"/>
  <c r="Z73" i="20" s="1"/>
  <c r="R72" i="20"/>
  <c r="R73" i="20" s="1"/>
  <c r="P72" i="20"/>
  <c r="P73" i="20" s="1"/>
  <c r="Q72" i="20"/>
  <c r="Q73" i="20" s="1"/>
  <c r="Y72" i="20"/>
  <c r="Y73" i="20" s="1"/>
  <c r="T72" i="20"/>
  <c r="T73" i="20" s="1"/>
  <c r="O72" i="20"/>
  <c r="X72" i="20"/>
  <c r="X73" i="20" s="1"/>
  <c r="S72" i="20"/>
  <c r="S73" i="20" s="1"/>
  <c r="V72" i="20"/>
  <c r="V73" i="20" s="1"/>
  <c r="C24" i="23"/>
  <c r="N13" i="9" l="1"/>
  <c r="M7" i="14"/>
  <c r="N7" i="14" s="1"/>
  <c r="N12" i="14" s="1"/>
  <c r="N14" i="14" s="1"/>
  <c r="N23" i="9"/>
  <c r="N74" i="20" s="1"/>
  <c r="H74" i="20"/>
  <c r="N15" i="9"/>
  <c r="M19" i="9"/>
  <c r="U24" i="9"/>
  <c r="P24" i="9"/>
  <c r="Y24" i="9"/>
  <c r="Z24" i="9"/>
  <c r="C22" i="23"/>
  <c r="T24" i="9"/>
  <c r="S24" i="9"/>
  <c r="V24" i="9"/>
  <c r="W24" i="9"/>
  <c r="R24" i="9"/>
  <c r="X24" i="9"/>
  <c r="Q24" i="9"/>
  <c r="O24" i="9"/>
  <c r="AA72" i="20"/>
  <c r="AA73" i="20" s="1"/>
  <c r="O73" i="20"/>
  <c r="B28" i="9"/>
  <c r="O31" i="9"/>
  <c r="O41" i="9" s="1"/>
  <c r="P34" i="9"/>
  <c r="D15" i="23"/>
  <c r="D19" i="23" s="1"/>
  <c r="N13" i="14" l="1"/>
  <c r="N15" i="14" s="1"/>
  <c r="N18" i="14" s="1"/>
  <c r="N19" i="14" s="1"/>
  <c r="AA17" i="14" s="1"/>
  <c r="D29" i="23"/>
  <c r="E14" i="23"/>
  <c r="AA24" i="9"/>
  <c r="O7" i="14"/>
  <c r="O23" i="9"/>
  <c r="O74" i="20" s="1"/>
  <c r="C26" i="23"/>
  <c r="B49" i="9"/>
  <c r="R7" i="14"/>
  <c r="R23" i="9"/>
  <c r="T7" i="14"/>
  <c r="T23" i="9"/>
  <c r="P23" i="9"/>
  <c r="P7" i="14"/>
  <c r="W7" i="14"/>
  <c r="W23" i="9"/>
  <c r="AL72" i="20"/>
  <c r="AL73" i="20" s="1"/>
  <c r="AE72" i="20"/>
  <c r="AE73" i="20" s="1"/>
  <c r="AI72" i="20"/>
  <c r="AI73" i="20" s="1"/>
  <c r="AF72" i="20"/>
  <c r="AF73" i="20" s="1"/>
  <c r="AH72" i="20"/>
  <c r="AH73" i="20" s="1"/>
  <c r="AK72" i="20"/>
  <c r="AK73" i="20" s="1"/>
  <c r="AD72" i="20"/>
  <c r="AD73" i="20" s="1"/>
  <c r="AM72" i="20"/>
  <c r="AM73" i="20" s="1"/>
  <c r="AC72" i="20"/>
  <c r="AC73" i="20" s="1"/>
  <c r="AB72" i="20"/>
  <c r="AG72" i="20"/>
  <c r="AG73" i="20" s="1"/>
  <c r="AJ72" i="20"/>
  <c r="AJ73" i="20" s="1"/>
  <c r="D24" i="23"/>
  <c r="P31" i="9"/>
  <c r="P41" i="9" s="1"/>
  <c r="Q34" i="9"/>
  <c r="Q7" i="14"/>
  <c r="Q23" i="9"/>
  <c r="V7" i="14"/>
  <c r="V23" i="9"/>
  <c r="Z7" i="14"/>
  <c r="Z23" i="9"/>
  <c r="O30" i="20"/>
  <c r="AA30" i="20" s="1"/>
  <c r="N27" i="9"/>
  <c r="M27" i="9" s="1"/>
  <c r="U23" i="9"/>
  <c r="U7" i="14"/>
  <c r="X7" i="14"/>
  <c r="X23" i="9"/>
  <c r="S7" i="14"/>
  <c r="S23" i="9"/>
  <c r="Y23" i="9"/>
  <c r="Y7" i="14"/>
  <c r="N19" i="9"/>
  <c r="M26" i="9"/>
  <c r="X26" i="9" l="1"/>
  <c r="X28" i="9" s="1"/>
  <c r="X74" i="20"/>
  <c r="Z26" i="9"/>
  <c r="Z74" i="20"/>
  <c r="Q26" i="9"/>
  <c r="Q28" i="9" s="1"/>
  <c r="Q74" i="20"/>
  <c r="AB73" i="20"/>
  <c r="AN72" i="20"/>
  <c r="AN73" i="20" s="1"/>
  <c r="AA7" i="14"/>
  <c r="AA12" i="14" s="1"/>
  <c r="Y26" i="9"/>
  <c r="Y28" i="9" s="1"/>
  <c r="Y74" i="20"/>
  <c r="U26" i="9"/>
  <c r="U28" i="9" s="1"/>
  <c r="U74" i="20"/>
  <c r="AE24" i="9"/>
  <c r="AI24" i="9"/>
  <c r="AG24" i="9"/>
  <c r="AF24" i="9"/>
  <c r="AJ24" i="9"/>
  <c r="AM24" i="9"/>
  <c r="AH24" i="9"/>
  <c r="AL24" i="9"/>
  <c r="AD24" i="9"/>
  <c r="D22" i="23"/>
  <c r="AK24" i="9"/>
  <c r="AC24" i="9"/>
  <c r="AB24" i="9"/>
  <c r="R26" i="9"/>
  <c r="R28" i="9" s="1"/>
  <c r="R74" i="20"/>
  <c r="M28" i="9"/>
  <c r="N28" i="9" s="1"/>
  <c r="N49" i="9" s="1"/>
  <c r="N48" i="9" s="1"/>
  <c r="N26" i="9"/>
  <c r="S26" i="9"/>
  <c r="S28" i="9" s="1"/>
  <c r="S74" i="20"/>
  <c r="V26" i="9"/>
  <c r="V28" i="9" s="1"/>
  <c r="V74" i="20"/>
  <c r="W26" i="9"/>
  <c r="W28" i="9" s="1"/>
  <c r="W74" i="20"/>
  <c r="P26" i="9"/>
  <c r="P28" i="9" s="1"/>
  <c r="P74" i="20"/>
  <c r="E15" i="23"/>
  <c r="E19" i="23" s="1"/>
  <c r="Q31" i="9"/>
  <c r="Q41" i="9" s="1"/>
  <c r="R34" i="9"/>
  <c r="T26" i="9"/>
  <c r="T28" i="9" s="1"/>
  <c r="T74" i="20"/>
  <c r="C49" i="9"/>
  <c r="B48" i="9"/>
  <c r="B44" i="9" s="1"/>
  <c r="B60" i="9" s="1"/>
  <c r="B62" i="9" s="1"/>
  <c r="AA23" i="9"/>
  <c r="AA74" i="20" s="1"/>
  <c r="O26" i="9"/>
  <c r="R31" i="9" l="1"/>
  <c r="R41" i="9" s="1"/>
  <c r="S34" i="9"/>
  <c r="N44" i="9"/>
  <c r="N60" i="9" s="1"/>
  <c r="N62" i="9" s="1"/>
  <c r="O50" i="9"/>
  <c r="P50" i="9" s="1"/>
  <c r="Q50" i="9" s="1"/>
  <c r="R50" i="9" s="1"/>
  <c r="S50" i="9" s="1"/>
  <c r="T49" i="20"/>
  <c r="AC7" i="14"/>
  <c r="AC23" i="9"/>
  <c r="AL7" i="14"/>
  <c r="AL23" i="9"/>
  <c r="AF7" i="14"/>
  <c r="AF23" i="9"/>
  <c r="AA13" i="14"/>
  <c r="AA14" i="14" s="1"/>
  <c r="C48" i="9"/>
  <c r="C44" i="9" s="1"/>
  <c r="C60" i="9" s="1"/>
  <c r="C62" i="9" s="1"/>
  <c r="D49" i="9"/>
  <c r="E29" i="23"/>
  <c r="F14" i="23"/>
  <c r="AA26" i="9"/>
  <c r="O28" i="9"/>
  <c r="AS72" i="20"/>
  <c r="AX72" i="20"/>
  <c r="AW72" i="20"/>
  <c r="AV72" i="20"/>
  <c r="AR72" i="20"/>
  <c r="AT72" i="20"/>
  <c r="AZ72" i="20"/>
  <c r="AQ72" i="20"/>
  <c r="AU72" i="20"/>
  <c r="AY72" i="20"/>
  <c r="AP72" i="20"/>
  <c r="AO72" i="20"/>
  <c r="E24" i="23"/>
  <c r="AK7" i="14"/>
  <c r="AK23" i="9"/>
  <c r="AH7" i="14"/>
  <c r="AH23" i="9"/>
  <c r="AG7" i="14"/>
  <c r="AG23" i="9"/>
  <c r="D26" i="23"/>
  <c r="AM7" i="14"/>
  <c r="AM23" i="9"/>
  <c r="AI23" i="9"/>
  <c r="AI7" i="14"/>
  <c r="AN24" i="9"/>
  <c r="AB23" i="9"/>
  <c r="AB7" i="14"/>
  <c r="AD7" i="14"/>
  <c r="AD23" i="9"/>
  <c r="AJ7" i="14"/>
  <c r="AJ23" i="9"/>
  <c r="AE7" i="14"/>
  <c r="AE23" i="9"/>
  <c r="AA15" i="14" l="1"/>
  <c r="AK26" i="9"/>
  <c r="AK28" i="9" s="1"/>
  <c r="AK74" i="20"/>
  <c r="AN7" i="14"/>
  <c r="AN12" i="14" s="1"/>
  <c r="AG26" i="9"/>
  <c r="AG28" i="9" s="1"/>
  <c r="AG74" i="20"/>
  <c r="AN23" i="9"/>
  <c r="AN74" i="20" s="1"/>
  <c r="AB26" i="9"/>
  <c r="F15" i="23"/>
  <c r="AB74" i="20"/>
  <c r="AF26" i="9"/>
  <c r="AF28" i="9" s="1"/>
  <c r="AF74" i="20"/>
  <c r="AC26" i="9"/>
  <c r="AC28" i="9" s="1"/>
  <c r="AC74" i="20"/>
  <c r="AJ26" i="9"/>
  <c r="AJ28" i="9" s="1"/>
  <c r="AJ74" i="20"/>
  <c r="AE26" i="9"/>
  <c r="AE28" i="9" s="1"/>
  <c r="AE74" i="20"/>
  <c r="AD26" i="9"/>
  <c r="AD28" i="9" s="1"/>
  <c r="AD74" i="20"/>
  <c r="AI26" i="9"/>
  <c r="AI28" i="9" s="1"/>
  <c r="AI74" i="20"/>
  <c r="AH26" i="9"/>
  <c r="AH28" i="9" s="1"/>
  <c r="AH74" i="20"/>
  <c r="AO24" i="9"/>
  <c r="E22" i="23"/>
  <c r="AB30" i="20"/>
  <c r="AN30" i="20" s="1"/>
  <c r="AA27" i="9"/>
  <c r="S31" i="9"/>
  <c r="S41" i="9" s="1"/>
  <c r="T34" i="9"/>
  <c r="AM26" i="9"/>
  <c r="AM74" i="20"/>
  <c r="BA72" i="20"/>
  <c r="AO73" i="20"/>
  <c r="O49" i="9"/>
  <c r="D48" i="9"/>
  <c r="D44" i="9" s="1"/>
  <c r="D60" i="9" s="1"/>
  <c r="D62" i="9" s="1"/>
  <c r="E49" i="9"/>
  <c r="AA18" i="14"/>
  <c r="AA19" i="14" s="1"/>
  <c r="AN17" i="14" s="1"/>
  <c r="AL26" i="9"/>
  <c r="AL28" i="9" s="1"/>
  <c r="AL74" i="20"/>
  <c r="AA49" i="20"/>
  <c r="T87" i="9"/>
  <c r="T85" i="9" s="1"/>
  <c r="E26" i="23" l="1"/>
  <c r="AN26" i="9"/>
  <c r="AB28" i="9"/>
  <c r="AN13" i="14"/>
  <c r="AN14" i="14" s="1"/>
  <c r="Z27" i="9"/>
  <c r="Z28" i="9" s="1"/>
  <c r="AA28" i="9" s="1"/>
  <c r="AA49" i="9" s="1"/>
  <c r="Z72" i="9"/>
  <c r="AO23" i="9"/>
  <c r="AO7" i="14"/>
  <c r="T50" i="9"/>
  <c r="U50" i="9" s="1"/>
  <c r="V50" i="9" s="1"/>
  <c r="W50" i="9" s="1"/>
  <c r="X50" i="9" s="1"/>
  <c r="Y50" i="9" s="1"/>
  <c r="Z50" i="9" s="1"/>
  <c r="AA50" i="9" s="1"/>
  <c r="AA85" i="9"/>
  <c r="AA91" i="9" s="1"/>
  <c r="T91" i="9"/>
  <c r="T92" i="9" s="1"/>
  <c r="BF72" i="20"/>
  <c r="BK72" i="20"/>
  <c r="BG72" i="20"/>
  <c r="BB72" i="20"/>
  <c r="BM72" i="20"/>
  <c r="BD72" i="20"/>
  <c r="BI72" i="20"/>
  <c r="BL72" i="20"/>
  <c r="BH72" i="20"/>
  <c r="BJ72" i="20"/>
  <c r="BC72" i="20"/>
  <c r="BE72" i="20"/>
  <c r="F24" i="23"/>
  <c r="O48" i="9"/>
  <c r="O44" i="9" s="1"/>
  <c r="O60" i="9" s="1"/>
  <c r="O62" i="9" s="1"/>
  <c r="P49" i="9"/>
  <c r="AA87" i="9"/>
  <c r="C7" i="21"/>
  <c r="E48" i="9"/>
  <c r="E44" i="9" s="1"/>
  <c r="E60" i="9" s="1"/>
  <c r="E62" i="9" s="1"/>
  <c r="F49" i="9"/>
  <c r="AO74" i="20"/>
  <c r="T31" i="9"/>
  <c r="U34" i="9"/>
  <c r="F19" i="23"/>
  <c r="AN27" i="9" l="1"/>
  <c r="AM27" i="9" s="1"/>
  <c r="AO30" i="20"/>
  <c r="C6" i="21"/>
  <c r="AA72" i="9"/>
  <c r="Z67" i="9"/>
  <c r="AN15" i="14"/>
  <c r="F29" i="23"/>
  <c r="G14" i="23"/>
  <c r="F48" i="9"/>
  <c r="F44" i="9" s="1"/>
  <c r="F60" i="9" s="1"/>
  <c r="F62" i="9" s="1"/>
  <c r="G49" i="9"/>
  <c r="F22" i="23"/>
  <c r="AA48" i="9"/>
  <c r="AN18" i="14"/>
  <c r="AN19" i="14" s="1"/>
  <c r="BA17" i="14" s="1"/>
  <c r="U31" i="9"/>
  <c r="V34" i="9"/>
  <c r="P48" i="9"/>
  <c r="P44" i="9" s="1"/>
  <c r="P60" i="9" s="1"/>
  <c r="P62" i="9" s="1"/>
  <c r="Q49" i="9"/>
  <c r="BN72" i="20"/>
  <c r="T93" i="9"/>
  <c r="AO26" i="9"/>
  <c r="AB49" i="9"/>
  <c r="Q48" i="9" l="1"/>
  <c r="Q44" i="9" s="1"/>
  <c r="Q60" i="9" s="1"/>
  <c r="Q62" i="9" s="1"/>
  <c r="R49" i="9"/>
  <c r="V31" i="9"/>
  <c r="W34" i="9"/>
  <c r="AA67" i="9"/>
  <c r="Z73" i="9"/>
  <c r="T40" i="9"/>
  <c r="T36" i="9" s="1"/>
  <c r="T41" i="9" s="1"/>
  <c r="U66" i="9"/>
  <c r="U93" i="9" s="1"/>
  <c r="AC49" i="9"/>
  <c r="AO28" i="9"/>
  <c r="AO49" i="9" s="1"/>
  <c r="G15" i="23"/>
  <c r="F26" i="23"/>
  <c r="BA30" i="20"/>
  <c r="AO61" i="20"/>
  <c r="AA44" i="9"/>
  <c r="AA60" i="9" s="1"/>
  <c r="AB50" i="9"/>
  <c r="AC50" i="9" s="1"/>
  <c r="AD50" i="9" s="1"/>
  <c r="AE50" i="9" s="1"/>
  <c r="AF50" i="9" s="1"/>
  <c r="AG49" i="20"/>
  <c r="G48" i="9"/>
  <c r="G44" i="9" s="1"/>
  <c r="G60" i="9" s="1"/>
  <c r="G62" i="9" s="1"/>
  <c r="H49" i="9"/>
  <c r="AM57" i="9"/>
  <c r="AN57" i="9" s="1"/>
  <c r="AM28" i="9"/>
  <c r="AN28" i="9" s="1"/>
  <c r="AN49" i="9" s="1"/>
  <c r="U40" i="9" l="1"/>
  <c r="U36" i="9" s="1"/>
  <c r="U41" i="9" s="1"/>
  <c r="V66" i="9"/>
  <c r="V93" i="9" s="1"/>
  <c r="W31" i="9"/>
  <c r="X34" i="9"/>
  <c r="BZ72" i="20"/>
  <c r="BS72" i="20"/>
  <c r="BX72" i="20"/>
  <c r="BP72" i="20"/>
  <c r="BY72" i="20"/>
  <c r="BV72" i="20"/>
  <c r="BR72" i="20"/>
  <c r="BU72" i="20"/>
  <c r="BW72" i="20"/>
  <c r="BQ72" i="20"/>
  <c r="BT72" i="20"/>
  <c r="BO72" i="20"/>
  <c r="G24" i="23"/>
  <c r="G22" i="23" s="1"/>
  <c r="G26" i="23" s="1"/>
  <c r="AM56" i="9"/>
  <c r="AN56" i="9" s="1"/>
  <c r="AN52" i="9" s="1"/>
  <c r="H48" i="9"/>
  <c r="H44" i="9" s="1"/>
  <c r="H60" i="9" s="1"/>
  <c r="H62" i="9" s="1"/>
  <c r="I49" i="9"/>
  <c r="BA61" i="20"/>
  <c r="AO35" i="20"/>
  <c r="G19" i="23"/>
  <c r="AC48" i="9"/>
  <c r="AC44" i="9" s="1"/>
  <c r="AC60" i="9" s="1"/>
  <c r="AD49" i="9"/>
  <c r="Z92" i="9"/>
  <c r="AA92" i="9" s="1"/>
  <c r="AA73" i="9"/>
  <c r="R48" i="9"/>
  <c r="R44" i="9" s="1"/>
  <c r="R60" i="9" s="1"/>
  <c r="R62" i="9" s="1"/>
  <c r="S49" i="9"/>
  <c r="AN49" i="20"/>
  <c r="AN87" i="9" s="1"/>
  <c r="AG87" i="9"/>
  <c r="AG85" i="9" s="1"/>
  <c r="AN85" i="9" s="1"/>
  <c r="AN91" i="9" s="1"/>
  <c r="AB48" i="9"/>
  <c r="AB44" i="9" s="1"/>
  <c r="AB60" i="9" s="1"/>
  <c r="AG91" i="9" l="1"/>
  <c r="AG92" i="9" s="1"/>
  <c r="AN92" i="9" s="1"/>
  <c r="AM52" i="9"/>
  <c r="CA72" i="20"/>
  <c r="X31" i="9"/>
  <c r="Y34" i="9"/>
  <c r="S48" i="9"/>
  <c r="S44" i="9" s="1"/>
  <c r="S60" i="9" s="1"/>
  <c r="S62" i="9" s="1"/>
  <c r="T49" i="9"/>
  <c r="AD48" i="9"/>
  <c r="AD44" i="9" s="1"/>
  <c r="AD60" i="9" s="1"/>
  <c r="AE49" i="9"/>
  <c r="D7" i="21"/>
  <c r="G29" i="23"/>
  <c r="H14" i="23"/>
  <c r="I48" i="9"/>
  <c r="I44" i="9" s="1"/>
  <c r="I60" i="9" s="1"/>
  <c r="I62" i="9" s="1"/>
  <c r="J49" i="9"/>
  <c r="AO56" i="20"/>
  <c r="AO36" i="20"/>
  <c r="V40" i="9"/>
  <c r="V36" i="9" s="1"/>
  <c r="V41" i="9" s="1"/>
  <c r="W66" i="9"/>
  <c r="W93" i="9" s="1"/>
  <c r="AG50" i="9"/>
  <c r="AH50" i="9" s="1"/>
  <c r="AI50" i="9" s="1"/>
  <c r="AJ50" i="9" s="1"/>
  <c r="AK50" i="9" s="1"/>
  <c r="AL50" i="9" s="1"/>
  <c r="AM50" i="9" s="1"/>
  <c r="AN50" i="9" s="1"/>
  <c r="AN48" i="9" s="1"/>
  <c r="AO50" i="9" l="1"/>
  <c r="AN44" i="9"/>
  <c r="AN60" i="9" s="1"/>
  <c r="AO13" i="18"/>
  <c r="AO33" i="18"/>
  <c r="AO41" i="20"/>
  <c r="D6" i="21"/>
  <c r="T48" i="9"/>
  <c r="T44" i="9" s="1"/>
  <c r="T60" i="9" s="1"/>
  <c r="T62" i="9" s="1"/>
  <c r="U49" i="9"/>
  <c r="W40" i="9"/>
  <c r="W36" i="9" s="1"/>
  <c r="W41" i="9" s="1"/>
  <c r="X66" i="9"/>
  <c r="X93" i="9" s="1"/>
  <c r="J48" i="9"/>
  <c r="J44" i="9" s="1"/>
  <c r="J60" i="9" s="1"/>
  <c r="J62" i="9" s="1"/>
  <c r="K49" i="9"/>
  <c r="AP37" i="20"/>
  <c r="AP33" i="20"/>
  <c r="H15" i="23"/>
  <c r="H19" i="23" s="1"/>
  <c r="AE48" i="9"/>
  <c r="AE44" i="9" s="1"/>
  <c r="AE60" i="9" s="1"/>
  <c r="AF49" i="9"/>
  <c r="Y31" i="9"/>
  <c r="Z34" i="9"/>
  <c r="AO88" i="9" l="1"/>
  <c r="AO89" i="9"/>
  <c r="AP50" i="9"/>
  <c r="AQ50" i="9" s="1"/>
  <c r="AR50" i="9" s="1"/>
  <c r="AS50" i="9" s="1"/>
  <c r="AO48" i="9"/>
  <c r="AO44" i="9" s="1"/>
  <c r="Z31" i="9"/>
  <c r="AA34" i="9"/>
  <c r="AF48" i="9"/>
  <c r="AF44" i="9" s="1"/>
  <c r="AF60" i="9" s="1"/>
  <c r="AG49" i="9"/>
  <c r="K48" i="9"/>
  <c r="K44" i="9" s="1"/>
  <c r="K60" i="9" s="1"/>
  <c r="K62" i="9" s="1"/>
  <c r="L49" i="9"/>
  <c r="V49" i="9"/>
  <c r="U48" i="9"/>
  <c r="U44" i="9" s="1"/>
  <c r="U60" i="9" s="1"/>
  <c r="U62" i="9" s="1"/>
  <c r="AO15" i="18"/>
  <c r="AO12" i="18" s="1"/>
  <c r="X40" i="9"/>
  <c r="X36" i="9" s="1"/>
  <c r="X41" i="9" s="1"/>
  <c r="Y66" i="9"/>
  <c r="Y93" i="9" s="1"/>
  <c r="H29" i="23"/>
  <c r="I14" i="23"/>
  <c r="CJ72" i="20"/>
  <c r="CD72" i="20"/>
  <c r="CM72" i="20"/>
  <c r="CH72" i="20"/>
  <c r="CL72" i="20"/>
  <c r="CF72" i="20"/>
  <c r="CI72" i="20"/>
  <c r="CC72" i="20"/>
  <c r="CG72" i="20"/>
  <c r="CE72" i="20"/>
  <c r="CK72" i="20"/>
  <c r="H24" i="23"/>
  <c r="H22" i="23" s="1"/>
  <c r="H26" i="23" s="1"/>
  <c r="CB72" i="20"/>
  <c r="AO63" i="20"/>
  <c r="AO42" i="20"/>
  <c r="AO54" i="9" s="1"/>
  <c r="AO53" i="9" s="1"/>
  <c r="AO52" i="9" s="1"/>
  <c r="AO60" i="9" l="1"/>
  <c r="AO85" i="9"/>
  <c r="CN72" i="20"/>
  <c r="AO58" i="20"/>
  <c r="M49" i="9"/>
  <c r="M48" i="9" s="1"/>
  <c r="M44" i="9" s="1"/>
  <c r="M60" i="9" s="1"/>
  <c r="M62" i="9" s="1"/>
  <c r="L48" i="9"/>
  <c r="L44" i="9" s="1"/>
  <c r="L60" i="9" s="1"/>
  <c r="L62" i="9" s="1"/>
  <c r="AH49" i="9"/>
  <c r="AG48" i="9"/>
  <c r="AG44" i="9" s="1"/>
  <c r="AG60" i="9" s="1"/>
  <c r="Y40" i="9"/>
  <c r="Y36" i="9" s="1"/>
  <c r="Y41" i="9" s="1"/>
  <c r="Z66" i="9"/>
  <c r="Z93" i="9" s="1"/>
  <c r="AP43" i="20"/>
  <c r="AP40" i="20"/>
  <c r="AA42" i="9"/>
  <c r="AA31" i="9"/>
  <c r="AB34" i="9"/>
  <c r="I15" i="23"/>
  <c r="AO24" i="18"/>
  <c r="AO35" i="18"/>
  <c r="W49" i="9"/>
  <c r="V48" i="9"/>
  <c r="V44" i="9" s="1"/>
  <c r="V60" i="9" s="1"/>
  <c r="V62" i="9" s="1"/>
  <c r="AP90" i="9" l="1"/>
  <c r="AO82" i="9"/>
  <c r="AO74" i="9" s="1"/>
  <c r="AO72" i="9"/>
  <c r="AO91" i="9"/>
  <c r="Z40" i="9"/>
  <c r="AA93" i="9"/>
  <c r="AN66" i="9" s="1"/>
  <c r="AO21" i="18"/>
  <c r="AH48" i="9"/>
  <c r="AH44" i="9" s="1"/>
  <c r="AH60" i="9" s="1"/>
  <c r="AI49" i="9"/>
  <c r="AO77" i="20"/>
  <c r="AO66" i="20"/>
  <c r="AB31" i="9"/>
  <c r="AC34" i="9"/>
  <c r="W48" i="9"/>
  <c r="W44" i="9" s="1"/>
  <c r="W60" i="9" s="1"/>
  <c r="W62" i="9" s="1"/>
  <c r="X49" i="9"/>
  <c r="CX72" i="20"/>
  <c r="CS72" i="20"/>
  <c r="CV72" i="20"/>
  <c r="CW72" i="20"/>
  <c r="CZ72" i="20"/>
  <c r="CU72" i="20"/>
  <c r="CY72" i="20"/>
  <c r="CQ72" i="20"/>
  <c r="CR72" i="20"/>
  <c r="CP72" i="20"/>
  <c r="CT72" i="20"/>
  <c r="CO72" i="20"/>
  <c r="I24" i="23"/>
  <c r="I22" i="23" s="1"/>
  <c r="I26" i="23" s="1"/>
  <c r="AP24" i="9"/>
  <c r="AP25" i="9"/>
  <c r="AP60" i="20"/>
  <c r="AP71" i="20"/>
  <c r="AP73" i="20" s="1"/>
  <c r="AO44" i="18"/>
  <c r="AO50" i="18" s="1"/>
  <c r="AO68" i="9" s="1"/>
  <c r="AO32" i="18"/>
  <c r="AO51" i="18" s="1"/>
  <c r="I19" i="23"/>
  <c r="AO57" i="9" l="1"/>
  <c r="AP7" i="14"/>
  <c r="AP23" i="9"/>
  <c r="AC31" i="9"/>
  <c r="AD34" i="9"/>
  <c r="AP76" i="20"/>
  <c r="AP35" i="20"/>
  <c r="AB66" i="9"/>
  <c r="AB93" i="9" s="1"/>
  <c r="I29" i="23"/>
  <c r="J14" i="23"/>
  <c r="AO41" i="18"/>
  <c r="AP11" i="14"/>
  <c r="DA72" i="20"/>
  <c r="X48" i="9"/>
  <c r="X44" i="9" s="1"/>
  <c r="X60" i="9" s="1"/>
  <c r="X62" i="9" s="1"/>
  <c r="Y49" i="9"/>
  <c r="AI48" i="9"/>
  <c r="AI44" i="9" s="1"/>
  <c r="AI60" i="9" s="1"/>
  <c r="AJ49" i="9"/>
  <c r="Z36" i="9"/>
  <c r="Z41" i="9" s="1"/>
  <c r="AA40" i="9"/>
  <c r="AA36" i="9" s="1"/>
  <c r="AA41" i="9" s="1"/>
  <c r="AA62" i="9" s="1"/>
  <c r="AJ48" i="9" l="1"/>
  <c r="AJ44" i="9" s="1"/>
  <c r="AJ60" i="9" s="1"/>
  <c r="AK49" i="9"/>
  <c r="AB40" i="9"/>
  <c r="AB36" i="9" s="1"/>
  <c r="AB41" i="9" s="1"/>
  <c r="AB62" i="9" s="1"/>
  <c r="AC66" i="9"/>
  <c r="AC93" i="9" s="1"/>
  <c r="AP56" i="20"/>
  <c r="AP36" i="20"/>
  <c r="AD31" i="9"/>
  <c r="AE34" i="9"/>
  <c r="AP26" i="9"/>
  <c r="Y48" i="9"/>
  <c r="Y44" i="9" s="1"/>
  <c r="Y60" i="9" s="1"/>
  <c r="Y62" i="9" s="1"/>
  <c r="Z49" i="9"/>
  <c r="Z48" i="9" s="1"/>
  <c r="Z44" i="9" s="1"/>
  <c r="Z60" i="9" s="1"/>
  <c r="Z62" i="9" s="1"/>
  <c r="AP8" i="14"/>
  <c r="J15" i="23"/>
  <c r="J19" i="23" s="1"/>
  <c r="AP74" i="20"/>
  <c r="AP28" i="9" l="1"/>
  <c r="AP49" i="9" s="1"/>
  <c r="AP13" i="18"/>
  <c r="AP41" i="20"/>
  <c r="AP33" i="18"/>
  <c r="AE31" i="9"/>
  <c r="AF34" i="9"/>
  <c r="AC40" i="9"/>
  <c r="AC36" i="9" s="1"/>
  <c r="AC41" i="9" s="1"/>
  <c r="AC62" i="9" s="1"/>
  <c r="AD66" i="9"/>
  <c r="AD93" i="9" s="1"/>
  <c r="AL49" i="9"/>
  <c r="AK48" i="9"/>
  <c r="AK44" i="9" s="1"/>
  <c r="AK60" i="9" s="1"/>
  <c r="J29" i="23"/>
  <c r="K14" i="23"/>
  <c r="DC72" i="20"/>
  <c r="DF72" i="20"/>
  <c r="DE72" i="20"/>
  <c r="DH72" i="20"/>
  <c r="DD72" i="20"/>
  <c r="DJ72" i="20"/>
  <c r="DL72" i="20"/>
  <c r="DG72" i="20"/>
  <c r="DK72" i="20"/>
  <c r="DI72" i="20"/>
  <c r="DM72" i="20"/>
  <c r="DB72" i="20"/>
  <c r="J24" i="23"/>
  <c r="J22" i="23" s="1"/>
  <c r="J26" i="23" s="1"/>
  <c r="AQ37" i="20"/>
  <c r="AQ33" i="20"/>
  <c r="AP88" i="9" l="1"/>
  <c r="AP89" i="9"/>
  <c r="AP48" i="9"/>
  <c r="AP44" i="9" s="1"/>
  <c r="AF31" i="9"/>
  <c r="AG34" i="9"/>
  <c r="AL48" i="9"/>
  <c r="AL44" i="9" s="1"/>
  <c r="AL60" i="9" s="1"/>
  <c r="AM49" i="9"/>
  <c r="AM48" i="9" s="1"/>
  <c r="AM44" i="9" s="1"/>
  <c r="AM60" i="9" s="1"/>
  <c r="DN72" i="20"/>
  <c r="K15" i="23"/>
  <c r="K19" i="23" s="1"/>
  <c r="AP63" i="20"/>
  <c r="AP42" i="20"/>
  <c r="AP54" i="9" s="1"/>
  <c r="AP53" i="9" s="1"/>
  <c r="AP52" i="9" s="1"/>
  <c r="AD40" i="9"/>
  <c r="AD36" i="9" s="1"/>
  <c r="AD41" i="9" s="1"/>
  <c r="AD62" i="9" s="1"/>
  <c r="AE66" i="9"/>
  <c r="AE93" i="9" s="1"/>
  <c r="AP15" i="18"/>
  <c r="AP85" i="9" l="1"/>
  <c r="AP60" i="9"/>
  <c r="AE40" i="9"/>
  <c r="AE36" i="9" s="1"/>
  <c r="AE41" i="9" s="1"/>
  <c r="AE62" i="9" s="1"/>
  <c r="AF66" i="9"/>
  <c r="AF93" i="9" s="1"/>
  <c r="AQ43" i="20"/>
  <c r="AQ40" i="20"/>
  <c r="K29" i="23"/>
  <c r="L14" i="23"/>
  <c r="AG31" i="9"/>
  <c r="AH34" i="9"/>
  <c r="AP24" i="18"/>
  <c r="AP35" i="18"/>
  <c r="AP12" i="18"/>
  <c r="AP58" i="20"/>
  <c r="DY72" i="20"/>
  <c r="DT72" i="20"/>
  <c r="DZ72" i="20"/>
  <c r="DQ72" i="20"/>
  <c r="DU72" i="20"/>
  <c r="DX72" i="20"/>
  <c r="DP72" i="20"/>
  <c r="DV72" i="20"/>
  <c r="DW72" i="20"/>
  <c r="DR72" i="20"/>
  <c r="DS72" i="20"/>
  <c r="DO72" i="20"/>
  <c r="K24" i="23"/>
  <c r="K22" i="23" s="1"/>
  <c r="K26" i="23" s="1"/>
  <c r="AQ90" i="9" l="1"/>
  <c r="AP82" i="9"/>
  <c r="AP72" i="9"/>
  <c r="AP91" i="9"/>
  <c r="EA72" i="20"/>
  <c r="AH31" i="9"/>
  <c r="AI34" i="9"/>
  <c r="AQ25" i="9"/>
  <c r="AQ71" i="20"/>
  <c r="AQ73" i="20" s="1"/>
  <c r="AQ24" i="9"/>
  <c r="AQ60" i="20"/>
  <c r="AP44" i="18"/>
  <c r="AP50" i="18" s="1"/>
  <c r="AP68" i="9" s="1"/>
  <c r="AP67" i="9" s="1"/>
  <c r="AP32" i="18"/>
  <c r="AP51" i="18" s="1"/>
  <c r="L15" i="23"/>
  <c r="L19" i="23" s="1"/>
  <c r="AF40" i="9"/>
  <c r="AF36" i="9" s="1"/>
  <c r="AF41" i="9" s="1"/>
  <c r="AF62" i="9" s="1"/>
  <c r="AG66" i="9"/>
  <c r="AG93" i="9" s="1"/>
  <c r="AP77" i="20"/>
  <c r="AP66" i="20"/>
  <c r="AP21" i="18"/>
  <c r="AP57" i="9" l="1"/>
  <c r="L29" i="23"/>
  <c r="M14" i="23"/>
  <c r="AQ76" i="20"/>
  <c r="AQ35" i="20"/>
  <c r="AQ7" i="14"/>
  <c r="AQ23" i="9"/>
  <c r="AQ74" i="20" s="1"/>
  <c r="ED72" i="20"/>
  <c r="EG72" i="20"/>
  <c r="EI72" i="20"/>
  <c r="EE72" i="20"/>
  <c r="EK72" i="20"/>
  <c r="EF72" i="20"/>
  <c r="EL72" i="20"/>
  <c r="EM72" i="20"/>
  <c r="EH72" i="20"/>
  <c r="EJ72" i="20"/>
  <c r="EC72" i="20"/>
  <c r="EB72" i="20"/>
  <c r="L24" i="23"/>
  <c r="L22" i="23" s="1"/>
  <c r="L26" i="23" s="1"/>
  <c r="AG40" i="9"/>
  <c r="AG36" i="9" s="1"/>
  <c r="AG41" i="9" s="1"/>
  <c r="AG62" i="9" s="1"/>
  <c r="AH66" i="9"/>
  <c r="AH93" i="9" s="1"/>
  <c r="AP41" i="18"/>
  <c r="AI31" i="9"/>
  <c r="AJ34" i="9"/>
  <c r="AQ11" i="14"/>
  <c r="EN72" i="20" l="1"/>
  <c r="AQ8" i="14"/>
  <c r="AH40" i="9"/>
  <c r="AH36" i="9" s="1"/>
  <c r="AH41" i="9" s="1"/>
  <c r="AH62" i="9" s="1"/>
  <c r="AI66" i="9"/>
  <c r="AI93" i="9" s="1"/>
  <c r="AJ31" i="9"/>
  <c r="AK34" i="9"/>
  <c r="AQ26" i="9"/>
  <c r="AQ56" i="20"/>
  <c r="AQ36" i="20"/>
  <c r="M15" i="23"/>
  <c r="M19" i="23" s="1"/>
  <c r="M29" i="23" l="1"/>
  <c r="N14" i="23"/>
  <c r="AQ41" i="20"/>
  <c r="AQ33" i="18"/>
  <c r="AQ13" i="18"/>
  <c r="EU72" i="20"/>
  <c r="ER72" i="20"/>
  <c r="ES72" i="20"/>
  <c r="EQ72" i="20"/>
  <c r="EW72" i="20"/>
  <c r="EV72" i="20"/>
  <c r="EY72" i="20"/>
  <c r="EZ72" i="20"/>
  <c r="EP72" i="20"/>
  <c r="ET72" i="20"/>
  <c r="EX72" i="20"/>
  <c r="EO72" i="20"/>
  <c r="M24" i="23"/>
  <c r="M22" i="23" s="1"/>
  <c r="M26" i="23" s="1"/>
  <c r="AK31" i="9"/>
  <c r="AL34" i="9"/>
  <c r="AM34" i="9" s="1"/>
  <c r="AN34" i="9" s="1"/>
  <c r="AO34" i="9" s="1"/>
  <c r="AP34" i="9" s="1"/>
  <c r="AR37" i="20"/>
  <c r="AR33" i="20"/>
  <c r="AQ28" i="9"/>
  <c r="AQ49" i="9" s="1"/>
  <c r="AI40" i="9"/>
  <c r="AI36" i="9" s="1"/>
  <c r="AI41" i="9" s="1"/>
  <c r="AI62" i="9" s="1"/>
  <c r="AJ66" i="9"/>
  <c r="AJ93" i="9" s="1"/>
  <c r="AQ88" i="9" l="1"/>
  <c r="AQ89" i="9"/>
  <c r="AQ48" i="9"/>
  <c r="AQ44" i="9" s="1"/>
  <c r="FA72" i="20"/>
  <c r="AQ63" i="20"/>
  <c r="AQ42" i="20"/>
  <c r="AQ54" i="9" s="1"/>
  <c r="AQ53" i="9" s="1"/>
  <c r="AQ52" i="9" s="1"/>
  <c r="AQ15" i="18"/>
  <c r="AQ12" i="18" s="1"/>
  <c r="N15" i="23"/>
  <c r="AJ40" i="9"/>
  <c r="AJ36" i="9" s="1"/>
  <c r="AJ41" i="9" s="1"/>
  <c r="AJ62" i="9" s="1"/>
  <c r="AK66" i="9"/>
  <c r="AK93" i="9" s="1"/>
  <c r="AL31" i="9"/>
  <c r="AQ60" i="9" l="1"/>
  <c r="AQ85" i="9"/>
  <c r="AN42" i="9"/>
  <c r="FE72" i="20"/>
  <c r="FH72" i="20"/>
  <c r="FL72" i="20"/>
  <c r="FI72" i="20"/>
  <c r="FD72" i="20"/>
  <c r="FG72" i="20"/>
  <c r="FJ72" i="20"/>
  <c r="FF72" i="20"/>
  <c r="FC72" i="20"/>
  <c r="FM72" i="20"/>
  <c r="FK72" i="20"/>
  <c r="FB72" i="20"/>
  <c r="N24" i="23"/>
  <c r="N22" i="23" s="1"/>
  <c r="N26" i="23" s="1"/>
  <c r="AQ58" i="20"/>
  <c r="N19" i="23"/>
  <c r="AR43" i="20"/>
  <c r="AR40" i="20"/>
  <c r="AM31" i="9"/>
  <c r="AK40" i="9"/>
  <c r="AK36" i="9" s="1"/>
  <c r="AK41" i="9" s="1"/>
  <c r="AK62" i="9" s="1"/>
  <c r="AL66" i="9"/>
  <c r="AL93" i="9" s="1"/>
  <c r="AQ35" i="18"/>
  <c r="AQ24" i="18"/>
  <c r="AR90" i="9" l="1"/>
  <c r="AQ82" i="9"/>
  <c r="AQ72" i="9"/>
  <c r="AQ91" i="9"/>
  <c r="AR24" i="9"/>
  <c r="AR60" i="20"/>
  <c r="AR25" i="9"/>
  <c r="AR71" i="20"/>
  <c r="AR73" i="20" s="1"/>
  <c r="AL40" i="9"/>
  <c r="AL36" i="9" s="1"/>
  <c r="AL41" i="9" s="1"/>
  <c r="AL62" i="9" s="1"/>
  <c r="AM66" i="9"/>
  <c r="AM93" i="9" s="1"/>
  <c r="AN93" i="9" s="1"/>
  <c r="N29" i="23"/>
  <c r="O14" i="23"/>
  <c r="FN72" i="20"/>
  <c r="AQ44" i="18"/>
  <c r="AQ50" i="18" s="1"/>
  <c r="AQ34" i="9" s="1"/>
  <c r="AQ32" i="18"/>
  <c r="AQ51" i="18" s="1"/>
  <c r="AQ77" i="20"/>
  <c r="AQ66" i="20"/>
  <c r="AQ21" i="18"/>
  <c r="AN31" i="9"/>
  <c r="AQ68" i="9" l="1"/>
  <c r="AQ67" i="9" s="1"/>
  <c r="AQ57" i="9"/>
  <c r="BA66" i="9"/>
  <c r="AO66" i="9"/>
  <c r="AR76" i="20"/>
  <c r="AR35" i="20"/>
  <c r="O15" i="23"/>
  <c r="O19" i="23" s="1"/>
  <c r="AR7" i="14"/>
  <c r="AR23" i="9"/>
  <c r="AR74" i="20" s="1"/>
  <c r="AQ41" i="18"/>
  <c r="AR11" i="14"/>
  <c r="AM40" i="9"/>
  <c r="AN40" i="9" s="1"/>
  <c r="AN36" i="9" s="1"/>
  <c r="AN41" i="9" s="1"/>
  <c r="AN62" i="9" s="1"/>
  <c r="AR56" i="20" l="1"/>
  <c r="AR36" i="20"/>
  <c r="AM36" i="9"/>
  <c r="AM41" i="9" s="1"/>
  <c r="AM62" i="9" s="1"/>
  <c r="AR8" i="14"/>
  <c r="O29" i="23"/>
  <c r="P14" i="23"/>
  <c r="AR26" i="9"/>
  <c r="FV72" i="20"/>
  <c r="FU72" i="20"/>
  <c r="FS72" i="20"/>
  <c r="FY72" i="20"/>
  <c r="FP72" i="20"/>
  <c r="FZ72" i="20"/>
  <c r="FT72" i="20"/>
  <c r="FW72" i="20"/>
  <c r="FR72" i="20"/>
  <c r="FQ72" i="20"/>
  <c r="FX72" i="20"/>
  <c r="FO72" i="20"/>
  <c r="O24" i="23"/>
  <c r="O22" i="23" s="1"/>
  <c r="O26" i="23" s="1"/>
  <c r="GA72" i="20" l="1"/>
  <c r="P15" i="23"/>
  <c r="P19" i="23" s="1"/>
  <c r="AR28" i="9"/>
  <c r="AR49" i="9" s="1"/>
  <c r="AS37" i="20"/>
  <c r="AS33" i="20"/>
  <c r="AR33" i="18"/>
  <c r="AR13" i="18"/>
  <c r="AR41" i="20"/>
  <c r="AR88" i="9" l="1"/>
  <c r="AR89" i="9"/>
  <c r="AR48" i="9"/>
  <c r="AR44" i="9" s="1"/>
  <c r="P29" i="23"/>
  <c r="Q14" i="23"/>
  <c r="AR15" i="18"/>
  <c r="GC72" i="20"/>
  <c r="GM72" i="20"/>
  <c r="GF72" i="20"/>
  <c r="GD72" i="20"/>
  <c r="GK72" i="20"/>
  <c r="GJ72" i="20"/>
  <c r="GL72" i="20"/>
  <c r="GH72" i="20"/>
  <c r="GI72" i="20"/>
  <c r="GE72" i="20"/>
  <c r="GG72" i="20"/>
  <c r="GB72" i="20"/>
  <c r="P24" i="23"/>
  <c r="P22" i="23" s="1"/>
  <c r="P26" i="23" s="1"/>
  <c r="AR63" i="20"/>
  <c r="AR42" i="20"/>
  <c r="AR54" i="9" s="1"/>
  <c r="AR53" i="9" s="1"/>
  <c r="AR52" i="9" s="1"/>
  <c r="AR60" i="9" l="1"/>
  <c r="AR85" i="9"/>
  <c r="AR35" i="18"/>
  <c r="AR24" i="18"/>
  <c r="AR12" i="18"/>
  <c r="AR58" i="20"/>
  <c r="Q15" i="23"/>
  <c r="Q19" i="23" s="1"/>
  <c r="AS43" i="20"/>
  <c r="AS40" i="20"/>
  <c r="GN72" i="20"/>
  <c r="AS90" i="9" l="1"/>
  <c r="AR82" i="9"/>
  <c r="AR72" i="9"/>
  <c r="AR91" i="9"/>
  <c r="Q29" i="23"/>
  <c r="R14" i="23"/>
  <c r="AS24" i="9"/>
  <c r="AS71" i="20"/>
  <c r="AS73" i="20" s="1"/>
  <c r="AS60" i="20"/>
  <c r="AS25" i="9"/>
  <c r="GV72" i="20"/>
  <c r="GS72" i="20"/>
  <c r="GP72" i="20"/>
  <c r="GW72" i="20"/>
  <c r="GT72" i="20"/>
  <c r="GQ72" i="20"/>
  <c r="GR72" i="20"/>
  <c r="GU72" i="20"/>
  <c r="GY72" i="20"/>
  <c r="GX72" i="20"/>
  <c r="GZ72" i="20"/>
  <c r="GO72" i="20"/>
  <c r="Q24" i="23"/>
  <c r="AR77" i="20"/>
  <c r="AR66" i="20"/>
  <c r="AR21" i="18"/>
  <c r="AR44" i="18"/>
  <c r="AR50" i="18" s="1"/>
  <c r="AR34" i="9" s="1"/>
  <c r="AR32" i="18"/>
  <c r="AR51" i="18" s="1"/>
  <c r="AR68" i="9" l="1"/>
  <c r="AR67" i="9" s="1"/>
  <c r="AR57" i="9"/>
  <c r="AR41" i="18"/>
  <c r="AS76" i="20"/>
  <c r="AS35" i="20"/>
  <c r="R15" i="23"/>
  <c r="HB34" i="9" s="1"/>
  <c r="HC34" i="9" s="1"/>
  <c r="HD34" i="9" s="1"/>
  <c r="HE34" i="9" s="1"/>
  <c r="HF34" i="9" s="1"/>
  <c r="HG34" i="9" s="1"/>
  <c r="HH34" i="9" s="1"/>
  <c r="HI34" i="9" s="1"/>
  <c r="HJ34" i="9" s="1"/>
  <c r="HK34" i="9" s="1"/>
  <c r="HL34" i="9" s="1"/>
  <c r="HM34" i="9" s="1"/>
  <c r="Q22" i="23"/>
  <c r="Q26" i="23" s="1"/>
  <c r="GQ24" i="9"/>
  <c r="GR24" i="9"/>
  <c r="GU24" i="9"/>
  <c r="GT24" i="9"/>
  <c r="GX24" i="9"/>
  <c r="GP24" i="9"/>
  <c r="GO24" i="9"/>
  <c r="GY24" i="9"/>
  <c r="GW24" i="9"/>
  <c r="GV24" i="9"/>
  <c r="GS24" i="9"/>
  <c r="GZ24" i="9"/>
  <c r="HA72" i="20"/>
  <c r="AS11" i="14"/>
  <c r="AS7" i="14"/>
  <c r="AS23" i="9"/>
  <c r="AS74" i="20" s="1"/>
  <c r="R19" i="23" l="1"/>
  <c r="R29" i="23" s="1"/>
  <c r="AS8" i="14"/>
  <c r="GZ7" i="14"/>
  <c r="GY7" i="14"/>
  <c r="GT7" i="14"/>
  <c r="GS7" i="14"/>
  <c r="HA24" i="9"/>
  <c r="GO7" i="14"/>
  <c r="GU7" i="14"/>
  <c r="GV7" i="14"/>
  <c r="GP7" i="14"/>
  <c r="GR7" i="14"/>
  <c r="AS56" i="20"/>
  <c r="AS36" i="20"/>
  <c r="AS26" i="9"/>
  <c r="GW7" i="14"/>
  <c r="GX7" i="14"/>
  <c r="GQ7" i="14"/>
  <c r="HD72" i="20"/>
  <c r="HL72" i="20"/>
  <c r="HH72" i="20"/>
  <c r="HJ72" i="20"/>
  <c r="HI72" i="20"/>
  <c r="HK72" i="20"/>
  <c r="HC72" i="20"/>
  <c r="HF72" i="20"/>
  <c r="HM72" i="20"/>
  <c r="HG72" i="20"/>
  <c r="HE72" i="20"/>
  <c r="HB72" i="20"/>
  <c r="R24" i="23"/>
  <c r="S14" i="23" l="1"/>
  <c r="S15" i="23" s="1"/>
  <c r="HO34" i="9" s="1"/>
  <c r="HP34" i="9" s="1"/>
  <c r="HQ34" i="9" s="1"/>
  <c r="HR34" i="9" s="1"/>
  <c r="HS34" i="9" s="1"/>
  <c r="HT34" i="9" s="1"/>
  <c r="HU34" i="9" s="1"/>
  <c r="HV34" i="9" s="1"/>
  <c r="HW34" i="9" s="1"/>
  <c r="HX34" i="9" s="1"/>
  <c r="HY34" i="9" s="1"/>
  <c r="HZ34" i="9" s="1"/>
  <c r="AS41" i="20"/>
  <c r="AS13" i="18"/>
  <c r="AS33" i="18"/>
  <c r="HN72" i="20"/>
  <c r="AS28" i="9"/>
  <c r="AS49" i="9" s="1"/>
  <c r="R22" i="23"/>
  <c r="R26" i="23" s="1"/>
  <c r="HK24" i="9"/>
  <c r="HJ24" i="9"/>
  <c r="HE24" i="9"/>
  <c r="HI24" i="9"/>
  <c r="HB24" i="9"/>
  <c r="HM24" i="9"/>
  <c r="HH24" i="9"/>
  <c r="HL24" i="9"/>
  <c r="HC24" i="9"/>
  <c r="HD24" i="9"/>
  <c r="HG24" i="9"/>
  <c r="HF24" i="9"/>
  <c r="AT37" i="20"/>
  <c r="AT33" i="20"/>
  <c r="HA7" i="14"/>
  <c r="S19" i="23" l="1"/>
  <c r="T14" i="23" s="1"/>
  <c r="AS48" i="9"/>
  <c r="AS44" i="9" s="1"/>
  <c r="AS89" i="9"/>
  <c r="AS88" i="9"/>
  <c r="AS15" i="18"/>
  <c r="AS63" i="20"/>
  <c r="AS42" i="20"/>
  <c r="AS54" i="9" s="1"/>
  <c r="AS53" i="9" s="1"/>
  <c r="AS52" i="9" s="1"/>
  <c r="HY72" i="20"/>
  <c r="HP72" i="20"/>
  <c r="HR72" i="20"/>
  <c r="HT72" i="20"/>
  <c r="HU72" i="20"/>
  <c r="HZ72" i="20"/>
  <c r="HV72" i="20"/>
  <c r="HW72" i="20"/>
  <c r="HS72" i="20"/>
  <c r="HQ72" i="20"/>
  <c r="HX72" i="20"/>
  <c r="HO72" i="20"/>
  <c r="S24" i="23"/>
  <c r="HN24" i="9"/>
  <c r="S29" i="23" l="1"/>
  <c r="AS85" i="9"/>
  <c r="AS60" i="9"/>
  <c r="S22" i="23"/>
  <c r="S26" i="23" s="1"/>
  <c r="HW24" i="9"/>
  <c r="HY24" i="9"/>
  <c r="HP24" i="9"/>
  <c r="HU24" i="9"/>
  <c r="HQ24" i="9"/>
  <c r="HT24" i="9"/>
  <c r="HV24" i="9"/>
  <c r="HO24" i="9"/>
  <c r="HX24" i="9"/>
  <c r="HR24" i="9"/>
  <c r="HZ24" i="9"/>
  <c r="HS24" i="9"/>
  <c r="AS35" i="18"/>
  <c r="AS24" i="18"/>
  <c r="AS58" i="20"/>
  <c r="AS12" i="18"/>
  <c r="IA72" i="20"/>
  <c r="AT43" i="20"/>
  <c r="AT49" i="20"/>
  <c r="AT40" i="20"/>
  <c r="T15" i="23"/>
  <c r="IB34" i="9" s="1"/>
  <c r="IC34" i="9" s="1"/>
  <c r="ID34" i="9" s="1"/>
  <c r="IE34" i="9" s="1"/>
  <c r="IF34" i="9" s="1"/>
  <c r="IG34" i="9" s="1"/>
  <c r="IH34" i="9" s="1"/>
  <c r="II34" i="9" s="1"/>
  <c r="IJ34" i="9" s="1"/>
  <c r="IK34" i="9" s="1"/>
  <c r="IL34" i="9" s="1"/>
  <c r="IM34" i="9" s="1"/>
  <c r="AT87" i="9" l="1"/>
  <c r="BA49" i="20"/>
  <c r="AT90" i="9"/>
  <c r="T19" i="23"/>
  <c r="T29" i="23" s="1"/>
  <c r="AT50" i="9"/>
  <c r="AU50" i="9" s="1"/>
  <c r="AV50" i="9" s="1"/>
  <c r="AW50" i="9" s="1"/>
  <c r="AX50" i="9" s="1"/>
  <c r="AY50" i="9" s="1"/>
  <c r="AZ50" i="9" s="1"/>
  <c r="BA50" i="9" s="1"/>
  <c r="AS82" i="9"/>
  <c r="AS72" i="9"/>
  <c r="AS91" i="9"/>
  <c r="AS21" i="18"/>
  <c r="IA24" i="9"/>
  <c r="BA87" i="9"/>
  <c r="AS44" i="18"/>
  <c r="AS50" i="18" s="1"/>
  <c r="AS34" i="9" s="1"/>
  <c r="AS32" i="18"/>
  <c r="AS51" i="18" s="1"/>
  <c r="IC72" i="20"/>
  <c r="IJ72" i="20"/>
  <c r="IK72" i="20"/>
  <c r="IF72" i="20"/>
  <c r="IG72" i="20"/>
  <c r="II72" i="20"/>
  <c r="IH72" i="20"/>
  <c r="IL72" i="20"/>
  <c r="IB72" i="20"/>
  <c r="IE72" i="20"/>
  <c r="IM72" i="20"/>
  <c r="ID72" i="20"/>
  <c r="T24" i="23"/>
  <c r="AT60" i="20"/>
  <c r="AT25" i="9"/>
  <c r="AT71" i="20"/>
  <c r="AT73" i="20" s="1"/>
  <c r="AT24" i="9"/>
  <c r="AS77" i="20"/>
  <c r="AS66" i="20"/>
  <c r="U14" i="23" l="1"/>
  <c r="U15" i="23" s="1"/>
  <c r="IO34" i="9" s="1"/>
  <c r="IP34" i="9" s="1"/>
  <c r="IQ34" i="9" s="1"/>
  <c r="IR34" i="9" s="1"/>
  <c r="IS34" i="9" s="1"/>
  <c r="IT34" i="9" s="1"/>
  <c r="IU34" i="9" s="1"/>
  <c r="IV34" i="9" s="1"/>
  <c r="IW34" i="9" s="1"/>
  <c r="IX34" i="9" s="1"/>
  <c r="IY34" i="9" s="1"/>
  <c r="IZ34" i="9" s="1"/>
  <c r="AS68" i="9"/>
  <c r="AS67" i="9" s="1"/>
  <c r="AS57" i="9"/>
  <c r="E7" i="21"/>
  <c r="AT11" i="14"/>
  <c r="AS41" i="18"/>
  <c r="T22" i="23"/>
  <c r="T26" i="23" s="1"/>
  <c r="IK24" i="9"/>
  <c r="IB24" i="9"/>
  <c r="IE24" i="9"/>
  <c r="II24" i="9"/>
  <c r="IL24" i="9"/>
  <c r="ID24" i="9"/>
  <c r="IG24" i="9"/>
  <c r="IC24" i="9"/>
  <c r="IM24" i="9"/>
  <c r="IJ24" i="9"/>
  <c r="IF24" i="9"/>
  <c r="IH24" i="9"/>
  <c r="AT7" i="14"/>
  <c r="AT23" i="9"/>
  <c r="AT26" i="9" s="1"/>
  <c r="AT28" i="9" s="1"/>
  <c r="AT49" i="9" s="1"/>
  <c r="AT76" i="20"/>
  <c r="AT35" i="20"/>
  <c r="IN72" i="20"/>
  <c r="AT48" i="9" l="1"/>
  <c r="AT44" i="9" s="1"/>
  <c r="U19" i="23"/>
  <c r="V14" i="23" s="1"/>
  <c r="IN24" i="9"/>
  <c r="AT74" i="20"/>
  <c r="AT56" i="20"/>
  <c r="AT41" i="20" s="1"/>
  <c r="AT36" i="20"/>
  <c r="AT8" i="14"/>
  <c r="IR72" i="20"/>
  <c r="IZ72" i="20"/>
  <c r="IQ72" i="20"/>
  <c r="IP72" i="20"/>
  <c r="IU72" i="20"/>
  <c r="IX72" i="20"/>
  <c r="IT72" i="20"/>
  <c r="IS72" i="20"/>
  <c r="IV72" i="20"/>
  <c r="IO72" i="20"/>
  <c r="IY72" i="20"/>
  <c r="IW72" i="20"/>
  <c r="U24" i="23"/>
  <c r="U29" i="23" l="1"/>
  <c r="IQ24" i="9"/>
  <c r="IW24" i="9"/>
  <c r="U22" i="23"/>
  <c r="U26" i="23" s="1"/>
  <c r="IV24" i="9"/>
  <c r="IY24" i="9"/>
  <c r="IO24" i="9"/>
  <c r="IP24" i="9"/>
  <c r="IR24" i="9"/>
  <c r="IT24" i="9"/>
  <c r="IX24" i="9"/>
  <c r="IU24" i="9"/>
  <c r="IS24" i="9"/>
  <c r="IZ24" i="9"/>
  <c r="JA72" i="20"/>
  <c r="AU37" i="20"/>
  <c r="AU33" i="20"/>
  <c r="AT13" i="18"/>
  <c r="AT33" i="18"/>
  <c r="V15" i="23"/>
  <c r="JB34" i="9" s="1"/>
  <c r="JC34" i="9" s="1"/>
  <c r="JD34" i="9" s="1"/>
  <c r="JE34" i="9" s="1"/>
  <c r="JF34" i="9" s="1"/>
  <c r="JG34" i="9" s="1"/>
  <c r="JH34" i="9" s="1"/>
  <c r="JI34" i="9" s="1"/>
  <c r="JJ34" i="9" s="1"/>
  <c r="JK34" i="9" s="1"/>
  <c r="JL34" i="9" s="1"/>
  <c r="JM34" i="9" s="1"/>
  <c r="JG72" i="20" l="1"/>
  <c r="JK72" i="20"/>
  <c r="JC72" i="20"/>
  <c r="JM72" i="20"/>
  <c r="JL72" i="20"/>
  <c r="JH72" i="20"/>
  <c r="JE72" i="20"/>
  <c r="JD72" i="20"/>
  <c r="JF72" i="20"/>
  <c r="JJ72" i="20"/>
  <c r="JI72" i="20"/>
  <c r="JB72" i="20"/>
  <c r="V24" i="23"/>
  <c r="V19" i="23"/>
  <c r="JA24" i="9"/>
  <c r="AT15" i="18"/>
  <c r="AT12" i="18" s="1"/>
  <c r="JN72" i="20" l="1"/>
  <c r="AT35" i="18"/>
  <c r="AT24" i="18"/>
  <c r="AT21" i="18" s="1"/>
  <c r="V29" i="23"/>
  <c r="W14" i="23"/>
  <c r="V22" i="23"/>
  <c r="V26" i="23" s="1"/>
  <c r="JH24" i="9"/>
  <c r="JM24" i="9"/>
  <c r="JJ24" i="9"/>
  <c r="JF24" i="9"/>
  <c r="JK24" i="9"/>
  <c r="JB24" i="9"/>
  <c r="JL24" i="9"/>
  <c r="JI24" i="9"/>
  <c r="JE24" i="9"/>
  <c r="JC24" i="9"/>
  <c r="JD24" i="9"/>
  <c r="JG24" i="9"/>
  <c r="AT82" i="9" l="1"/>
  <c r="AT72" i="9"/>
  <c r="AT57" i="9" s="1"/>
  <c r="AT44" i="18"/>
  <c r="AT41" i="18" s="1"/>
  <c r="AT32" i="18"/>
  <c r="AT51" i="18" s="1"/>
  <c r="W15" i="23"/>
  <c r="JO34" i="9" s="1"/>
  <c r="JP34" i="9" s="1"/>
  <c r="JQ34" i="9" s="1"/>
  <c r="JR34" i="9" s="1"/>
  <c r="JS34" i="9" s="1"/>
  <c r="JT34" i="9" s="1"/>
  <c r="JU34" i="9" s="1"/>
  <c r="JV34" i="9" s="1"/>
  <c r="JW34" i="9" s="1"/>
  <c r="JX34" i="9" s="1"/>
  <c r="JY34" i="9" s="1"/>
  <c r="JZ34" i="9" s="1"/>
  <c r="JN24" i="9"/>
  <c r="W19" i="23" l="1"/>
  <c r="X14" i="23" s="1"/>
  <c r="AT50" i="18"/>
  <c r="JY72" i="20"/>
  <c r="JU72" i="20"/>
  <c r="JT72" i="20"/>
  <c r="JW72" i="20"/>
  <c r="JQ72" i="20"/>
  <c r="JZ72" i="20"/>
  <c r="JV72" i="20"/>
  <c r="JR72" i="20"/>
  <c r="JS72" i="20"/>
  <c r="JP72" i="20"/>
  <c r="JX72" i="20"/>
  <c r="JO72" i="20"/>
  <c r="W24" i="23"/>
  <c r="AT34" i="9" l="1"/>
  <c r="AT68" i="9"/>
  <c r="AT67" i="9" s="1"/>
  <c r="W29" i="23"/>
  <c r="KA72" i="20"/>
  <c r="JV24" i="9"/>
  <c r="W22" i="23"/>
  <c r="W26" i="23" s="1"/>
  <c r="JR24" i="9"/>
  <c r="JP24" i="9"/>
  <c r="JT24" i="9"/>
  <c r="JU24" i="9"/>
  <c r="JX24" i="9"/>
  <c r="JZ24" i="9"/>
  <c r="JW24" i="9"/>
  <c r="JY24" i="9"/>
  <c r="JO24" i="9"/>
  <c r="JS24" i="9"/>
  <c r="JQ24" i="9"/>
  <c r="X15" i="23"/>
  <c r="KB34" i="9" s="1"/>
  <c r="KC34" i="9" s="1"/>
  <c r="KD34" i="9" s="1"/>
  <c r="KE34" i="9" s="1"/>
  <c r="KF34" i="9" s="1"/>
  <c r="KG34" i="9" s="1"/>
  <c r="KH34" i="9" s="1"/>
  <c r="KI34" i="9" s="1"/>
  <c r="KJ34" i="9" s="1"/>
  <c r="KK34" i="9" s="1"/>
  <c r="KL34" i="9" s="1"/>
  <c r="KM34" i="9" s="1"/>
  <c r="X19" i="23" l="1"/>
  <c r="X29" i="23" s="1"/>
  <c r="KA24" i="9"/>
  <c r="KF72" i="20"/>
  <c r="KK72" i="20"/>
  <c r="KE72" i="20"/>
  <c r="KG72" i="20"/>
  <c r="KC72" i="20"/>
  <c r="KJ72" i="20"/>
  <c r="KI72" i="20"/>
  <c r="KM72" i="20"/>
  <c r="KH72" i="20"/>
  <c r="KL72" i="20"/>
  <c r="KD72" i="20"/>
  <c r="KB72" i="20"/>
  <c r="X24" i="23"/>
  <c r="Y14" i="23" l="1"/>
  <c r="Y15" i="23" s="1"/>
  <c r="KO34" i="9" s="1"/>
  <c r="KP34" i="9" s="1"/>
  <c r="KQ34" i="9" s="1"/>
  <c r="KR34" i="9" s="1"/>
  <c r="KS34" i="9" s="1"/>
  <c r="KT34" i="9" s="1"/>
  <c r="KU34" i="9" s="1"/>
  <c r="KV34" i="9" s="1"/>
  <c r="KW34" i="9" s="1"/>
  <c r="KX34" i="9" s="1"/>
  <c r="KY34" i="9" s="1"/>
  <c r="KZ34" i="9" s="1"/>
  <c r="KN72" i="20"/>
  <c r="X22" i="23"/>
  <c r="X26" i="23" s="1"/>
  <c r="KI24" i="9"/>
  <c r="KG24" i="9"/>
  <c r="KH24" i="9"/>
  <c r="KB24" i="9"/>
  <c r="KF24" i="9"/>
  <c r="KJ24" i="9"/>
  <c r="KM24" i="9"/>
  <c r="KC24" i="9"/>
  <c r="KE24" i="9"/>
  <c r="KK24" i="9"/>
  <c r="KL24" i="9"/>
  <c r="KD24" i="9"/>
  <c r="Y19" i="23" l="1"/>
  <c r="Z14" i="23" s="1"/>
  <c r="KN24" i="9"/>
  <c r="KV72" i="20"/>
  <c r="KX72" i="20"/>
  <c r="KO72" i="20"/>
  <c r="KQ72" i="20"/>
  <c r="KP72" i="20"/>
  <c r="KT72" i="20"/>
  <c r="KW72" i="20"/>
  <c r="KZ72" i="20"/>
  <c r="KY72" i="20"/>
  <c r="KU72" i="20"/>
  <c r="KS72" i="20"/>
  <c r="KR72" i="20"/>
  <c r="Y24" i="23"/>
  <c r="Y29" i="23" l="1"/>
  <c r="LA72" i="20"/>
  <c r="Z15" i="23"/>
  <c r="LB34" i="9" s="1"/>
  <c r="LC34" i="9" s="1"/>
  <c r="LD34" i="9" s="1"/>
  <c r="LE34" i="9" s="1"/>
  <c r="LF34" i="9" s="1"/>
  <c r="LG34" i="9" s="1"/>
  <c r="LH34" i="9" s="1"/>
  <c r="LI34" i="9" s="1"/>
  <c r="LJ34" i="9" s="1"/>
  <c r="LK34" i="9" s="1"/>
  <c r="LL34" i="9" s="1"/>
  <c r="LM34" i="9" s="1"/>
  <c r="Y22" i="23"/>
  <c r="Y26" i="23" s="1"/>
  <c r="KW24" i="9"/>
  <c r="KT24" i="9"/>
  <c r="KU24" i="9"/>
  <c r="KZ24" i="9"/>
  <c r="KQ24" i="9"/>
  <c r="KR24" i="9"/>
  <c r="KX24" i="9"/>
  <c r="KP24" i="9"/>
  <c r="KY24" i="9"/>
  <c r="KO24" i="9"/>
  <c r="KV24" i="9"/>
  <c r="KS24" i="9"/>
  <c r="Z19" i="23" l="1"/>
  <c r="Z29" i="23" s="1"/>
  <c r="LA24" i="9"/>
  <c r="LF72" i="20"/>
  <c r="LL72" i="20"/>
  <c r="LD72" i="20"/>
  <c r="LC72" i="20"/>
  <c r="LM72" i="20"/>
  <c r="LE72" i="20"/>
  <c r="LG72" i="20"/>
  <c r="LK72" i="20"/>
  <c r="LJ72" i="20"/>
  <c r="LH72" i="20"/>
  <c r="LI72" i="20"/>
  <c r="LB72" i="20"/>
  <c r="Z24" i="23"/>
  <c r="LN72" i="20" l="1"/>
  <c r="Z22" i="23"/>
  <c r="LB24" i="9"/>
  <c r="LH24" i="9"/>
  <c r="LL24" i="9"/>
  <c r="LC24" i="9"/>
  <c r="LE24" i="9"/>
  <c r="LG24" i="9"/>
  <c r="LM24" i="9"/>
  <c r="LJ24" i="9"/>
  <c r="LI24" i="9"/>
  <c r="LK24" i="9"/>
  <c r="LF24" i="9"/>
  <c r="LD24" i="9"/>
  <c r="AA24" i="23"/>
  <c r="LN24" i="9" l="1"/>
  <c r="Z26" i="23"/>
  <c r="AA26" i="23" s="1"/>
  <c r="AA22" i="23"/>
  <c r="Z16" i="18" l="1"/>
  <c r="Z12" i="18" s="1"/>
  <c r="Z25" i="18"/>
  <c r="Z21" i="18" s="1"/>
  <c r="O16" i="18"/>
  <c r="O12" i="18" s="1"/>
  <c r="P16" i="18"/>
  <c r="P12" i="18" s="1"/>
  <c r="Q16" i="18"/>
  <c r="Q12" i="18" s="1"/>
  <c r="R16" i="18"/>
  <c r="R12" i="18" s="1"/>
  <c r="S16" i="18"/>
  <c r="S12" i="18" s="1"/>
  <c r="T16" i="18"/>
  <c r="T12" i="18" s="1"/>
  <c r="U16" i="18"/>
  <c r="U12" i="18" s="1"/>
  <c r="V16" i="18"/>
  <c r="V12" i="18" s="1"/>
  <c r="W16" i="18"/>
  <c r="W12" i="18" s="1"/>
  <c r="X16" i="18"/>
  <c r="X12" i="18" s="1"/>
  <c r="Y16" i="18"/>
  <c r="Y12" i="18" s="1"/>
  <c r="O25" i="18"/>
  <c r="P25" i="18"/>
  <c r="P21" i="18" s="1"/>
  <c r="Q25" i="18"/>
  <c r="Q21" i="18" s="1"/>
  <c r="R25" i="18"/>
  <c r="R21" i="18" s="1"/>
  <c r="S25" i="18"/>
  <c r="S21" i="18" s="1"/>
  <c r="T25" i="18"/>
  <c r="T21" i="18" s="1"/>
  <c r="U25" i="18"/>
  <c r="U21" i="18" s="1"/>
  <c r="V25" i="18"/>
  <c r="V21" i="18" s="1"/>
  <c r="W25" i="18"/>
  <c r="W21" i="18" s="1"/>
  <c r="X25" i="18"/>
  <c r="X21" i="18" s="1"/>
  <c r="Y25" i="18"/>
  <c r="Y21" i="18" s="1"/>
  <c r="O21" i="18" l="1"/>
  <c r="AA25" i="18"/>
  <c r="AA21" i="18" s="1"/>
  <c r="AA16" i="18"/>
  <c r="AO67" i="9" l="1"/>
  <c r="AO73" i="9" s="1"/>
  <c r="AR73" i="9"/>
  <c r="AP73" i="9"/>
  <c r="AQ73" i="9"/>
  <c r="AS73" i="9"/>
  <c r="AT73" i="9"/>
  <c r="AP74" i="9"/>
  <c r="AP84" i="9" s="1"/>
  <c r="AP92" i="9" s="1"/>
  <c r="AQ74" i="9"/>
  <c r="AQ84" i="9" s="1"/>
  <c r="AQ92" i="9" s="1"/>
  <c r="AR74" i="9"/>
  <c r="AR84" i="9" s="1"/>
  <c r="AS74" i="9"/>
  <c r="AS84" i="9" s="1"/>
  <c r="AS92" i="9" s="1"/>
  <c r="AT74" i="9"/>
  <c r="AT84" i="9" s="1"/>
  <c r="AO84" i="9"/>
  <c r="AO92" i="9" l="1"/>
  <c r="AO93" i="9" s="1"/>
  <c r="AO97" i="9" s="1"/>
  <c r="AR92" i="9"/>
  <c r="AP66" i="9" l="1"/>
  <c r="AP93" i="9" s="1"/>
  <c r="AP40" i="9" s="1"/>
  <c r="AP36" i="9" s="1"/>
  <c r="AO40" i="9"/>
  <c r="AO36" i="9" s="1"/>
  <c r="AP97" i="9" l="1"/>
  <c r="AQ66" i="9"/>
  <c r="AQ93" i="9" s="1"/>
  <c r="AQ40" i="9" s="1"/>
  <c r="AQ36" i="9" s="1"/>
  <c r="AQ97" i="9" l="1"/>
  <c r="AR66" i="9"/>
  <c r="AR93" i="9" s="1"/>
  <c r="AS66" i="9" s="1"/>
  <c r="AS93" i="9" s="1"/>
  <c r="AR40" i="9"/>
  <c r="AR36" i="9" s="1"/>
  <c r="AR97" i="9"/>
  <c r="AS40" i="9" l="1"/>
  <c r="AS36" i="9" s="1"/>
  <c r="AT66" i="9"/>
  <c r="AS97" i="9"/>
  <c r="HA31" i="9" l="1"/>
  <c r="HA41" i="9" s="1"/>
  <c r="HN31" i="9"/>
  <c r="HN41" i="9" s="1"/>
  <c r="IA31" i="9"/>
  <c r="IA41" i="9" s="1"/>
  <c r="IN31" i="9"/>
  <c r="IN41" i="9" s="1"/>
  <c r="JA31" i="9"/>
  <c r="JA41" i="9" s="1"/>
  <c r="JN31" i="9"/>
  <c r="JN41" i="9" s="1"/>
  <c r="KA31" i="9"/>
  <c r="KA41" i="9" s="1"/>
  <c r="KN31" i="9"/>
  <c r="KN41" i="9" s="1"/>
  <c r="LA31" i="9"/>
  <c r="LA41" i="9" s="1"/>
  <c r="LN31" i="9"/>
  <c r="LN41" i="9" s="1"/>
  <c r="HA42" i="9"/>
  <c r="HN42" i="9"/>
  <c r="IA42" i="9"/>
  <c r="IN42" i="9"/>
  <c r="JA42" i="9"/>
  <c r="JN42" i="9"/>
  <c r="KA42" i="9"/>
  <c r="KN42" i="9"/>
  <c r="LA42" i="9"/>
  <c r="LN42" i="9"/>
  <c r="AO31" i="9"/>
  <c r="AP31" i="9"/>
  <c r="AQ31" i="9"/>
  <c r="AQ41" i="9" s="1"/>
  <c r="AQ62" i="9" s="1"/>
  <c r="AR31" i="9"/>
  <c r="AR41" i="9" s="1"/>
  <c r="AR62" i="9" s="1"/>
  <c r="AS31" i="9"/>
  <c r="AT31" i="9"/>
  <c r="HB31" i="9"/>
  <c r="HB41" i="9" s="1"/>
  <c r="HC31" i="9"/>
  <c r="HC41" i="9" s="1"/>
  <c r="HD31" i="9"/>
  <c r="HE31" i="9"/>
  <c r="HF31" i="9"/>
  <c r="HG31" i="9"/>
  <c r="HG41" i="9" s="1"/>
  <c r="HH31" i="9"/>
  <c r="HH41" i="9" s="1"/>
  <c r="HI31" i="9"/>
  <c r="HJ31" i="9"/>
  <c r="HJ41" i="9" s="1"/>
  <c r="HK31" i="9"/>
  <c r="HK41" i="9" s="1"/>
  <c r="HL31" i="9"/>
  <c r="HL41" i="9" s="1"/>
  <c r="HM31" i="9"/>
  <c r="HM41" i="9" s="1"/>
  <c r="HO31" i="9"/>
  <c r="HO41" i="9" s="1"/>
  <c r="HP31" i="9"/>
  <c r="HP41" i="9" s="1"/>
  <c r="HQ31" i="9"/>
  <c r="HR31" i="9"/>
  <c r="HR41" i="9" s="1"/>
  <c r="HS31" i="9"/>
  <c r="HS41" i="9" s="1"/>
  <c r="HT31" i="9"/>
  <c r="HT41" i="9" s="1"/>
  <c r="HU31" i="9"/>
  <c r="HV31" i="9"/>
  <c r="HW31" i="9"/>
  <c r="HX31" i="9"/>
  <c r="HX41" i="9" s="1"/>
  <c r="HY31" i="9"/>
  <c r="HY41" i="9" s="1"/>
  <c r="HZ31" i="9"/>
  <c r="IB31" i="9"/>
  <c r="IB41" i="9" s="1"/>
  <c r="IC31" i="9"/>
  <c r="IC41" i="9" s="1"/>
  <c r="ID31" i="9"/>
  <c r="ID41" i="9" s="1"/>
  <c r="IE31" i="9"/>
  <c r="IE41" i="9" s="1"/>
  <c r="IF31" i="9"/>
  <c r="IF41" i="9" s="1"/>
  <c r="IG31" i="9"/>
  <c r="IG41" i="9" s="1"/>
  <c r="IH31" i="9"/>
  <c r="II31" i="9"/>
  <c r="II41" i="9" s="1"/>
  <c r="IJ31" i="9"/>
  <c r="IJ41" i="9" s="1"/>
  <c r="IK31" i="9"/>
  <c r="IK41" i="9" s="1"/>
  <c r="IL31" i="9"/>
  <c r="IM31" i="9"/>
  <c r="IO31" i="9"/>
  <c r="IP31" i="9"/>
  <c r="IP41" i="9" s="1"/>
  <c r="IQ31" i="9"/>
  <c r="IQ41" i="9" s="1"/>
  <c r="IR31" i="9"/>
  <c r="IS31" i="9"/>
  <c r="IS41" i="9" s="1"/>
  <c r="IT31" i="9"/>
  <c r="IT41" i="9" s="1"/>
  <c r="IU31" i="9"/>
  <c r="IU41" i="9" s="1"/>
  <c r="IV31" i="9"/>
  <c r="IV41" i="9" s="1"/>
  <c r="IW31" i="9"/>
  <c r="IW41" i="9" s="1"/>
  <c r="IX31" i="9"/>
  <c r="IX41" i="9" s="1"/>
  <c r="IY31" i="9"/>
  <c r="IZ31" i="9"/>
  <c r="IZ41" i="9" s="1"/>
  <c r="JB31" i="9"/>
  <c r="JB41" i="9" s="1"/>
  <c r="JC31" i="9"/>
  <c r="JC41" i="9" s="1"/>
  <c r="JD31" i="9"/>
  <c r="JE31" i="9"/>
  <c r="JF31" i="9"/>
  <c r="JG31" i="9"/>
  <c r="JG41" i="9" s="1"/>
  <c r="JH31" i="9"/>
  <c r="JH41" i="9" s="1"/>
  <c r="JI31" i="9"/>
  <c r="JJ31" i="9"/>
  <c r="JJ41" i="9" s="1"/>
  <c r="JK31" i="9"/>
  <c r="JK41" i="9" s="1"/>
  <c r="JL31" i="9"/>
  <c r="JL41" i="9" s="1"/>
  <c r="JM31" i="9"/>
  <c r="JM41" i="9" s="1"/>
  <c r="JO31" i="9"/>
  <c r="JO41" i="9" s="1"/>
  <c r="JP31" i="9"/>
  <c r="JP41" i="9" s="1"/>
  <c r="JQ31" i="9"/>
  <c r="JR31" i="9"/>
  <c r="JR41" i="9" s="1"/>
  <c r="JS31" i="9"/>
  <c r="JS41" i="9" s="1"/>
  <c r="JT31" i="9"/>
  <c r="JT41" i="9" s="1"/>
  <c r="JU31" i="9"/>
  <c r="JV31" i="9"/>
  <c r="JW31" i="9"/>
  <c r="JX31" i="9"/>
  <c r="JX41" i="9" s="1"/>
  <c r="JY31" i="9"/>
  <c r="JY41" i="9" s="1"/>
  <c r="JZ31" i="9"/>
  <c r="JZ41" i="9" s="1"/>
  <c r="KB31" i="9"/>
  <c r="KB41" i="9" s="1"/>
  <c r="KC31" i="9"/>
  <c r="KC41" i="9" s="1"/>
  <c r="KD31" i="9"/>
  <c r="KD41" i="9" s="1"/>
  <c r="KE31" i="9"/>
  <c r="KE41" i="9" s="1"/>
  <c r="KF31" i="9"/>
  <c r="KF41" i="9" s="1"/>
  <c r="KG31" i="9"/>
  <c r="KG41" i="9" s="1"/>
  <c r="KH31" i="9"/>
  <c r="KI31" i="9"/>
  <c r="KI41" i="9" s="1"/>
  <c r="KJ31" i="9"/>
  <c r="KJ41" i="9" s="1"/>
  <c r="KK31" i="9"/>
  <c r="KK41" i="9" s="1"/>
  <c r="KL31" i="9"/>
  <c r="KM31" i="9"/>
  <c r="KO31" i="9"/>
  <c r="KO41" i="9" s="1"/>
  <c r="KP31" i="9"/>
  <c r="KP41" i="9" s="1"/>
  <c r="KQ31" i="9"/>
  <c r="KQ41" i="9" s="1"/>
  <c r="KR31" i="9"/>
  <c r="KR41" i="9" s="1"/>
  <c r="KS31" i="9"/>
  <c r="KT31" i="9"/>
  <c r="KT41" i="9" s="1"/>
  <c r="KU31" i="9"/>
  <c r="KU41" i="9" s="1"/>
  <c r="KV31" i="9"/>
  <c r="KV41" i="9" s="1"/>
  <c r="KW31" i="9"/>
  <c r="KW41" i="9" s="1"/>
  <c r="KX31" i="9"/>
  <c r="KX41" i="9" s="1"/>
  <c r="KY31" i="9"/>
  <c r="KZ31" i="9"/>
  <c r="KZ41" i="9" s="1"/>
  <c r="LB31" i="9"/>
  <c r="LB41" i="9" s="1"/>
  <c r="LC31" i="9"/>
  <c r="LC41" i="9" s="1"/>
  <c r="LD31" i="9"/>
  <c r="LD41" i="9" s="1"/>
  <c r="LE31" i="9"/>
  <c r="LF31" i="9"/>
  <c r="LF41" i="9" s="1"/>
  <c r="LG31" i="9"/>
  <c r="LG41" i="9" s="1"/>
  <c r="LH31" i="9"/>
  <c r="LH41" i="9" s="1"/>
  <c r="LI31" i="9"/>
  <c r="LI41" i="9" s="1"/>
  <c r="LJ31" i="9"/>
  <c r="LJ41" i="9" s="1"/>
  <c r="LK31" i="9"/>
  <c r="LK41" i="9" s="1"/>
  <c r="LL31" i="9"/>
  <c r="LL41" i="9" s="1"/>
  <c r="LM31" i="9"/>
  <c r="LM41" i="9" s="1"/>
  <c r="AO41" i="9"/>
  <c r="AO62" i="9" s="1"/>
  <c r="AP41" i="9"/>
  <c r="AP62" i="9" s="1"/>
  <c r="AS41" i="9"/>
  <c r="HD41" i="9"/>
  <c r="HE41" i="9"/>
  <c r="HF41" i="9"/>
  <c r="HI41" i="9"/>
  <c r="HQ41" i="9"/>
  <c r="HU41" i="9"/>
  <c r="HV41" i="9"/>
  <c r="HW41" i="9"/>
  <c r="HZ41" i="9"/>
  <c r="IH41" i="9"/>
  <c r="IL41" i="9"/>
  <c r="IM41" i="9"/>
  <c r="IO41" i="9"/>
  <c r="IR41" i="9"/>
  <c r="IY41" i="9"/>
  <c r="JD41" i="9"/>
  <c r="JE41" i="9"/>
  <c r="JF41" i="9"/>
  <c r="JI41" i="9"/>
  <c r="JQ41" i="9"/>
  <c r="JU41" i="9"/>
  <c r="JV41" i="9"/>
  <c r="JW41" i="9"/>
  <c r="KH41" i="9"/>
  <c r="KL41" i="9"/>
  <c r="KM41" i="9"/>
  <c r="KS41" i="9"/>
  <c r="KY41" i="9"/>
  <c r="LE41" i="9"/>
  <c r="HB42" i="9"/>
  <c r="HC42" i="9"/>
  <c r="HD42" i="9"/>
  <c r="HE42" i="9"/>
  <c r="HF42" i="9"/>
  <c r="HG42" i="9"/>
  <c r="HH42" i="9"/>
  <c r="HI42" i="9"/>
  <c r="HJ42" i="9"/>
  <c r="HK42" i="9"/>
  <c r="HL42" i="9"/>
  <c r="HM42" i="9"/>
  <c r="HO42" i="9"/>
  <c r="HP42" i="9"/>
  <c r="HQ42" i="9"/>
  <c r="HR42" i="9"/>
  <c r="HS42" i="9"/>
  <c r="HT42" i="9"/>
  <c r="HU42" i="9"/>
  <c r="HV42" i="9"/>
  <c r="HW42" i="9"/>
  <c r="HX42" i="9"/>
  <c r="HY42" i="9"/>
  <c r="HZ42" i="9"/>
  <c r="IB42" i="9"/>
  <c r="IC42" i="9"/>
  <c r="ID42" i="9"/>
  <c r="IE42" i="9"/>
  <c r="IF42" i="9"/>
  <c r="IG42" i="9"/>
  <c r="IH42" i="9"/>
  <c r="II42" i="9"/>
  <c r="IJ42" i="9"/>
  <c r="IK42" i="9"/>
  <c r="IL42" i="9"/>
  <c r="IM42" i="9"/>
  <c r="IO42" i="9"/>
  <c r="IP42" i="9"/>
  <c r="IQ42" i="9"/>
  <c r="IR42" i="9"/>
  <c r="IS42" i="9"/>
  <c r="IT42" i="9"/>
  <c r="IU42" i="9"/>
  <c r="IV42" i="9"/>
  <c r="IW42" i="9"/>
  <c r="IX42" i="9"/>
  <c r="IY42" i="9"/>
  <c r="IZ42" i="9"/>
  <c r="JB42" i="9"/>
  <c r="JC42" i="9"/>
  <c r="JD42" i="9"/>
  <c r="JE42" i="9"/>
  <c r="JF42" i="9"/>
  <c r="JG42" i="9"/>
  <c r="JH42" i="9"/>
  <c r="JI42" i="9"/>
  <c r="JJ42" i="9"/>
  <c r="JK42" i="9"/>
  <c r="JL42" i="9"/>
  <c r="JM42" i="9"/>
  <c r="JO42" i="9"/>
  <c r="JP42" i="9"/>
  <c r="JQ42" i="9"/>
  <c r="JR42" i="9"/>
  <c r="JS42" i="9"/>
  <c r="JT42" i="9"/>
  <c r="JU42" i="9"/>
  <c r="JV42" i="9"/>
  <c r="JW42" i="9"/>
  <c r="JX42" i="9"/>
  <c r="JY42" i="9"/>
  <c r="JZ42" i="9"/>
  <c r="KB42" i="9"/>
  <c r="KC42" i="9"/>
  <c r="KD42" i="9"/>
  <c r="KE42" i="9"/>
  <c r="KF42" i="9"/>
  <c r="KG42" i="9"/>
  <c r="KH42" i="9"/>
  <c r="KI42" i="9"/>
  <c r="KJ42" i="9"/>
  <c r="KK42" i="9"/>
  <c r="KL42" i="9"/>
  <c r="KM42" i="9"/>
  <c r="KO42" i="9"/>
  <c r="KP42" i="9"/>
  <c r="KQ42" i="9"/>
  <c r="KR42" i="9"/>
  <c r="KS42" i="9"/>
  <c r="KT42" i="9"/>
  <c r="KU42" i="9"/>
  <c r="KV42" i="9"/>
  <c r="KW42" i="9"/>
  <c r="KX42" i="9"/>
  <c r="KY42" i="9"/>
  <c r="KZ42" i="9"/>
  <c r="LB42" i="9"/>
  <c r="LC42" i="9"/>
  <c r="LD42" i="9"/>
  <c r="LE42" i="9"/>
  <c r="LF42" i="9"/>
  <c r="LG42" i="9"/>
  <c r="LH42" i="9"/>
  <c r="LI42" i="9"/>
  <c r="LJ42" i="9"/>
  <c r="LK42" i="9"/>
  <c r="LL42" i="9"/>
  <c r="LM42" i="9"/>
  <c r="AS62" i="9"/>
  <c r="AT89" i="9"/>
  <c r="AT63" i="20"/>
  <c r="AT58" i="20" s="1"/>
  <c r="AT66" i="20" s="1"/>
  <c r="AT88" i="9"/>
  <c r="AT42" i="20"/>
  <c r="AU43" i="20" s="1"/>
  <c r="AU24" i="9" s="1"/>
  <c r="AT85" i="9" l="1"/>
  <c r="AT91" i="9" s="1"/>
  <c r="AT92" i="9" s="1"/>
  <c r="AT93" i="9" s="1"/>
  <c r="AU60" i="20"/>
  <c r="AU76" i="20" s="1"/>
  <c r="AU7" i="14"/>
  <c r="AU90" i="9"/>
  <c r="AU71" i="20"/>
  <c r="AU73" i="20" s="1"/>
  <c r="AT54" i="9"/>
  <c r="AT53" i="9" s="1"/>
  <c r="AT52" i="9" s="1"/>
  <c r="AT60" i="9" s="1"/>
  <c r="AU40" i="20"/>
  <c r="AU25" i="9"/>
  <c r="AT77" i="20"/>
  <c r="AU35" i="20" l="1"/>
  <c r="AU56" i="20" s="1"/>
  <c r="AU11" i="14"/>
  <c r="AT97" i="9"/>
  <c r="AU66" i="9"/>
  <c r="AT40" i="9"/>
  <c r="AU23" i="9"/>
  <c r="AU36" i="20" l="1"/>
  <c r="AU41" i="20"/>
  <c r="AU33" i="18"/>
  <c r="AU13" i="18"/>
  <c r="AU8" i="14"/>
  <c r="AV37" i="20"/>
  <c r="AV33" i="20"/>
  <c r="AU26" i="9"/>
  <c r="AU74" i="20"/>
  <c r="AT36" i="9"/>
  <c r="AT41" i="9" s="1"/>
  <c r="AT62" i="9" s="1"/>
  <c r="AT53" i="20"/>
  <c r="AU28" i="9" l="1"/>
  <c r="AU15" i="18"/>
  <c r="AU63" i="20"/>
  <c r="AU89" i="9"/>
  <c r="AU88" i="9"/>
  <c r="AU42" i="20"/>
  <c r="AU24" i="18" l="1"/>
  <c r="AU35" i="18"/>
  <c r="AU12" i="18"/>
  <c r="AV43" i="20"/>
  <c r="AV40" i="20"/>
  <c r="AU54" i="9"/>
  <c r="AU53" i="9" s="1"/>
  <c r="AU52" i="9" s="1"/>
  <c r="AU58" i="20"/>
  <c r="AU49" i="9"/>
  <c r="AU85" i="9"/>
  <c r="AU91" i="9" l="1"/>
  <c r="AU77" i="20"/>
  <c r="AU66" i="20"/>
  <c r="AU48" i="9"/>
  <c r="AU44" i="9" s="1"/>
  <c r="AU60" i="9" s="1"/>
  <c r="AU44" i="18"/>
  <c r="AU50" i="18" s="1"/>
  <c r="AU68" i="9" s="1"/>
  <c r="AU82" i="9"/>
  <c r="AU32" i="18"/>
  <c r="AU51" i="18" s="1"/>
  <c r="AU72" i="9"/>
  <c r="AV90" i="9"/>
  <c r="AV24" i="9"/>
  <c r="AV25" i="9"/>
  <c r="AV60" i="20"/>
  <c r="AV71" i="20"/>
  <c r="AV73" i="20" s="1"/>
  <c r="AU21" i="18"/>
  <c r="AU67" i="9" l="1"/>
  <c r="AV11" i="14"/>
  <c r="AU57" i="9"/>
  <c r="AU74" i="9"/>
  <c r="AV7" i="14"/>
  <c r="AV23" i="9"/>
  <c r="AU34" i="9"/>
  <c r="AV76" i="20"/>
  <c r="AV35" i="20"/>
  <c r="AV74" i="20"/>
  <c r="AU41" i="18"/>
  <c r="AV26" i="9" l="1"/>
  <c r="AU84" i="9"/>
  <c r="AV8" i="14"/>
  <c r="AU31" i="9"/>
  <c r="AU73" i="9"/>
  <c r="AV56" i="20"/>
  <c r="AV36" i="20"/>
  <c r="AV28" i="9" l="1"/>
  <c r="AW37" i="20"/>
  <c r="AW33" i="20"/>
  <c r="AV41" i="20"/>
  <c r="AV13" i="18"/>
  <c r="AV33" i="18"/>
  <c r="AU92" i="9"/>
  <c r="AV63" i="20" l="1"/>
  <c r="AV88" i="9"/>
  <c r="AV89" i="9"/>
  <c r="AV42" i="20"/>
  <c r="AV49" i="9"/>
  <c r="AU93" i="9"/>
  <c r="AV15" i="18"/>
  <c r="AV35" i="18" l="1"/>
  <c r="AV24" i="18"/>
  <c r="AV12" i="18"/>
  <c r="AV85" i="9"/>
  <c r="AU40" i="9"/>
  <c r="AU36" i="9" s="1"/>
  <c r="AU41" i="9" s="1"/>
  <c r="AU62" i="9" s="1"/>
  <c r="AU97" i="9"/>
  <c r="AV66" i="9"/>
  <c r="AV48" i="9"/>
  <c r="AV44" i="9" s="1"/>
  <c r="AW43" i="20"/>
  <c r="AW40" i="20"/>
  <c r="AV54" i="9"/>
  <c r="AV53" i="9" s="1"/>
  <c r="AV52" i="9" s="1"/>
  <c r="AV58" i="20"/>
  <c r="AV60" i="9" l="1"/>
  <c r="AW90" i="9"/>
  <c r="AW25" i="9"/>
  <c r="AW60" i="20"/>
  <c r="AW71" i="20"/>
  <c r="AW73" i="20" s="1"/>
  <c r="AW24" i="9"/>
  <c r="AV77" i="20"/>
  <c r="AV66" i="20"/>
  <c r="AV91" i="9"/>
  <c r="AV21" i="18"/>
  <c r="AV44" i="18"/>
  <c r="AV32" i="18"/>
  <c r="AV51" i="18" s="1"/>
  <c r="AV72" i="9"/>
  <c r="AV82" i="9"/>
  <c r="AV57" i="9" l="1"/>
  <c r="AV41" i="18"/>
  <c r="AW11" i="14"/>
  <c r="AW7" i="14"/>
  <c r="AW23" i="9"/>
  <c r="AW74" i="20" s="1"/>
  <c r="AV74" i="9"/>
  <c r="AV50" i="18"/>
  <c r="AW76" i="20"/>
  <c r="AW35" i="20"/>
  <c r="AW8" i="14" l="1"/>
  <c r="AW56" i="20"/>
  <c r="AW36" i="20"/>
  <c r="AV34" i="9"/>
  <c r="AV68" i="9"/>
  <c r="AV84" i="9"/>
  <c r="AW26" i="9"/>
  <c r="AV31" i="9" l="1"/>
  <c r="AX37" i="20"/>
  <c r="AX33" i="20"/>
  <c r="AV67" i="9"/>
  <c r="AW41" i="20"/>
  <c r="AW13" i="18"/>
  <c r="AW33" i="18"/>
  <c r="AW28" i="9"/>
  <c r="AW15" i="18" l="1"/>
  <c r="AV73" i="9"/>
  <c r="AW49" i="9"/>
  <c r="AW63" i="20"/>
  <c r="AW89" i="9"/>
  <c r="AW88" i="9"/>
  <c r="AW42" i="20"/>
  <c r="AX43" i="20" l="1"/>
  <c r="AX40" i="20"/>
  <c r="AW54" i="9"/>
  <c r="AW53" i="9" s="1"/>
  <c r="AW52" i="9" s="1"/>
  <c r="AW58" i="20"/>
  <c r="AW48" i="9"/>
  <c r="AW44" i="9" s="1"/>
  <c r="AW24" i="18"/>
  <c r="AW35" i="18"/>
  <c r="AW85" i="9"/>
  <c r="AW12" i="18"/>
  <c r="AV92" i="9"/>
  <c r="AW60" i="9" l="1"/>
  <c r="AW21" i="18"/>
  <c r="AW91" i="9"/>
  <c r="AV93" i="9"/>
  <c r="AW44" i="18"/>
  <c r="AW72" i="9"/>
  <c r="AW82" i="9"/>
  <c r="AW32" i="18"/>
  <c r="AW51" i="18" s="1"/>
  <c r="AW77" i="20"/>
  <c r="AW66" i="20"/>
  <c r="AX24" i="9"/>
  <c r="AX60" i="20"/>
  <c r="AX71" i="20"/>
  <c r="AX73" i="20" s="1"/>
  <c r="AX90" i="9"/>
  <c r="AX25" i="9"/>
  <c r="AW74" i="9" l="1"/>
  <c r="AW41" i="18"/>
  <c r="AX76" i="20"/>
  <c r="AX35" i="20"/>
  <c r="AW50" i="18"/>
  <c r="AW57" i="9"/>
  <c r="AX11" i="14"/>
  <c r="AX7" i="14"/>
  <c r="AX23" i="9"/>
  <c r="AV97" i="9"/>
  <c r="AV40" i="9"/>
  <c r="AV36" i="9" s="1"/>
  <c r="AV41" i="9" s="1"/>
  <c r="AV62" i="9" s="1"/>
  <c r="AW66" i="9"/>
  <c r="AX8" i="14" l="1"/>
  <c r="AX26" i="9"/>
  <c r="AW68" i="9"/>
  <c r="AW34" i="9"/>
  <c r="AW84" i="9"/>
  <c r="AX56" i="20"/>
  <c r="AX36" i="20"/>
  <c r="AX74" i="20"/>
  <c r="AX41" i="20" l="1"/>
  <c r="AX13" i="18"/>
  <c r="AX33" i="18"/>
  <c r="AW67" i="9"/>
  <c r="AX28" i="9"/>
  <c r="AY37" i="20"/>
  <c r="AY33" i="20"/>
  <c r="AW31" i="9"/>
  <c r="AX49" i="9" l="1"/>
  <c r="AX15" i="18"/>
  <c r="AX12" i="18" s="1"/>
  <c r="AX63" i="20"/>
  <c r="AX58" i="20" s="1"/>
  <c r="AX89" i="9"/>
  <c r="AX88" i="9"/>
  <c r="AX42" i="20"/>
  <c r="AW73" i="9"/>
  <c r="AX85" i="9" l="1"/>
  <c r="AX91" i="9" s="1"/>
  <c r="AX35" i="18"/>
  <c r="AX24" i="18"/>
  <c r="AX48" i="9"/>
  <c r="AX44" i="9" s="1"/>
  <c r="AW92" i="9"/>
  <c r="AY43" i="20"/>
  <c r="AY40" i="20"/>
  <c r="AX54" i="9"/>
  <c r="AX53" i="9" s="1"/>
  <c r="AX52" i="9" s="1"/>
  <c r="AX77" i="20"/>
  <c r="AX66" i="20"/>
  <c r="AY71" i="20" l="1"/>
  <c r="AY73" i="20" s="1"/>
  <c r="AY90" i="9"/>
  <c r="AY25" i="9"/>
  <c r="AY24" i="9"/>
  <c r="AY60" i="20"/>
  <c r="AW93" i="9"/>
  <c r="AX21" i="18"/>
  <c r="AX60" i="9"/>
  <c r="AX44" i="18"/>
  <c r="AX50" i="18" s="1"/>
  <c r="AX32" i="18"/>
  <c r="AX51" i="18" s="1"/>
  <c r="AX72" i="9"/>
  <c r="AX82" i="9"/>
  <c r="AX68" i="9" l="1"/>
  <c r="AX34" i="9"/>
  <c r="AX31" i="9" s="1"/>
  <c r="AW40" i="9"/>
  <c r="AW36" i="9" s="1"/>
  <c r="AW41" i="9" s="1"/>
  <c r="AW62" i="9" s="1"/>
  <c r="AW97" i="9"/>
  <c r="AX66" i="9"/>
  <c r="AY11" i="14"/>
  <c r="AX57" i="9"/>
  <c r="AX74" i="9"/>
  <c r="AX41" i="18"/>
  <c r="AY76" i="20"/>
  <c r="AY35" i="20"/>
  <c r="AX67" i="9"/>
  <c r="AY7" i="14"/>
  <c r="AY23" i="9"/>
  <c r="AX73" i="9" l="1"/>
  <c r="AY26" i="9"/>
  <c r="AY74" i="20"/>
  <c r="AX84" i="9"/>
  <c r="AY8" i="14"/>
  <c r="AY56" i="20"/>
  <c r="AY36" i="20"/>
  <c r="AZ37" i="20" l="1"/>
  <c r="AZ33" i="20"/>
  <c r="AY28" i="9"/>
  <c r="AY41" i="20"/>
  <c r="AY13" i="18"/>
  <c r="AY33" i="18"/>
  <c r="AX92" i="9"/>
  <c r="AY49" i="9" l="1"/>
  <c r="AX93" i="9"/>
  <c r="AY15" i="18"/>
  <c r="AY12" i="18" s="1"/>
  <c r="BA37" i="20"/>
  <c r="AY89" i="9"/>
  <c r="AY63" i="20"/>
  <c r="AY58" i="20" s="1"/>
  <c r="AY88" i="9"/>
  <c r="AY42" i="20"/>
  <c r="AZ43" i="20" l="1"/>
  <c r="BA43" i="20" s="1"/>
  <c r="AZ40" i="20"/>
  <c r="AY54" i="9"/>
  <c r="AY53" i="9" s="1"/>
  <c r="AY52" i="9" s="1"/>
  <c r="AY24" i="18"/>
  <c r="AY35" i="18"/>
  <c r="AX97" i="9"/>
  <c r="AX40" i="9"/>
  <c r="AX36" i="9" s="1"/>
  <c r="AX41" i="9" s="1"/>
  <c r="AX62" i="9" s="1"/>
  <c r="AY66" i="9"/>
  <c r="AY85" i="9"/>
  <c r="AY91" i="9" s="1"/>
  <c r="AY48" i="9"/>
  <c r="AY44" i="9" s="1"/>
  <c r="AY77" i="20"/>
  <c r="AY66" i="20"/>
  <c r="AY21" i="18" l="1"/>
  <c r="AY60" i="9"/>
  <c r="AY44" i="18"/>
  <c r="AY50" i="18" s="1"/>
  <c r="AY68" i="9" s="1"/>
  <c r="AY82" i="9"/>
  <c r="AY32" i="18"/>
  <c r="AY51" i="18" s="1"/>
  <c r="AY72" i="9"/>
  <c r="BA71" i="20"/>
  <c r="BA73" i="20" s="1"/>
  <c r="AZ60" i="20"/>
  <c r="AZ90" i="9"/>
  <c r="BA90" i="9" s="1"/>
  <c r="AZ25" i="9"/>
  <c r="AZ24" i="9"/>
  <c r="AZ71" i="20"/>
  <c r="AZ73" i="20" s="1"/>
  <c r="AY34" i="9" l="1"/>
  <c r="AY31" i="9" s="1"/>
  <c r="AY67" i="9"/>
  <c r="AZ76" i="20"/>
  <c r="BA76" i="20" s="1"/>
  <c r="E30" i="22" s="1"/>
  <c r="BA60" i="20"/>
  <c r="AZ35" i="20"/>
  <c r="AY74" i="9"/>
  <c r="AY41" i="18"/>
  <c r="AZ7" i="14"/>
  <c r="BA7" i="14" s="1"/>
  <c r="AZ23" i="9"/>
  <c r="AZ74" i="20" s="1"/>
  <c r="BA24" i="9"/>
  <c r="AZ11" i="14"/>
  <c r="BA25" i="9"/>
  <c r="AY57" i="9"/>
  <c r="AY84" i="9" l="1"/>
  <c r="E82" i="22"/>
  <c r="E60" i="22"/>
  <c r="AZ56" i="20"/>
  <c r="BA35" i="20"/>
  <c r="AZ36" i="20"/>
  <c r="AZ26" i="9"/>
  <c r="BA23" i="9"/>
  <c r="BA74" i="20" s="1"/>
  <c r="AZ8" i="14"/>
  <c r="BA11" i="14"/>
  <c r="BA8" i="14" s="1"/>
  <c r="BA12" i="14" s="1"/>
  <c r="AY73" i="9"/>
  <c r="BA13" i="14" l="1"/>
  <c r="BA18" i="14" s="1"/>
  <c r="BA19" i="14" s="1"/>
  <c r="BN17" i="14" s="1"/>
  <c r="E97" i="22"/>
  <c r="AZ41" i="20"/>
  <c r="BA41" i="20" s="1"/>
  <c r="AZ33" i="18"/>
  <c r="AZ13" i="18"/>
  <c r="BA56" i="20"/>
  <c r="BA26" i="9"/>
  <c r="AY92" i="9"/>
  <c r="AY93" i="9" s="1"/>
  <c r="BA36" i="20"/>
  <c r="AZ63" i="20" l="1"/>
  <c r="AZ89" i="9"/>
  <c r="BA89" i="9" s="1"/>
  <c r="AZ88" i="9"/>
  <c r="E8" i="21"/>
  <c r="AZ42" i="20"/>
  <c r="BA42" i="20" s="1"/>
  <c r="BB43" i="20" s="1"/>
  <c r="AZ15" i="18"/>
  <c r="BA13" i="18"/>
  <c r="E80" i="22"/>
  <c r="AY97" i="9"/>
  <c r="AY40" i="9"/>
  <c r="AY36" i="9" s="1"/>
  <c r="AY41" i="9" s="1"/>
  <c r="AY62" i="9" s="1"/>
  <c r="AZ66" i="9"/>
  <c r="BB37" i="20"/>
  <c r="BB33" i="20"/>
  <c r="BA33" i="18"/>
  <c r="BA14" i="14"/>
  <c r="BA15" i="14" s="1"/>
  <c r="AZ24" i="18" l="1"/>
  <c r="AZ35" i="18"/>
  <c r="BA15" i="18"/>
  <c r="BA12" i="18" s="1"/>
  <c r="E6" i="21"/>
  <c r="E28" i="22"/>
  <c r="AZ12" i="18"/>
  <c r="AZ85" i="9"/>
  <c r="BA88" i="9"/>
  <c r="BN33" i="20"/>
  <c r="BA27" i="9"/>
  <c r="AZ27" i="9" s="1"/>
  <c r="BB30" i="20"/>
  <c r="E95" i="22"/>
  <c r="AZ54" i="9"/>
  <c r="BA63" i="20"/>
  <c r="BA58" i="20" s="1"/>
  <c r="BA66" i="20" s="1"/>
  <c r="AZ58" i="20"/>
  <c r="BN30" i="20" l="1"/>
  <c r="BB61" i="20"/>
  <c r="BN61" i="20" s="1"/>
  <c r="AZ28" i="9"/>
  <c r="E78" i="22"/>
  <c r="E58" i="22"/>
  <c r="AZ44" i="18"/>
  <c r="AZ50" i="18" s="1"/>
  <c r="AZ68" i="9" s="1"/>
  <c r="BA35" i="18"/>
  <c r="AZ32" i="18"/>
  <c r="AZ51" i="18" s="1"/>
  <c r="AZ72" i="9"/>
  <c r="BA72" i="9" s="1"/>
  <c r="AZ82" i="9"/>
  <c r="AZ53" i="9"/>
  <c r="BA54" i="9"/>
  <c r="BB40" i="20"/>
  <c r="AZ91" i="9"/>
  <c r="BA85" i="9"/>
  <c r="BA91" i="9" s="1"/>
  <c r="AZ21" i="18"/>
  <c r="BA24" i="18"/>
  <c r="BA21" i="18" s="1"/>
  <c r="AZ77" i="20"/>
  <c r="BA77" i="20" s="1"/>
  <c r="AZ66" i="20"/>
  <c r="AZ34" i="9" l="1"/>
  <c r="AZ31" i="9" s="1"/>
  <c r="AZ67" i="9"/>
  <c r="BA68" i="9"/>
  <c r="AZ41" i="18"/>
  <c r="BA44" i="18"/>
  <c r="BA41" i="18" s="1"/>
  <c r="E93" i="22"/>
  <c r="BA53" i="9"/>
  <c r="BN40" i="20"/>
  <c r="AZ74" i="9"/>
  <c r="BA82" i="9"/>
  <c r="BA28" i="9"/>
  <c r="BA49" i="9" s="1"/>
  <c r="BA48" i="9" s="1"/>
  <c r="AZ49" i="9"/>
  <c r="AZ48" i="9" s="1"/>
  <c r="AZ44" i="9" s="1"/>
  <c r="BB90" i="9"/>
  <c r="BB25" i="9"/>
  <c r="BB24" i="9"/>
  <c r="BB71" i="20"/>
  <c r="BB73" i="20" s="1"/>
  <c r="BB60" i="20"/>
  <c r="BA34" i="9"/>
  <c r="E29" i="22"/>
  <c r="BA50" i="18"/>
  <c r="BA51" i="18"/>
  <c r="AZ57" i="9"/>
  <c r="BB11" i="14" l="1"/>
  <c r="BB50" i="9"/>
  <c r="BC50" i="9" s="1"/>
  <c r="BD50" i="9" s="1"/>
  <c r="BE50" i="9" s="1"/>
  <c r="BF50" i="9" s="1"/>
  <c r="BA44" i="9"/>
  <c r="AZ84" i="9"/>
  <c r="BA84" i="9" s="1"/>
  <c r="BA74" i="9"/>
  <c r="BB76" i="20"/>
  <c r="BB35" i="20"/>
  <c r="E81" i="22"/>
  <c r="E31" i="22"/>
  <c r="E36" i="22"/>
  <c r="AZ56" i="9"/>
  <c r="BA57" i="9"/>
  <c r="BA42" i="9"/>
  <c r="BA31" i="9"/>
  <c r="BB23" i="9"/>
  <c r="BB7" i="14"/>
  <c r="AZ73" i="9"/>
  <c r="BA67" i="9"/>
  <c r="BA96" i="9" l="1"/>
  <c r="BB56" i="20"/>
  <c r="BB41" i="20" s="1"/>
  <c r="BB36" i="20"/>
  <c r="BA56" i="9"/>
  <c r="BA52" i="9" s="1"/>
  <c r="BA60" i="9" s="1"/>
  <c r="AZ52" i="9"/>
  <c r="AZ60" i="9" s="1"/>
  <c r="E83" i="22"/>
  <c r="E61" i="22"/>
  <c r="AZ92" i="9"/>
  <c r="BA73" i="9"/>
  <c r="E88" i="22"/>
  <c r="BB8" i="14"/>
  <c r="BB26" i="9"/>
  <c r="BB74" i="20"/>
  <c r="BB42" i="20" l="1"/>
  <c r="BC43" i="20" s="1"/>
  <c r="E98" i="22"/>
  <c r="BB28" i="9"/>
  <c r="BC37" i="20"/>
  <c r="BC33" i="20"/>
  <c r="BA92" i="9"/>
  <c r="AZ93" i="9"/>
  <c r="BB33" i="18"/>
  <c r="BB13" i="18"/>
  <c r="E59" i="22"/>
  <c r="BB88" i="9" l="1"/>
  <c r="BB89" i="9"/>
  <c r="BB63" i="20"/>
  <c r="BB49" i="9"/>
  <c r="BB15" i="18"/>
  <c r="AZ97" i="9"/>
  <c r="AZ40" i="9"/>
  <c r="BA93" i="9"/>
  <c r="E96" i="22"/>
  <c r="E66" i="22"/>
  <c r="AZ36" i="9" l="1"/>
  <c r="AZ41" i="9" s="1"/>
  <c r="AZ62" i="9" s="1"/>
  <c r="BA40" i="9"/>
  <c r="BA36" i="9" s="1"/>
  <c r="BA41" i="9" s="1"/>
  <c r="BA62" i="9" s="1"/>
  <c r="BB24" i="18"/>
  <c r="BB35" i="18"/>
  <c r="BB58" i="20"/>
  <c r="BB48" i="9"/>
  <c r="BB44" i="9" s="1"/>
  <c r="BB12" i="18"/>
  <c r="BB85" i="9"/>
  <c r="E103" i="22"/>
  <c r="BN66" i="9"/>
  <c r="BA97" i="9"/>
  <c r="BB66" i="9"/>
  <c r="BC40" i="20"/>
  <c r="BB54" i="9"/>
  <c r="BB53" i="9" s="1"/>
  <c r="BB52" i="9" s="1"/>
  <c r="BB60" i="9" l="1"/>
  <c r="BB21" i="18"/>
  <c r="BB91" i="9"/>
  <c r="BB77" i="20"/>
  <c r="BB66" i="20"/>
  <c r="BC71" i="20"/>
  <c r="BC73" i="20" s="1"/>
  <c r="BC25" i="9"/>
  <c r="BC24" i="9"/>
  <c r="BC90" i="9"/>
  <c r="BC60" i="20"/>
  <c r="BB44" i="18"/>
  <c r="BB50" i="18" s="1"/>
  <c r="BB82" i="9"/>
  <c r="BB72" i="9"/>
  <c r="BB32" i="18"/>
  <c r="BB51" i="18" s="1"/>
  <c r="BB68" i="9" l="1"/>
  <c r="BB67" i="9" s="1"/>
  <c r="BB34" i="9"/>
  <c r="BB31" i="9" s="1"/>
  <c r="BB74" i="9"/>
  <c r="BC11" i="14"/>
  <c r="BC76" i="20"/>
  <c r="BC35" i="20"/>
  <c r="BB41" i="18"/>
  <c r="BB57" i="9"/>
  <c r="BC7" i="14"/>
  <c r="BC23" i="9"/>
  <c r="BC74" i="20" s="1"/>
  <c r="BB84" i="9" l="1"/>
  <c r="BB73" i="9"/>
  <c r="BC56" i="20"/>
  <c r="BC41" i="20" s="1"/>
  <c r="BC36" i="20"/>
  <c r="BC26" i="9"/>
  <c r="BC8" i="14"/>
  <c r="BC42" i="20" l="1"/>
  <c r="BD43" i="20" s="1"/>
  <c r="BC13" i="18"/>
  <c r="BC33" i="18"/>
  <c r="BD37" i="20"/>
  <c r="BD33" i="20"/>
  <c r="BC28" i="9"/>
  <c r="BB92" i="9"/>
  <c r="BC15" i="18" l="1"/>
  <c r="BC12" i="18" s="1"/>
  <c r="BC89" i="9"/>
  <c r="BC63" i="20"/>
  <c r="BC88" i="9"/>
  <c r="BC49" i="9"/>
  <c r="BB93" i="9"/>
  <c r="BC48" i="9" l="1"/>
  <c r="BC44" i="9" s="1"/>
  <c r="BC85" i="9"/>
  <c r="BC24" i="18"/>
  <c r="BC35" i="18"/>
  <c r="BC58" i="20"/>
  <c r="BB97" i="9"/>
  <c r="BB40" i="9"/>
  <c r="BB36" i="9" s="1"/>
  <c r="BB41" i="9" s="1"/>
  <c r="BB62" i="9" s="1"/>
  <c r="BC66" i="9"/>
  <c r="BD40" i="20"/>
  <c r="BC54" i="9"/>
  <c r="BC53" i="9" s="1"/>
  <c r="BC52" i="9" s="1"/>
  <c r="BC91" i="9" l="1"/>
  <c r="BC44" i="18"/>
  <c r="BC50" i="18" s="1"/>
  <c r="BC32" i="18"/>
  <c r="BC51" i="18" s="1"/>
  <c r="BC72" i="9"/>
  <c r="BC82" i="9"/>
  <c r="BD90" i="9"/>
  <c r="BD25" i="9"/>
  <c r="BD24" i="9"/>
  <c r="BD71" i="20"/>
  <c r="BD73" i="20" s="1"/>
  <c r="BD60" i="20"/>
  <c r="BC77" i="20"/>
  <c r="BC66" i="20"/>
  <c r="BC21" i="18"/>
  <c r="BC60" i="9"/>
  <c r="BC68" i="9" l="1"/>
  <c r="BC67" i="9" s="1"/>
  <c r="BC34" i="9"/>
  <c r="BC31" i="9" s="1"/>
  <c r="BC57" i="9"/>
  <c r="BD7" i="14"/>
  <c r="BD23" i="9"/>
  <c r="BD74" i="20" s="1"/>
  <c r="BC41" i="18"/>
  <c r="BD11" i="14"/>
  <c r="BD76" i="20"/>
  <c r="BD35" i="20"/>
  <c r="BC74" i="9"/>
  <c r="BC84" i="9" l="1"/>
  <c r="BD56" i="20"/>
  <c r="BD41" i="20" s="1"/>
  <c r="BD36" i="20"/>
  <c r="BD26" i="9"/>
  <c r="BD8" i="14"/>
  <c r="BC73" i="9"/>
  <c r="BD42" i="20" l="1"/>
  <c r="BE43" i="20" s="1"/>
  <c r="BD28" i="9"/>
  <c r="BD13" i="18"/>
  <c r="BD33" i="18"/>
  <c r="BC92" i="9"/>
  <c r="BE33" i="20"/>
  <c r="BE37" i="20"/>
  <c r="BC93" i="9" l="1"/>
  <c r="BD89" i="9"/>
  <c r="BD63" i="20"/>
  <c r="BD88" i="9"/>
  <c r="BD15" i="18"/>
  <c r="BD49" i="9"/>
  <c r="BD58" i="20" l="1"/>
  <c r="BD24" i="18"/>
  <c r="BD35" i="18"/>
  <c r="BE40" i="20"/>
  <c r="BD54" i="9"/>
  <c r="BD53" i="9" s="1"/>
  <c r="BD52" i="9" s="1"/>
  <c r="BD12" i="18"/>
  <c r="BC40" i="9"/>
  <c r="BC36" i="9" s="1"/>
  <c r="BC41" i="9" s="1"/>
  <c r="BC62" i="9" s="1"/>
  <c r="BC97" i="9"/>
  <c r="BD66" i="9"/>
  <c r="BD48" i="9"/>
  <c r="BD44" i="9" s="1"/>
  <c r="BD85" i="9"/>
  <c r="BD44" i="18" l="1"/>
  <c r="BD50" i="18" s="1"/>
  <c r="BD82" i="9"/>
  <c r="BD32" i="18"/>
  <c r="BD51" i="18" s="1"/>
  <c r="BD72" i="9"/>
  <c r="BD21" i="18"/>
  <c r="BD91" i="9"/>
  <c r="BD60" i="9"/>
  <c r="BE24" i="9"/>
  <c r="BE71" i="20"/>
  <c r="BE73" i="20" s="1"/>
  <c r="BE60" i="20"/>
  <c r="BE90" i="9"/>
  <c r="BE25" i="9"/>
  <c r="BD77" i="20"/>
  <c r="BD66" i="20"/>
  <c r="BD34" i="9" l="1"/>
  <c r="BD68" i="9"/>
  <c r="BE11" i="14"/>
  <c r="BE7" i="14"/>
  <c r="BE23" i="9"/>
  <c r="BD57" i="9"/>
  <c r="BD74" i="9"/>
  <c r="BE76" i="20"/>
  <c r="BE35" i="20"/>
  <c r="BD41" i="18"/>
  <c r="BE56" i="20" l="1"/>
  <c r="BE41" i="20" s="1"/>
  <c r="BE36" i="20"/>
  <c r="BE8" i="14"/>
  <c r="BD84" i="9"/>
  <c r="BE26" i="9"/>
  <c r="BE74" i="20"/>
  <c r="BD67" i="9"/>
  <c r="BD31" i="9"/>
  <c r="BE42" i="20" l="1"/>
  <c r="BF43" i="20" s="1"/>
  <c r="BE28" i="9"/>
  <c r="BF37" i="20"/>
  <c r="BF33" i="20"/>
  <c r="BD73" i="9"/>
  <c r="BE33" i="18"/>
  <c r="BE13" i="18"/>
  <c r="BE89" i="9" l="1"/>
  <c r="BE63" i="20"/>
  <c r="BE88" i="9"/>
  <c r="BD92" i="9"/>
  <c r="BE15" i="18"/>
  <c r="BE12" i="18" s="1"/>
  <c r="BE49" i="9"/>
  <c r="BE85" i="9" l="1"/>
  <c r="BE48" i="9"/>
  <c r="BE44" i="9" s="1"/>
  <c r="BD93" i="9"/>
  <c r="BE58" i="20"/>
  <c r="BE24" i="18"/>
  <c r="BE35" i="18"/>
  <c r="BF40" i="20"/>
  <c r="BE54" i="9"/>
  <c r="BE53" i="9" s="1"/>
  <c r="BE52" i="9" s="1"/>
  <c r="BE60" i="9" l="1"/>
  <c r="BE21" i="18"/>
  <c r="BE91" i="9"/>
  <c r="BF90" i="9"/>
  <c r="BF25" i="9"/>
  <c r="BF24" i="9"/>
  <c r="BF71" i="20"/>
  <c r="BF73" i="20" s="1"/>
  <c r="BF60" i="20"/>
  <c r="BE77" i="20"/>
  <c r="BE66" i="20"/>
  <c r="BE44" i="18"/>
  <c r="BE50" i="18" s="1"/>
  <c r="BE32" i="18"/>
  <c r="BE51" i="18" s="1"/>
  <c r="BE72" i="9"/>
  <c r="BE82" i="9"/>
  <c r="BD40" i="9"/>
  <c r="BD36" i="9" s="1"/>
  <c r="BD41" i="9" s="1"/>
  <c r="BD62" i="9" s="1"/>
  <c r="BD97" i="9"/>
  <c r="BE66" i="9"/>
  <c r="BE68" i="9" l="1"/>
  <c r="BE67" i="9" s="1"/>
  <c r="BE34" i="9"/>
  <c r="BE31" i="9" s="1"/>
  <c r="BE74" i="9"/>
  <c r="BF11" i="14"/>
  <c r="BE57" i="9"/>
  <c r="BE41" i="18"/>
  <c r="BF76" i="20"/>
  <c r="BF35" i="20"/>
  <c r="BF7" i="14"/>
  <c r="BF23" i="9"/>
  <c r="BF8" i="14" l="1"/>
  <c r="BE73" i="9"/>
  <c r="BF26" i="9"/>
  <c r="BF74" i="20"/>
  <c r="BE84" i="9"/>
  <c r="BF56" i="20"/>
  <c r="BF41" i="20" s="1"/>
  <c r="BF36" i="20"/>
  <c r="BF42" i="20" l="1"/>
  <c r="BG43" i="20" s="1"/>
  <c r="BF13" i="18"/>
  <c r="BF33" i="18"/>
  <c r="BE92" i="9"/>
  <c r="BG37" i="20"/>
  <c r="BG33" i="20"/>
  <c r="BF28" i="9"/>
  <c r="BG49" i="20" l="1"/>
  <c r="BN49" i="20" s="1"/>
  <c r="BF15" i="18"/>
  <c r="BF12" i="18" s="1"/>
  <c r="BF49" i="9"/>
  <c r="BE93" i="9"/>
  <c r="BF63" i="20"/>
  <c r="BF89" i="9"/>
  <c r="BF88" i="9"/>
  <c r="BE97" i="9" l="1"/>
  <c r="BE40" i="9"/>
  <c r="BE36" i="9" s="1"/>
  <c r="BE41" i="9" s="1"/>
  <c r="BE62" i="9" s="1"/>
  <c r="BF66" i="9"/>
  <c r="BF48" i="9"/>
  <c r="BF44" i="9" s="1"/>
  <c r="BF85" i="9"/>
  <c r="BG40" i="20"/>
  <c r="BF54" i="9"/>
  <c r="BF53" i="9" s="1"/>
  <c r="BF52" i="9" s="1"/>
  <c r="BF58" i="20"/>
  <c r="BF24" i="18"/>
  <c r="BF35" i="18"/>
  <c r="BF60" i="9" l="1"/>
  <c r="BG90" i="9"/>
  <c r="BG25" i="9"/>
  <c r="BG11" i="14" s="1"/>
  <c r="BG8" i="14" s="1"/>
  <c r="BG24" i="9"/>
  <c r="BG60" i="20"/>
  <c r="BG71" i="20"/>
  <c r="BG73" i="20" s="1"/>
  <c r="BF44" i="18"/>
  <c r="BF50" i="18" s="1"/>
  <c r="BF68" i="9" s="1"/>
  <c r="BF32" i="18"/>
  <c r="BF51" i="18" s="1"/>
  <c r="BF82" i="9"/>
  <c r="BF72" i="9"/>
  <c r="BF77" i="20"/>
  <c r="BF66" i="20"/>
  <c r="BF21" i="18"/>
  <c r="BF91" i="9"/>
  <c r="BG87" i="9"/>
  <c r="BF34" i="9" l="1"/>
  <c r="BF67" i="9"/>
  <c r="BN87" i="9"/>
  <c r="F7" i="21"/>
  <c r="BF31" i="9"/>
  <c r="BG76" i="20"/>
  <c r="BG35" i="20"/>
  <c r="BF74" i="9"/>
  <c r="BG7" i="14"/>
  <c r="BG23" i="9"/>
  <c r="BG26" i="9" s="1"/>
  <c r="BG28" i="9" s="1"/>
  <c r="BG49" i="9" s="1"/>
  <c r="BG50" i="9"/>
  <c r="BH50" i="9" s="1"/>
  <c r="BI50" i="9" s="1"/>
  <c r="BJ50" i="9" s="1"/>
  <c r="BK50" i="9" s="1"/>
  <c r="BL50" i="9" s="1"/>
  <c r="BM50" i="9" s="1"/>
  <c r="BN50" i="9" s="1"/>
  <c r="BF41" i="18"/>
  <c r="BF57" i="9"/>
  <c r="BG74" i="20"/>
  <c r="BF84" i="9" l="1"/>
  <c r="BG48" i="9"/>
  <c r="BG44" i="9" s="1"/>
  <c r="BG56" i="20"/>
  <c r="BG41" i="20" s="1"/>
  <c r="BG42" i="20" s="1"/>
  <c r="BG36" i="20"/>
  <c r="BF73" i="9"/>
  <c r="BG13" i="18" l="1"/>
  <c r="BG33" i="18"/>
  <c r="BF92" i="9"/>
  <c r="BH33" i="20"/>
  <c r="BH37" i="20"/>
  <c r="BG15" i="18" l="1"/>
  <c r="BF93" i="9"/>
  <c r="BG88" i="9"/>
  <c r="BG89" i="9"/>
  <c r="BG63" i="20"/>
  <c r="BG58" i="20" s="1"/>
  <c r="BG85" i="9" l="1"/>
  <c r="BG91" i="9" s="1"/>
  <c r="BG24" i="18"/>
  <c r="BG21" i="18" s="1"/>
  <c r="BG35" i="18"/>
  <c r="BH43" i="20"/>
  <c r="BH40" i="20"/>
  <c r="BG54" i="9"/>
  <c r="BG53" i="9" s="1"/>
  <c r="BG52" i="9" s="1"/>
  <c r="BG60" i="9" s="1"/>
  <c r="BG77" i="20"/>
  <c r="BG66" i="20"/>
  <c r="BF97" i="9"/>
  <c r="BF40" i="9"/>
  <c r="BF36" i="9" s="1"/>
  <c r="BF41" i="9" s="1"/>
  <c r="BF62" i="9" s="1"/>
  <c r="BG66" i="9"/>
  <c r="BG12" i="18"/>
  <c r="BH60" i="20" l="1"/>
  <c r="BH71" i="20"/>
  <c r="BH73" i="20" s="1"/>
  <c r="BH90" i="9"/>
  <c r="BH25" i="9"/>
  <c r="BH11" i="14" s="1"/>
  <c r="BH8" i="14" s="1"/>
  <c r="BH24" i="9"/>
  <c r="BG44" i="18"/>
  <c r="BG41" i="18" s="1"/>
  <c r="BG32" i="18"/>
  <c r="BG51" i="18" s="1"/>
  <c r="BG72" i="9"/>
  <c r="BG57" i="9" s="1"/>
  <c r="BG82" i="9"/>
  <c r="BG74" i="9" s="1"/>
  <c r="BG84" i="9" s="1"/>
  <c r="BG50" i="18" l="1"/>
  <c r="BH7" i="14"/>
  <c r="BH23" i="9"/>
  <c r="BH26" i="9" s="1"/>
  <c r="BH28" i="9" s="1"/>
  <c r="BH49" i="9" s="1"/>
  <c r="BH76" i="20"/>
  <c r="BH35" i="20"/>
  <c r="BH74" i="20" l="1"/>
  <c r="BG34" i="9"/>
  <c r="BG31" i="9" s="1"/>
  <c r="BG68" i="9"/>
  <c r="BG67" i="9" s="1"/>
  <c r="BG73" i="9" s="1"/>
  <c r="BG92" i="9" s="1"/>
  <c r="BG93" i="9" s="1"/>
  <c r="BH56" i="20"/>
  <c r="BH36" i="20"/>
  <c r="BH48" i="9"/>
  <c r="BH44" i="9" s="1"/>
  <c r="BH66" i="9" l="1"/>
  <c r="BG97" i="9"/>
  <c r="BG40" i="9"/>
  <c r="BI33" i="20"/>
  <c r="BI37" i="20"/>
  <c r="BH41" i="20"/>
  <c r="BH33" i="18"/>
  <c r="BH13" i="18"/>
  <c r="BG36" i="9" l="1"/>
  <c r="BG41" i="9" s="1"/>
  <c r="BG62" i="9" s="1"/>
  <c r="BG53" i="20"/>
  <c r="BH15" i="18"/>
  <c r="BH12" i="18" s="1"/>
  <c r="BH89" i="9"/>
  <c r="BH63" i="20"/>
  <c r="BH58" i="20" s="1"/>
  <c r="BH88" i="9"/>
  <c r="BH42" i="20"/>
  <c r="BH85" i="9" l="1"/>
  <c r="BH91" i="9" s="1"/>
  <c r="BH77" i="20"/>
  <c r="BH66" i="20"/>
  <c r="BI43" i="20"/>
  <c r="BI40" i="20"/>
  <c r="BH54" i="9"/>
  <c r="BH53" i="9" s="1"/>
  <c r="BH52" i="9" s="1"/>
  <c r="BH60" i="9" s="1"/>
  <c r="BH24" i="18"/>
  <c r="BH21" i="18" s="1"/>
  <c r="BH35" i="18"/>
  <c r="BI71" i="20" l="1"/>
  <c r="BI73" i="20" s="1"/>
  <c r="BI90" i="9"/>
  <c r="BI25" i="9"/>
  <c r="BI11" i="14" s="1"/>
  <c r="BI8" i="14" s="1"/>
  <c r="BI24" i="9"/>
  <c r="BI60" i="20"/>
  <c r="BH44" i="18"/>
  <c r="BH41" i="18" s="1"/>
  <c r="BH82" i="9"/>
  <c r="BH74" i="9" s="1"/>
  <c r="BH84" i="9" s="1"/>
  <c r="BH32" i="18"/>
  <c r="BH51" i="18" s="1"/>
  <c r="BH72" i="9"/>
  <c r="BH57" i="9" s="1"/>
  <c r="BH50" i="18" l="1"/>
  <c r="BI76" i="20"/>
  <c r="BI35" i="20"/>
  <c r="BI7" i="14"/>
  <c r="BI23" i="9"/>
  <c r="BI26" i="9" s="1"/>
  <c r="BI28" i="9" s="1"/>
  <c r="BI49" i="9" s="1"/>
  <c r="BI74" i="20" l="1"/>
  <c r="BH34" i="9"/>
  <c r="BH31" i="9" s="1"/>
  <c r="BH68" i="9"/>
  <c r="BH67" i="9" s="1"/>
  <c r="BH73" i="9" s="1"/>
  <c r="BH92" i="9" s="1"/>
  <c r="BH93" i="9" s="1"/>
  <c r="BI48" i="9"/>
  <c r="BI44" i="9" s="1"/>
  <c r="BI56" i="20"/>
  <c r="BI36" i="20"/>
  <c r="BH97" i="9" l="1"/>
  <c r="BH40" i="9"/>
  <c r="BH36" i="9" s="1"/>
  <c r="BH41" i="9" s="1"/>
  <c r="BH62" i="9" s="1"/>
  <c r="BI66" i="9"/>
  <c r="BI41" i="20"/>
  <c r="BI13" i="18"/>
  <c r="BI33" i="18"/>
  <c r="BJ37" i="20"/>
  <c r="BJ33" i="20"/>
  <c r="BI15" i="18" l="1"/>
  <c r="BI63" i="20"/>
  <c r="BI58" i="20" s="1"/>
  <c r="BI89" i="9"/>
  <c r="BI88" i="9"/>
  <c r="BI42" i="20"/>
  <c r="BI85" i="9" l="1"/>
  <c r="BI91" i="9" s="1"/>
  <c r="BI77" i="20"/>
  <c r="BI66" i="20"/>
  <c r="BI24" i="18"/>
  <c r="BI21" i="18" s="1"/>
  <c r="BI35" i="18"/>
  <c r="BJ43" i="20"/>
  <c r="BJ40" i="20"/>
  <c r="BI54" i="9"/>
  <c r="BI53" i="9" s="1"/>
  <c r="BI52" i="9" s="1"/>
  <c r="BI60" i="9" s="1"/>
  <c r="BI12" i="18"/>
  <c r="BI44" i="18" l="1"/>
  <c r="BI41" i="18" s="1"/>
  <c r="BI82" i="9"/>
  <c r="BI74" i="9" s="1"/>
  <c r="BI84" i="9" s="1"/>
  <c r="BI32" i="18"/>
  <c r="BI51" i="18" s="1"/>
  <c r="BI72" i="9"/>
  <c r="BI57" i="9" s="1"/>
  <c r="BJ60" i="20"/>
  <c r="BJ90" i="9"/>
  <c r="BJ25" i="9"/>
  <c r="BJ11" i="14" s="1"/>
  <c r="BJ8" i="14" s="1"/>
  <c r="BJ24" i="9"/>
  <c r="BJ71" i="20"/>
  <c r="BJ73" i="20" s="1"/>
  <c r="BI50" i="18" l="1"/>
  <c r="BJ76" i="20"/>
  <c r="BJ35" i="20"/>
  <c r="BJ7" i="14"/>
  <c r="BJ23" i="9"/>
  <c r="BJ26" i="9" s="1"/>
  <c r="BJ28" i="9" s="1"/>
  <c r="BJ49" i="9" s="1"/>
  <c r="BI34" i="9" l="1"/>
  <c r="BI31" i="9" s="1"/>
  <c r="BI68" i="9"/>
  <c r="BI67" i="9" s="1"/>
  <c r="BI73" i="9" s="1"/>
  <c r="BI92" i="9" s="1"/>
  <c r="BI93" i="9" s="1"/>
  <c r="BJ74" i="20"/>
  <c r="BJ56" i="20"/>
  <c r="BJ36" i="20"/>
  <c r="BJ48" i="9"/>
  <c r="BJ44" i="9" s="1"/>
  <c r="BI40" i="9" l="1"/>
  <c r="BI36" i="9" s="1"/>
  <c r="BI41" i="9" s="1"/>
  <c r="BI62" i="9" s="1"/>
  <c r="BJ66" i="9"/>
  <c r="BI97" i="9"/>
  <c r="BK37" i="20"/>
  <c r="BK33" i="20"/>
  <c r="BJ41" i="20"/>
  <c r="BJ13" i="18"/>
  <c r="BJ33" i="18"/>
  <c r="BJ15" i="18" l="1"/>
  <c r="BJ12" i="18" s="1"/>
  <c r="BJ89" i="9"/>
  <c r="BJ63" i="20"/>
  <c r="BJ58" i="20" s="1"/>
  <c r="BJ88" i="9"/>
  <c r="BJ42" i="20"/>
  <c r="BJ85" i="9" l="1"/>
  <c r="BJ91" i="9" s="1"/>
  <c r="BJ77" i="20"/>
  <c r="BJ66" i="20"/>
  <c r="BK43" i="20"/>
  <c r="BK40" i="20"/>
  <c r="BJ54" i="9"/>
  <c r="BJ53" i="9" s="1"/>
  <c r="BJ52" i="9" s="1"/>
  <c r="BJ60" i="9" s="1"/>
  <c r="BJ35" i="18"/>
  <c r="BJ24" i="18"/>
  <c r="BJ21" i="18" s="1"/>
  <c r="BK71" i="20" l="1"/>
  <c r="BK73" i="20" s="1"/>
  <c r="BK25" i="9"/>
  <c r="BK11" i="14" s="1"/>
  <c r="BK8" i="14" s="1"/>
  <c r="BK90" i="9"/>
  <c r="BK24" i="9"/>
  <c r="BK60" i="20"/>
  <c r="BJ44" i="18"/>
  <c r="BJ41" i="18" s="1"/>
  <c r="BJ72" i="9"/>
  <c r="BJ57" i="9" s="1"/>
  <c r="BJ82" i="9"/>
  <c r="BJ74" i="9" s="1"/>
  <c r="BJ84" i="9" s="1"/>
  <c r="BJ32" i="18"/>
  <c r="BJ51" i="18" s="1"/>
  <c r="BJ50" i="18" l="1"/>
  <c r="BK76" i="20"/>
  <c r="BK35" i="20"/>
  <c r="BK7" i="14"/>
  <c r="BK23" i="9"/>
  <c r="BK26" i="9" s="1"/>
  <c r="BK28" i="9" s="1"/>
  <c r="BK49" i="9" s="1"/>
  <c r="BK48" i="9" l="1"/>
  <c r="BK44" i="9" s="1"/>
  <c r="BK56" i="20"/>
  <c r="BK36" i="20"/>
  <c r="BK74" i="20"/>
  <c r="BJ34" i="9"/>
  <c r="BJ68" i="9"/>
  <c r="BJ67" i="9" s="1"/>
  <c r="BJ73" i="9" s="1"/>
  <c r="BJ92" i="9" s="1"/>
  <c r="BJ93" i="9" s="1"/>
  <c r="BJ40" i="9" l="1"/>
  <c r="BJ36" i="9" s="1"/>
  <c r="BJ97" i="9"/>
  <c r="BK66" i="9"/>
  <c r="BL37" i="20"/>
  <c r="BL33" i="20"/>
  <c r="BK41" i="20"/>
  <c r="BK13" i="18"/>
  <c r="BK33" i="18"/>
  <c r="BJ31" i="9"/>
  <c r="BJ41" i="9" s="1"/>
  <c r="BJ62" i="9" s="1"/>
  <c r="BK63" i="20" l="1"/>
  <c r="BK58" i="20" s="1"/>
  <c r="BK89" i="9"/>
  <c r="BK88" i="9"/>
  <c r="BK42" i="20"/>
  <c r="BK15" i="18"/>
  <c r="BK12" i="18" s="1"/>
  <c r="BK85" i="9" l="1"/>
  <c r="BK91" i="9" s="1"/>
  <c r="BK24" i="18"/>
  <c r="BK21" i="18" s="1"/>
  <c r="BK35" i="18"/>
  <c r="BL43" i="20"/>
  <c r="BL40" i="20"/>
  <c r="BK54" i="9"/>
  <c r="BK53" i="9" s="1"/>
  <c r="BK52" i="9" s="1"/>
  <c r="BK60" i="9" s="1"/>
  <c r="BK77" i="20"/>
  <c r="BK66" i="20"/>
  <c r="BL90" i="9" l="1"/>
  <c r="BL25" i="9"/>
  <c r="BL11" i="14" s="1"/>
  <c r="BL8" i="14" s="1"/>
  <c r="BL24" i="9"/>
  <c r="BL60" i="20"/>
  <c r="BL71" i="20"/>
  <c r="BL73" i="20" s="1"/>
  <c r="BK44" i="18"/>
  <c r="BK41" i="18" s="1"/>
  <c r="BK72" i="9"/>
  <c r="BK57" i="9" s="1"/>
  <c r="BK82" i="9"/>
  <c r="BK74" i="9" s="1"/>
  <c r="BK84" i="9" s="1"/>
  <c r="BK32" i="18"/>
  <c r="BK51" i="18" s="1"/>
  <c r="BL76" i="20" l="1"/>
  <c r="BL35" i="20"/>
  <c r="BK50" i="18"/>
  <c r="BL7" i="14"/>
  <c r="BL23" i="9"/>
  <c r="BL26" i="9" s="1"/>
  <c r="BL28" i="9" s="1"/>
  <c r="BL49" i="9" s="1"/>
  <c r="BL74" i="20" l="1"/>
  <c r="BK68" i="9"/>
  <c r="BK67" i="9" s="1"/>
  <c r="BK73" i="9" s="1"/>
  <c r="BK92" i="9" s="1"/>
  <c r="BK93" i="9" s="1"/>
  <c r="BK34" i="9"/>
  <c r="BL56" i="20"/>
  <c r="BL36" i="20"/>
  <c r="BL48" i="9"/>
  <c r="BL44" i="9" s="1"/>
  <c r="BM37" i="20" l="1"/>
  <c r="BM33" i="20"/>
  <c r="BL41" i="20"/>
  <c r="BL33" i="18"/>
  <c r="BL13" i="18"/>
  <c r="BK31" i="9"/>
  <c r="BK40" i="9"/>
  <c r="BK36" i="9" s="1"/>
  <c r="BK97" i="9"/>
  <c r="BL66" i="9"/>
  <c r="BL88" i="9" l="1"/>
  <c r="BL63" i="20"/>
  <c r="BL58" i="20" s="1"/>
  <c r="BL89" i="9"/>
  <c r="BL42" i="20"/>
  <c r="BL15" i="18"/>
  <c r="BN37" i="20"/>
  <c r="BK41" i="9"/>
  <c r="BK62" i="9" s="1"/>
  <c r="BM43" i="20" l="1"/>
  <c r="BN43" i="20" s="1"/>
  <c r="BM40" i="20"/>
  <c r="BL54" i="9"/>
  <c r="BL53" i="9" s="1"/>
  <c r="BL52" i="9" s="1"/>
  <c r="BL60" i="9" s="1"/>
  <c r="BL24" i="18"/>
  <c r="BL21" i="18" s="1"/>
  <c r="BL35" i="18"/>
  <c r="BL77" i="20"/>
  <c r="BL66" i="20"/>
  <c r="BL12" i="18"/>
  <c r="BL85" i="9"/>
  <c r="BL91" i="9" s="1"/>
  <c r="BL44" i="18" l="1"/>
  <c r="BL41" i="18" s="1"/>
  <c r="BL72" i="9"/>
  <c r="BL57" i="9" s="1"/>
  <c r="BL82" i="9"/>
  <c r="BL74" i="9" s="1"/>
  <c r="BL84" i="9" s="1"/>
  <c r="BL32" i="18"/>
  <c r="BL51" i="18" s="1"/>
  <c r="BN71" i="20"/>
  <c r="BN73" i="20" s="1"/>
  <c r="BM90" i="9"/>
  <c r="BN90" i="9" s="1"/>
  <c r="BM25" i="9"/>
  <c r="BM24" i="9"/>
  <c r="BM60" i="20"/>
  <c r="BM71" i="20"/>
  <c r="BM73" i="20" s="1"/>
  <c r="BM7" i="14" l="1"/>
  <c r="BN7" i="14" s="1"/>
  <c r="BM23" i="9"/>
  <c r="BN24" i="9"/>
  <c r="BM11" i="14"/>
  <c r="BN25" i="9"/>
  <c r="BM74" i="20"/>
  <c r="BL50" i="18"/>
  <c r="BM76" i="20"/>
  <c r="BN76" i="20" s="1"/>
  <c r="F30" i="22" s="1"/>
  <c r="BN60" i="20"/>
  <c r="BM35" i="20"/>
  <c r="BM26" i="9" l="1"/>
  <c r="BN23" i="9"/>
  <c r="BN74" i="20" s="1"/>
  <c r="F82" i="22"/>
  <c r="F60" i="22"/>
  <c r="BM8" i="14"/>
  <c r="BN11" i="14"/>
  <c r="BN8" i="14" s="1"/>
  <c r="BN12" i="14" s="1"/>
  <c r="BM56" i="20"/>
  <c r="BN35" i="20"/>
  <c r="BM36" i="20"/>
  <c r="BL68" i="9"/>
  <c r="BL67" i="9" s="1"/>
  <c r="BL73" i="9" s="1"/>
  <c r="BL92" i="9" s="1"/>
  <c r="BL93" i="9" s="1"/>
  <c r="BL34" i="9"/>
  <c r="BN13" i="14" l="1"/>
  <c r="BN14" i="14" s="1"/>
  <c r="BN36" i="20"/>
  <c r="F97" i="22"/>
  <c r="BL31" i="9"/>
  <c r="BM41" i="20"/>
  <c r="BN41" i="20" s="1"/>
  <c r="BM13" i="18"/>
  <c r="BM33" i="18"/>
  <c r="BN56" i="20"/>
  <c r="BN26" i="9"/>
  <c r="BL40" i="9"/>
  <c r="BL36" i="9" s="1"/>
  <c r="BL97" i="9"/>
  <c r="BM66" i="9"/>
  <c r="BM63" i="20" l="1"/>
  <c r="BM89" i="9"/>
  <c r="BN89" i="9" s="1"/>
  <c r="BM88" i="9"/>
  <c r="F8" i="21"/>
  <c r="BM42" i="20"/>
  <c r="BN42" i="20" s="1"/>
  <c r="BO43" i="20" s="1"/>
  <c r="BN27" i="9"/>
  <c r="BM27" i="9" s="1"/>
  <c r="BO30" i="20"/>
  <c r="F80" i="22"/>
  <c r="BN33" i="18"/>
  <c r="BO37" i="20"/>
  <c r="BO33" i="20"/>
  <c r="BN15" i="14"/>
  <c r="BM15" i="18"/>
  <c r="BN13" i="18"/>
  <c r="BL41" i="9"/>
  <c r="BL62" i="9" s="1"/>
  <c r="BN18" i="14"/>
  <c r="BN19" i="14" s="1"/>
  <c r="CA17" i="14" s="1"/>
  <c r="F6" i="21" l="1"/>
  <c r="CA30" i="20"/>
  <c r="BO61" i="20"/>
  <c r="CA61" i="20" s="1"/>
  <c r="BM85" i="9"/>
  <c r="BN88" i="9"/>
  <c r="BM24" i="18"/>
  <c r="BM35" i="18"/>
  <c r="BN15" i="18"/>
  <c r="BN12" i="18" s="1"/>
  <c r="BM28" i="9"/>
  <c r="F28" i="22"/>
  <c r="BM12" i="18"/>
  <c r="CA33" i="20"/>
  <c r="F95" i="22"/>
  <c r="BM54" i="9"/>
  <c r="BN63" i="20"/>
  <c r="BN58" i="20" s="1"/>
  <c r="BN66" i="20" s="1"/>
  <c r="BM58" i="20"/>
  <c r="F58" i="22" l="1"/>
  <c r="F78" i="22"/>
  <c r="BM77" i="20"/>
  <c r="BN77" i="20" s="1"/>
  <c r="BM66" i="20"/>
  <c r="BM91" i="9"/>
  <c r="BN85" i="9"/>
  <c r="BN91" i="9" s="1"/>
  <c r="BO40" i="20"/>
  <c r="BM53" i="9"/>
  <c r="BN54" i="9"/>
  <c r="BM44" i="18"/>
  <c r="BN35" i="18"/>
  <c r="BM32" i="18"/>
  <c r="BM51" i="18" s="1"/>
  <c r="BM72" i="9"/>
  <c r="BM82" i="9"/>
  <c r="BN28" i="9"/>
  <c r="BN49" i="9" s="1"/>
  <c r="BN48" i="9" s="1"/>
  <c r="BM49" i="9"/>
  <c r="BM48" i="9" s="1"/>
  <c r="BM44" i="9" s="1"/>
  <c r="BM21" i="18"/>
  <c r="BN24" i="18"/>
  <c r="BN21" i="18" s="1"/>
  <c r="F29" i="22" l="1"/>
  <c r="BN51" i="18"/>
  <c r="BN53" i="9"/>
  <c r="BO50" i="9"/>
  <c r="BP50" i="9" s="1"/>
  <c r="BQ50" i="9" s="1"/>
  <c r="BR50" i="9" s="1"/>
  <c r="BS50" i="9" s="1"/>
  <c r="BN44" i="9"/>
  <c r="BM74" i="9"/>
  <c r="BN82" i="9"/>
  <c r="BM41" i="18"/>
  <c r="BN44" i="18"/>
  <c r="BN41" i="18" s="1"/>
  <c r="F93" i="22"/>
  <c r="BN72" i="9"/>
  <c r="BM57" i="9"/>
  <c r="BM50" i="18"/>
  <c r="CA40" i="20"/>
  <c r="BO60" i="20"/>
  <c r="BO90" i="9"/>
  <c r="BO25" i="9"/>
  <c r="BO24" i="9"/>
  <c r="BO71" i="20"/>
  <c r="BO73" i="20" s="1"/>
  <c r="BO76" i="20" l="1"/>
  <c r="BO35" i="20"/>
  <c r="BN96" i="9"/>
  <c r="F81" i="22"/>
  <c r="F31" i="22"/>
  <c r="F36" i="22"/>
  <c r="BO23" i="9"/>
  <c r="BO7" i="14"/>
  <c r="BO11" i="14"/>
  <c r="BM68" i="9"/>
  <c r="BM34" i="9"/>
  <c r="BN50" i="18"/>
  <c r="BM56" i="9"/>
  <c r="BN57" i="9"/>
  <c r="BM84" i="9"/>
  <c r="BN84" i="9" s="1"/>
  <c r="BN74" i="9"/>
  <c r="BM31" i="9" l="1"/>
  <c r="BN34" i="9"/>
  <c r="BM67" i="9"/>
  <c r="BN68" i="9"/>
  <c r="BO8" i="14"/>
  <c r="BO26" i="9"/>
  <c r="F83" i="22"/>
  <c r="F61" i="22"/>
  <c r="BO56" i="20"/>
  <c r="BO41" i="20" s="1"/>
  <c r="BO36" i="20"/>
  <c r="BO74" i="20"/>
  <c r="BN56" i="9"/>
  <c r="BN52" i="9" s="1"/>
  <c r="BN60" i="9" s="1"/>
  <c r="BM52" i="9"/>
  <c r="BM60" i="9" s="1"/>
  <c r="F88" i="22"/>
  <c r="BO42" i="20" l="1"/>
  <c r="BP43" i="20" s="1"/>
  <c r="BP37" i="20"/>
  <c r="BP33" i="20"/>
  <c r="F59" i="22"/>
  <c r="BM73" i="9"/>
  <c r="BN67" i="9"/>
  <c r="BO33" i="18"/>
  <c r="BO13" i="18"/>
  <c r="F98" i="22"/>
  <c r="BN42" i="9"/>
  <c r="BN31" i="9"/>
  <c r="BO28" i="9"/>
  <c r="BO89" i="9" l="1"/>
  <c r="BO88" i="9"/>
  <c r="BO63" i="20"/>
  <c r="BO15" i="18"/>
  <c r="BO12" i="18" s="1"/>
  <c r="F96" i="22"/>
  <c r="F66" i="22"/>
  <c r="BO49" i="9"/>
  <c r="BM92" i="9"/>
  <c r="BN73" i="9"/>
  <c r="BO58" i="20" l="1"/>
  <c r="BN92" i="9"/>
  <c r="BM93" i="9"/>
  <c r="BO48" i="9"/>
  <c r="BO44" i="9" s="1"/>
  <c r="F103" i="22"/>
  <c r="BO85" i="9"/>
  <c r="BO24" i="18"/>
  <c r="BO35" i="18"/>
  <c r="BP40" i="20"/>
  <c r="BO54" i="9"/>
  <c r="BO53" i="9" s="1"/>
  <c r="BO52" i="9" s="1"/>
  <c r="BO60" i="9" l="1"/>
  <c r="BO44" i="18"/>
  <c r="BO50" i="18"/>
  <c r="BO68" i="9" s="1"/>
  <c r="BO72" i="9"/>
  <c r="BO82" i="9"/>
  <c r="BO32" i="18"/>
  <c r="BO51" i="18" s="1"/>
  <c r="BM40" i="9"/>
  <c r="BM97" i="9"/>
  <c r="BN93" i="9"/>
  <c r="BP25" i="9"/>
  <c r="BP24" i="9"/>
  <c r="BP60" i="20"/>
  <c r="BP71" i="20"/>
  <c r="BP73" i="20" s="1"/>
  <c r="BP90" i="9"/>
  <c r="BO21" i="18"/>
  <c r="BO91" i="9"/>
  <c r="BO77" i="20"/>
  <c r="BO66" i="20"/>
  <c r="BO34" i="9" l="1"/>
  <c r="BO31" i="9" s="1"/>
  <c r="BO67" i="9"/>
  <c r="BP76" i="20"/>
  <c r="BP35" i="20"/>
  <c r="BN97" i="9"/>
  <c r="CA66" i="9"/>
  <c r="BO66" i="9"/>
  <c r="BO74" i="9"/>
  <c r="BP11" i="14"/>
  <c r="BO57" i="9"/>
  <c r="BP7" i="14"/>
  <c r="BP23" i="9"/>
  <c r="BP74" i="20" s="1"/>
  <c r="BM36" i="9"/>
  <c r="BM41" i="9" s="1"/>
  <c r="BM62" i="9" s="1"/>
  <c r="BN40" i="9"/>
  <c r="BN36" i="9" s="1"/>
  <c r="BN41" i="9" s="1"/>
  <c r="BN62" i="9" s="1"/>
  <c r="BO41" i="18"/>
  <c r="BP26" i="9" l="1"/>
  <c r="BP8" i="14"/>
  <c r="BP56" i="20"/>
  <c r="BP41" i="20" s="1"/>
  <c r="BP36" i="20"/>
  <c r="BO84" i="9"/>
  <c r="BO73" i="9"/>
  <c r="BP42" i="20" l="1"/>
  <c r="BQ43" i="20" s="1"/>
  <c r="BP33" i="18"/>
  <c r="BP13" i="18"/>
  <c r="BO92" i="9"/>
  <c r="BQ37" i="20"/>
  <c r="BQ33" i="20"/>
  <c r="BP28" i="9"/>
  <c r="BP15" i="18" l="1"/>
  <c r="BP49" i="9"/>
  <c r="BO93" i="9"/>
  <c r="BP88" i="9"/>
  <c r="BP63" i="20"/>
  <c r="BP89" i="9"/>
  <c r="BO97" i="9" l="1"/>
  <c r="BO40" i="9"/>
  <c r="BO36" i="9" s="1"/>
  <c r="BO41" i="9" s="1"/>
  <c r="BO62" i="9" s="1"/>
  <c r="BP66" i="9"/>
  <c r="BP58" i="20"/>
  <c r="BQ40" i="20"/>
  <c r="BP54" i="9"/>
  <c r="BP53" i="9" s="1"/>
  <c r="BP52" i="9" s="1"/>
  <c r="BP24" i="18"/>
  <c r="BP35" i="18"/>
  <c r="BP85" i="9"/>
  <c r="BP48" i="9"/>
  <c r="BP44" i="9" s="1"/>
  <c r="BP12" i="18"/>
  <c r="BP60" i="9" l="1"/>
  <c r="BQ24" i="9"/>
  <c r="BQ71" i="20"/>
  <c r="BQ73" i="20" s="1"/>
  <c r="BQ60" i="20"/>
  <c r="BQ25" i="9"/>
  <c r="BQ90" i="9"/>
  <c r="BP77" i="20"/>
  <c r="BP66" i="20"/>
  <c r="BP44" i="18"/>
  <c r="BP50" i="18" s="1"/>
  <c r="BP34" i="9" s="1"/>
  <c r="BP32" i="18"/>
  <c r="BP51" i="18" s="1"/>
  <c r="BP72" i="9"/>
  <c r="BP82" i="9"/>
  <c r="BP21" i="18"/>
  <c r="BP91" i="9"/>
  <c r="BP31" i="9" l="1"/>
  <c r="BP74" i="9"/>
  <c r="BQ7" i="14"/>
  <c r="BQ23" i="9"/>
  <c r="BQ74" i="20" s="1"/>
  <c r="BP57" i="9"/>
  <c r="BP41" i="18"/>
  <c r="BQ11" i="14"/>
  <c r="BP68" i="9"/>
  <c r="BQ76" i="20"/>
  <c r="BQ35" i="20"/>
  <c r="BQ56" i="20" l="1"/>
  <c r="BQ41" i="20" s="1"/>
  <c r="BQ36" i="20"/>
  <c r="BP67" i="9"/>
  <c r="BQ26" i="9"/>
  <c r="BP84" i="9"/>
  <c r="BQ8" i="14"/>
  <c r="BQ42" i="20" l="1"/>
  <c r="BR43" i="20" s="1"/>
  <c r="BQ28" i="9"/>
  <c r="BR37" i="20"/>
  <c r="BR33" i="20"/>
  <c r="BP73" i="9"/>
  <c r="BQ33" i="18"/>
  <c r="BQ13" i="18"/>
  <c r="BQ15" i="18" l="1"/>
  <c r="BP92" i="9"/>
  <c r="BQ89" i="9"/>
  <c r="BQ63" i="20"/>
  <c r="BQ88" i="9"/>
  <c r="BQ49" i="9"/>
  <c r="BQ85" i="9" l="1"/>
  <c r="BP93" i="9"/>
  <c r="BQ58" i="20"/>
  <c r="BQ48" i="9"/>
  <c r="BQ44" i="9" s="1"/>
  <c r="BR40" i="20"/>
  <c r="BQ54" i="9"/>
  <c r="BQ53" i="9" s="1"/>
  <c r="BQ52" i="9" s="1"/>
  <c r="BQ24" i="18"/>
  <c r="BQ35" i="18"/>
  <c r="BQ12" i="18"/>
  <c r="BQ21" i="18" l="1"/>
  <c r="BQ60" i="9"/>
  <c r="BP40" i="9"/>
  <c r="BP36" i="9" s="1"/>
  <c r="BP41" i="9" s="1"/>
  <c r="BP62" i="9" s="1"/>
  <c r="BP97" i="9"/>
  <c r="BQ66" i="9"/>
  <c r="BQ77" i="20"/>
  <c r="BQ66" i="20"/>
  <c r="BQ44" i="18"/>
  <c r="BQ32" i="18"/>
  <c r="BQ51" i="18" s="1"/>
  <c r="BQ72" i="9"/>
  <c r="BQ82" i="9"/>
  <c r="BR24" i="9"/>
  <c r="BR71" i="20"/>
  <c r="BR73" i="20" s="1"/>
  <c r="BR60" i="20"/>
  <c r="BR90" i="9"/>
  <c r="BR25" i="9"/>
  <c r="BQ91" i="9"/>
  <c r="BR11" i="14" l="1"/>
  <c r="BR7" i="14"/>
  <c r="BR23" i="9"/>
  <c r="BR74" i="20" s="1"/>
  <c r="BQ41" i="18"/>
  <c r="BQ57" i="9"/>
  <c r="BQ50" i="18"/>
  <c r="BR76" i="20"/>
  <c r="BR35" i="20"/>
  <c r="BQ74" i="9"/>
  <c r="BQ34" i="9" l="1"/>
  <c r="BQ68" i="9"/>
  <c r="BR26" i="9"/>
  <c r="BQ84" i="9"/>
  <c r="BR56" i="20"/>
  <c r="BR41" i="20" s="1"/>
  <c r="BR36" i="20"/>
  <c r="BR8" i="14"/>
  <c r="BR42" i="20" l="1"/>
  <c r="BS43" i="20" s="1"/>
  <c r="BR33" i="18"/>
  <c r="BR13" i="18"/>
  <c r="BR28" i="9"/>
  <c r="BS37" i="20"/>
  <c r="BS33" i="20"/>
  <c r="BQ67" i="9"/>
  <c r="BQ31" i="9"/>
  <c r="BQ73" i="9" l="1"/>
  <c r="BR15" i="18"/>
  <c r="BR12" i="18" s="1"/>
  <c r="BR49" i="9"/>
  <c r="BR63" i="20"/>
  <c r="BR89" i="9"/>
  <c r="BR88" i="9"/>
  <c r="BR85" i="9" l="1"/>
  <c r="BS40" i="20"/>
  <c r="BR54" i="9"/>
  <c r="BR53" i="9" s="1"/>
  <c r="BR52" i="9" s="1"/>
  <c r="BR58" i="20"/>
  <c r="BQ92" i="9"/>
  <c r="BR48" i="9"/>
  <c r="BR44" i="9" s="1"/>
  <c r="BR24" i="18"/>
  <c r="BR35" i="18"/>
  <c r="BR60" i="9" l="1"/>
  <c r="BQ93" i="9"/>
  <c r="BS24" i="9"/>
  <c r="BS90" i="9"/>
  <c r="BS71" i="20"/>
  <c r="BS73" i="20" s="1"/>
  <c r="BS25" i="9"/>
  <c r="BS60" i="20"/>
  <c r="BR21" i="18"/>
  <c r="BR77" i="20"/>
  <c r="BR66" i="20"/>
  <c r="BR44" i="18"/>
  <c r="BR72" i="9"/>
  <c r="BR32" i="18"/>
  <c r="BR51" i="18" s="1"/>
  <c r="BR82" i="9"/>
  <c r="BR91" i="9"/>
  <c r="BR41" i="18" l="1"/>
  <c r="BS11" i="14"/>
  <c r="BS76" i="20"/>
  <c r="BS35" i="20"/>
  <c r="BR57" i="9"/>
  <c r="BR50" i="18"/>
  <c r="BQ40" i="9"/>
  <c r="BQ36" i="9" s="1"/>
  <c r="BQ41" i="9" s="1"/>
  <c r="BQ62" i="9" s="1"/>
  <c r="BQ97" i="9"/>
  <c r="BR66" i="9"/>
  <c r="BR74" i="9"/>
  <c r="BS7" i="14"/>
  <c r="BS23" i="9"/>
  <c r="BS74" i="20" s="1"/>
  <c r="BS56" i="20" l="1"/>
  <c r="BS41" i="20" s="1"/>
  <c r="BS36" i="20"/>
  <c r="BR34" i="9"/>
  <c r="BR68" i="9"/>
  <c r="BS8" i="14"/>
  <c r="BR84" i="9"/>
  <c r="BS26" i="9"/>
  <c r="BS42" i="20" l="1"/>
  <c r="BT49" i="20" s="1"/>
  <c r="CA49" i="20" s="1"/>
  <c r="BS28" i="9"/>
  <c r="BT37" i="20"/>
  <c r="BT33" i="20"/>
  <c r="BR67" i="9"/>
  <c r="BR31" i="9"/>
  <c r="BS13" i="18"/>
  <c r="BS33" i="18"/>
  <c r="BT43" i="20" l="1"/>
  <c r="BS89" i="9"/>
  <c r="BS63" i="20"/>
  <c r="BS88" i="9"/>
  <c r="BR73" i="9"/>
  <c r="BS15" i="18"/>
  <c r="BS49" i="9"/>
  <c r="BR92" i="9" l="1"/>
  <c r="BS85" i="9"/>
  <c r="BS48" i="9"/>
  <c r="BS44" i="9" s="1"/>
  <c r="BS24" i="18"/>
  <c r="BS35" i="18"/>
  <c r="BS58" i="20"/>
  <c r="BS12" i="18"/>
  <c r="BT40" i="20"/>
  <c r="BS54" i="9"/>
  <c r="BS53" i="9" s="1"/>
  <c r="BS52" i="9" s="1"/>
  <c r="BS77" i="20" l="1"/>
  <c r="BS66" i="20"/>
  <c r="BS21" i="18"/>
  <c r="BS91" i="9"/>
  <c r="BS44" i="18"/>
  <c r="BS72" i="9"/>
  <c r="BS32" i="18"/>
  <c r="BS51" i="18" s="1"/>
  <c r="BS82" i="9"/>
  <c r="BT90" i="9"/>
  <c r="BT25" i="9"/>
  <c r="BT11" i="14" s="1"/>
  <c r="BT8" i="14" s="1"/>
  <c r="BT71" i="20"/>
  <c r="BT73" i="20" s="1"/>
  <c r="BT24" i="9"/>
  <c r="BT60" i="20"/>
  <c r="BT87" i="9"/>
  <c r="BS60" i="9"/>
  <c r="BR93" i="9"/>
  <c r="BS41" i="18" l="1"/>
  <c r="BT7" i="14"/>
  <c r="BT23" i="9"/>
  <c r="BT26" i="9" s="1"/>
  <c r="BT28" i="9" s="1"/>
  <c r="BT49" i="9" s="1"/>
  <c r="BS74" i="9"/>
  <c r="BS57" i="9"/>
  <c r="BT76" i="20"/>
  <c r="BT35" i="20"/>
  <c r="CA87" i="9"/>
  <c r="G7" i="21"/>
  <c r="BR97" i="9"/>
  <c r="BR40" i="9"/>
  <c r="BR36" i="9" s="1"/>
  <c r="BR41" i="9" s="1"/>
  <c r="BR62" i="9" s="1"/>
  <c r="BS66" i="9"/>
  <c r="BT50" i="9"/>
  <c r="BU50" i="9" s="1"/>
  <c r="BV50" i="9" s="1"/>
  <c r="BW50" i="9" s="1"/>
  <c r="BX50" i="9" s="1"/>
  <c r="BY50" i="9" s="1"/>
  <c r="BZ50" i="9" s="1"/>
  <c r="CA50" i="9" s="1"/>
  <c r="BS50" i="18"/>
  <c r="BS34" i="9" l="1"/>
  <c r="BS68" i="9"/>
  <c r="BT48" i="9"/>
  <c r="BT44" i="9" s="1"/>
  <c r="BT56" i="20"/>
  <c r="BT41" i="20" s="1"/>
  <c r="BT42" i="20" s="1"/>
  <c r="BT36" i="20"/>
  <c r="BT74" i="20"/>
  <c r="BS84" i="9"/>
  <c r="BT13" i="18" l="1"/>
  <c r="BT33" i="18"/>
  <c r="BS67" i="9"/>
  <c r="BU33" i="20"/>
  <c r="BU37" i="20"/>
  <c r="BS31" i="9"/>
  <c r="BT15" i="18" l="1"/>
  <c r="BT12" i="18" s="1"/>
  <c r="BT89" i="9"/>
  <c r="BT88" i="9"/>
  <c r="BT63" i="20"/>
  <c r="BT58" i="20" s="1"/>
  <c r="BS73" i="9"/>
  <c r="BU43" i="20" l="1"/>
  <c r="BU40" i="20"/>
  <c r="BT54" i="9"/>
  <c r="BT53" i="9" s="1"/>
  <c r="BT52" i="9" s="1"/>
  <c r="BT60" i="9" s="1"/>
  <c r="BT85" i="9"/>
  <c r="BT91" i="9" s="1"/>
  <c r="BT24" i="18"/>
  <c r="BT21" i="18" s="1"/>
  <c r="BT35" i="18"/>
  <c r="BT77" i="20"/>
  <c r="BT66" i="20"/>
  <c r="BS92" i="9"/>
  <c r="BT44" i="18" l="1"/>
  <c r="BT41" i="18" s="1"/>
  <c r="BT72" i="9"/>
  <c r="BT57" i="9" s="1"/>
  <c r="BT82" i="9"/>
  <c r="BT74" i="9" s="1"/>
  <c r="BT84" i="9" s="1"/>
  <c r="BT32" i="18"/>
  <c r="BT51" i="18" s="1"/>
  <c r="BS93" i="9"/>
  <c r="BU24" i="9"/>
  <c r="BU25" i="9"/>
  <c r="BU11" i="14" s="1"/>
  <c r="BU8" i="14" s="1"/>
  <c r="BU71" i="20"/>
  <c r="BU73" i="20" s="1"/>
  <c r="BU60" i="20"/>
  <c r="BU90" i="9"/>
  <c r="BU7" i="14" l="1"/>
  <c r="BU23" i="9"/>
  <c r="BU26" i="9" s="1"/>
  <c r="BU28" i="9" s="1"/>
  <c r="BU49" i="9" s="1"/>
  <c r="BU76" i="20"/>
  <c r="BU35" i="20"/>
  <c r="BS40" i="9"/>
  <c r="BS36" i="9" s="1"/>
  <c r="BS41" i="9" s="1"/>
  <c r="BS62" i="9" s="1"/>
  <c r="BS97" i="9"/>
  <c r="BT66" i="9"/>
  <c r="BT50" i="18"/>
  <c r="BU74" i="20" l="1"/>
  <c r="BT68" i="9"/>
  <c r="BT67" i="9" s="1"/>
  <c r="BT73" i="9" s="1"/>
  <c r="BT92" i="9" s="1"/>
  <c r="BT93" i="9" s="1"/>
  <c r="BT34" i="9"/>
  <c r="BU48" i="9"/>
  <c r="BU44" i="9" s="1"/>
  <c r="BU56" i="20"/>
  <c r="BU36" i="20"/>
  <c r="BV37" i="20" l="1"/>
  <c r="BV33" i="20"/>
  <c r="BT31" i="9"/>
  <c r="BT40" i="9"/>
  <c r="BT97" i="9"/>
  <c r="BU66" i="9"/>
  <c r="BU41" i="20"/>
  <c r="BU13" i="18"/>
  <c r="BU33" i="18"/>
  <c r="BT36" i="9" l="1"/>
  <c r="BT41" i="9" s="1"/>
  <c r="BT62" i="9" s="1"/>
  <c r="BT53" i="20"/>
  <c r="BU15" i="18"/>
  <c r="BU88" i="9"/>
  <c r="BU89" i="9"/>
  <c r="BU63" i="20"/>
  <c r="BU58" i="20" s="1"/>
  <c r="BU42" i="20"/>
  <c r="BU85" i="9" l="1"/>
  <c r="BU91" i="9" s="1"/>
  <c r="BV43" i="20"/>
  <c r="BV40" i="20"/>
  <c r="BU54" i="9"/>
  <c r="BU53" i="9" s="1"/>
  <c r="BU52" i="9" s="1"/>
  <c r="BU60" i="9" s="1"/>
  <c r="BU24" i="18"/>
  <c r="BU21" i="18" s="1"/>
  <c r="BU35" i="18"/>
  <c r="BU77" i="20"/>
  <c r="BU66" i="20"/>
  <c r="BU12" i="18"/>
  <c r="BU44" i="18" l="1"/>
  <c r="BU41" i="18" s="1"/>
  <c r="BU32" i="18"/>
  <c r="BU51" i="18" s="1"/>
  <c r="BU72" i="9"/>
  <c r="BU57" i="9" s="1"/>
  <c r="BU82" i="9"/>
  <c r="BU74" i="9" s="1"/>
  <c r="BU84" i="9" s="1"/>
  <c r="BV90" i="9"/>
  <c r="BV25" i="9"/>
  <c r="BV11" i="14" s="1"/>
  <c r="BV8" i="14" s="1"/>
  <c r="BV24" i="9"/>
  <c r="BV71" i="20"/>
  <c r="BV73" i="20" s="1"/>
  <c r="BV60" i="20"/>
  <c r="BV7" i="14" l="1"/>
  <c r="BV23" i="9"/>
  <c r="BV26" i="9" s="1"/>
  <c r="BV28" i="9" s="1"/>
  <c r="BV49" i="9" s="1"/>
  <c r="BU50" i="18"/>
  <c r="BV76" i="20"/>
  <c r="BV35" i="20"/>
  <c r="BV56" i="20" l="1"/>
  <c r="BV36" i="20"/>
  <c r="BU34" i="9"/>
  <c r="BU68" i="9"/>
  <c r="BU67" i="9" s="1"/>
  <c r="BU73" i="9" s="1"/>
  <c r="BU92" i="9" s="1"/>
  <c r="BU93" i="9" s="1"/>
  <c r="BV48" i="9"/>
  <c r="BV44" i="9" s="1"/>
  <c r="BV74" i="20"/>
  <c r="BU31" i="9" l="1"/>
  <c r="BU97" i="9"/>
  <c r="BU40" i="9"/>
  <c r="BU36" i="9" s="1"/>
  <c r="BV66" i="9"/>
  <c r="BW37" i="20"/>
  <c r="BW33" i="20"/>
  <c r="BV41" i="20"/>
  <c r="BV13" i="18"/>
  <c r="BV33" i="18"/>
  <c r="BV15" i="18" l="1"/>
  <c r="BV89" i="9"/>
  <c r="BV63" i="20"/>
  <c r="BV58" i="20" s="1"/>
  <c r="BV88" i="9"/>
  <c r="BV85" i="9" s="1"/>
  <c r="BV91" i="9" s="1"/>
  <c r="BV42" i="20"/>
  <c r="BU41" i="9"/>
  <c r="BU62" i="9" s="1"/>
  <c r="BV24" i="18" l="1"/>
  <c r="BV21" i="18" s="1"/>
  <c r="BV35" i="18"/>
  <c r="BV77" i="20"/>
  <c r="BV66" i="20"/>
  <c r="BW43" i="20"/>
  <c r="BW40" i="20"/>
  <c r="BV54" i="9"/>
  <c r="BV53" i="9" s="1"/>
  <c r="BV52" i="9" s="1"/>
  <c r="BV60" i="9" s="1"/>
  <c r="BV12" i="18"/>
  <c r="BV44" i="18" l="1"/>
  <c r="BV41" i="18" s="1"/>
  <c r="BV32" i="18"/>
  <c r="BV51" i="18" s="1"/>
  <c r="BV82" i="9"/>
  <c r="BV74" i="9" s="1"/>
  <c r="BV84" i="9" s="1"/>
  <c r="BV72" i="9"/>
  <c r="BV57" i="9" s="1"/>
  <c r="BW90" i="9"/>
  <c r="BW25" i="9"/>
  <c r="BW11" i="14" s="1"/>
  <c r="BW8" i="14" s="1"/>
  <c r="BW60" i="20"/>
  <c r="BW71" i="20"/>
  <c r="BW73" i="20" s="1"/>
  <c r="BW24" i="9"/>
  <c r="BV50" i="18" l="1"/>
  <c r="BW76" i="20"/>
  <c r="BW35" i="20"/>
  <c r="BW7" i="14"/>
  <c r="BW23" i="9"/>
  <c r="BW26" i="9" s="1"/>
  <c r="BW28" i="9" s="1"/>
  <c r="BW49" i="9" s="1"/>
  <c r="BV68" i="9" l="1"/>
  <c r="BV67" i="9" s="1"/>
  <c r="BV73" i="9" s="1"/>
  <c r="BV92" i="9" s="1"/>
  <c r="BV93" i="9" s="1"/>
  <c r="BV34" i="9"/>
  <c r="BV31" i="9" s="1"/>
  <c r="BW48" i="9"/>
  <c r="BW44" i="9" s="1"/>
  <c r="BW74" i="20"/>
  <c r="BW56" i="20"/>
  <c r="BW36" i="20"/>
  <c r="BV97" i="9" l="1"/>
  <c r="BV40" i="9"/>
  <c r="BV36" i="9" s="1"/>
  <c r="BV41" i="9" s="1"/>
  <c r="BV62" i="9" s="1"/>
  <c r="BW66" i="9"/>
  <c r="BX37" i="20"/>
  <c r="BX33" i="20"/>
  <c r="BW41" i="20"/>
  <c r="BW33" i="18"/>
  <c r="BW13" i="18"/>
  <c r="BW15" i="18" l="1"/>
  <c r="BW63" i="20"/>
  <c r="BW58" i="20" s="1"/>
  <c r="BW89" i="9"/>
  <c r="BW88" i="9"/>
  <c r="BW42" i="20"/>
  <c r="BW77" i="20" l="1"/>
  <c r="BW66" i="20"/>
  <c r="BX43" i="20"/>
  <c r="BX40" i="20"/>
  <c r="BW54" i="9"/>
  <c r="BW53" i="9" s="1"/>
  <c r="BW52" i="9" s="1"/>
  <c r="BW60" i="9" s="1"/>
  <c r="BW24" i="18"/>
  <c r="BW21" i="18" s="1"/>
  <c r="BW35" i="18"/>
  <c r="BW85" i="9"/>
  <c r="BW91" i="9" s="1"/>
  <c r="BW12" i="18"/>
  <c r="BX71" i="20" l="1"/>
  <c r="BX73" i="20" s="1"/>
  <c r="BX60" i="20"/>
  <c r="BX90" i="9"/>
  <c r="BX25" i="9"/>
  <c r="BX11" i="14" s="1"/>
  <c r="BX8" i="14" s="1"/>
  <c r="BX24" i="9"/>
  <c r="BW44" i="18"/>
  <c r="BW41" i="18" s="1"/>
  <c r="BW50" i="18"/>
  <c r="BW68" i="9" s="1"/>
  <c r="BW72" i="9"/>
  <c r="BW57" i="9" s="1"/>
  <c r="BW82" i="9"/>
  <c r="BW74" i="9" s="1"/>
  <c r="BW84" i="9" s="1"/>
  <c r="BW32" i="18"/>
  <c r="BW51" i="18" s="1"/>
  <c r="BW67" i="9" l="1"/>
  <c r="BW73" i="9" s="1"/>
  <c r="BW92" i="9" s="1"/>
  <c r="BW93" i="9" s="1"/>
  <c r="BW97" i="9" s="1"/>
  <c r="BW34" i="9"/>
  <c r="BX76" i="20"/>
  <c r="BX35" i="20"/>
  <c r="BX7" i="14"/>
  <c r="BX23" i="9"/>
  <c r="BX26" i="9" s="1"/>
  <c r="BX28" i="9" s="1"/>
  <c r="BX49" i="9" s="1"/>
  <c r="BX66" i="9" l="1"/>
  <c r="BW40" i="9"/>
  <c r="BW36" i="9" s="1"/>
  <c r="BX74" i="20"/>
  <c r="BX56" i="20"/>
  <c r="BX36" i="20"/>
  <c r="BW31" i="9"/>
  <c r="BX48" i="9"/>
  <c r="BX44" i="9" s="1"/>
  <c r="BW41" i="9" l="1"/>
  <c r="BW62" i="9" s="1"/>
  <c r="BY37" i="20"/>
  <c r="BY33" i="20"/>
  <c r="BX41" i="20"/>
  <c r="BX33" i="18"/>
  <c r="BX13" i="18"/>
  <c r="BX15" i="18" l="1"/>
  <c r="BX63" i="20"/>
  <c r="BX58" i="20" s="1"/>
  <c r="BX89" i="9"/>
  <c r="BX88" i="9"/>
  <c r="BX42" i="20"/>
  <c r="BX85" i="9" l="1"/>
  <c r="BX91" i="9" s="1"/>
  <c r="BX24" i="18"/>
  <c r="BX21" i="18" s="1"/>
  <c r="BX35" i="18"/>
  <c r="BY43" i="20"/>
  <c r="BY40" i="20"/>
  <c r="BX54" i="9"/>
  <c r="BX53" i="9" s="1"/>
  <c r="BX52" i="9" s="1"/>
  <c r="BX60" i="9" s="1"/>
  <c r="BX12" i="18"/>
  <c r="BX77" i="20"/>
  <c r="BX66" i="20"/>
  <c r="BY90" i="9" l="1"/>
  <c r="BY25" i="9"/>
  <c r="BY11" i="14" s="1"/>
  <c r="BY8" i="14" s="1"/>
  <c r="BY24" i="9"/>
  <c r="BY60" i="20"/>
  <c r="BY71" i="20"/>
  <c r="BY73" i="20" s="1"/>
  <c r="BX44" i="18"/>
  <c r="BX41" i="18" s="1"/>
  <c r="BX32" i="18"/>
  <c r="BX51" i="18" s="1"/>
  <c r="BX72" i="9"/>
  <c r="BX57" i="9" s="1"/>
  <c r="BX82" i="9"/>
  <c r="BX74" i="9" s="1"/>
  <c r="BX84" i="9" s="1"/>
  <c r="BX50" i="18" l="1"/>
  <c r="BY76" i="20"/>
  <c r="BY35" i="20"/>
  <c r="BY7" i="14"/>
  <c r="BY23" i="9"/>
  <c r="BY26" i="9" s="1"/>
  <c r="BY28" i="9" s="1"/>
  <c r="BY49" i="9" s="1"/>
  <c r="BY74" i="20"/>
  <c r="BX34" i="9" l="1"/>
  <c r="BX31" i="9" s="1"/>
  <c r="BX68" i="9"/>
  <c r="BX67" i="9" s="1"/>
  <c r="BX73" i="9" s="1"/>
  <c r="BX92" i="9" s="1"/>
  <c r="BX93" i="9" s="1"/>
  <c r="BY56" i="20"/>
  <c r="BY36" i="20"/>
  <c r="BY48" i="9"/>
  <c r="BY44" i="9" s="1"/>
  <c r="BY66" i="9" l="1"/>
  <c r="BX97" i="9"/>
  <c r="BX40" i="9"/>
  <c r="BX36" i="9" s="1"/>
  <c r="BX41" i="9" s="1"/>
  <c r="BX62" i="9" s="1"/>
  <c r="BZ37" i="20"/>
  <c r="BZ33" i="20"/>
  <c r="BY41" i="20"/>
  <c r="BY13" i="18"/>
  <c r="BY33" i="18"/>
  <c r="BY15" i="18" l="1"/>
  <c r="CA37" i="20"/>
  <c r="BY63" i="20"/>
  <c r="BY58" i="20" s="1"/>
  <c r="BY89" i="9"/>
  <c r="BY88" i="9"/>
  <c r="BY42" i="20"/>
  <c r="BY24" i="18" l="1"/>
  <c r="BY21" i="18" s="1"/>
  <c r="BY35" i="18"/>
  <c r="BY12" i="18"/>
  <c r="BY77" i="20"/>
  <c r="BY66" i="20"/>
  <c r="BZ43" i="20"/>
  <c r="CA43" i="20" s="1"/>
  <c r="BZ40" i="20"/>
  <c r="BY54" i="9"/>
  <c r="BY53" i="9" s="1"/>
  <c r="BY52" i="9" s="1"/>
  <c r="BY60" i="9" s="1"/>
  <c r="BY85" i="9"/>
  <c r="BY91" i="9" s="1"/>
  <c r="CA71" i="20" l="1"/>
  <c r="CA73" i="20" s="1"/>
  <c r="BZ90" i="9"/>
  <c r="CA90" i="9" s="1"/>
  <c r="BZ60" i="20"/>
  <c r="BZ24" i="9"/>
  <c r="BZ25" i="9"/>
  <c r="BZ71" i="20"/>
  <c r="BZ73" i="20" s="1"/>
  <c r="BY44" i="18"/>
  <c r="BY41" i="18" s="1"/>
  <c r="BY82" i="9"/>
  <c r="BY74" i="9" s="1"/>
  <c r="BY84" i="9" s="1"/>
  <c r="BY32" i="18"/>
  <c r="BY51" i="18" s="1"/>
  <c r="BY72" i="9"/>
  <c r="BY57" i="9" s="1"/>
  <c r="BY50" i="18" l="1"/>
  <c r="BZ76" i="20"/>
  <c r="CA76" i="20" s="1"/>
  <c r="G30" i="22" s="1"/>
  <c r="CA60" i="20"/>
  <c r="BZ35" i="20"/>
  <c r="BZ11" i="14"/>
  <c r="CA25" i="9"/>
  <c r="BZ7" i="14"/>
  <c r="CA7" i="14" s="1"/>
  <c r="BZ23" i="9"/>
  <c r="BZ74" i="20" s="1"/>
  <c r="CA24" i="9"/>
  <c r="BY68" i="9" l="1"/>
  <c r="BY67" i="9" s="1"/>
  <c r="BY73" i="9" s="1"/>
  <c r="BY92" i="9" s="1"/>
  <c r="BY93" i="9" s="1"/>
  <c r="BY34" i="9"/>
  <c r="BY31" i="9" s="1"/>
  <c r="BZ56" i="20"/>
  <c r="CA35" i="20"/>
  <c r="BZ36" i="20"/>
  <c r="G82" i="22"/>
  <c r="G60" i="22"/>
  <c r="BZ26" i="9"/>
  <c r="CA23" i="9"/>
  <c r="CA74" i="20" s="1"/>
  <c r="BZ8" i="14"/>
  <c r="CA11" i="14"/>
  <c r="CA8" i="14" s="1"/>
  <c r="CA12" i="14" s="1"/>
  <c r="BY40" i="9" l="1"/>
  <c r="BY36" i="9" s="1"/>
  <c r="BY41" i="9" s="1"/>
  <c r="BY62" i="9" s="1"/>
  <c r="BY97" i="9"/>
  <c r="BZ66" i="9"/>
  <c r="CA13" i="14"/>
  <c r="CA26" i="9"/>
  <c r="G97" i="22"/>
  <c r="BZ41" i="20"/>
  <c r="CA41" i="20" s="1"/>
  <c r="BZ33" i="18"/>
  <c r="BZ13" i="18"/>
  <c r="CA56" i="20"/>
  <c r="CA36" i="20"/>
  <c r="CB33" i="20" l="1"/>
  <c r="CB37" i="20"/>
  <c r="CA33" i="18"/>
  <c r="BZ89" i="9"/>
  <c r="CA89" i="9" s="1"/>
  <c r="BZ63" i="20"/>
  <c r="BZ88" i="9"/>
  <c r="G8" i="21"/>
  <c r="BZ42" i="20"/>
  <c r="CA42" i="20" s="1"/>
  <c r="CB43" i="20" s="1"/>
  <c r="CA14" i="14"/>
  <c r="BZ15" i="18"/>
  <c r="BZ12" i="18" s="1"/>
  <c r="CA13" i="18"/>
  <c r="G80" i="22"/>
  <c r="CA18" i="14"/>
  <c r="CA19" i="14" s="1"/>
  <c r="CN17" i="14" s="1"/>
  <c r="G28" i="22" l="1"/>
  <c r="CA27" i="9"/>
  <c r="BZ27" i="9" s="1"/>
  <c r="CB30" i="20"/>
  <c r="CA63" i="20"/>
  <c r="CA58" i="20" s="1"/>
  <c r="CA66" i="20" s="1"/>
  <c r="BZ58" i="20"/>
  <c r="CA15" i="14"/>
  <c r="BZ54" i="9"/>
  <c r="BZ85" i="9"/>
  <c r="CA88" i="9"/>
  <c r="G95" i="22"/>
  <c r="BZ24" i="18"/>
  <c r="BZ35" i="18"/>
  <c r="CA15" i="18"/>
  <c r="CA12" i="18" s="1"/>
  <c r="G6" i="21"/>
  <c r="CN33" i="20"/>
  <c r="CN30" i="20" l="1"/>
  <c r="CB61" i="20"/>
  <c r="CN61" i="20" s="1"/>
  <c r="BZ44" i="18"/>
  <c r="CA35" i="18"/>
  <c r="BZ82" i="9"/>
  <c r="BZ72" i="9"/>
  <c r="CA72" i="9" s="1"/>
  <c r="BZ32" i="18"/>
  <c r="BZ51" i="18" s="1"/>
  <c r="BZ57" i="9"/>
  <c r="BZ28" i="9"/>
  <c r="BZ21" i="18"/>
  <c r="CA24" i="18"/>
  <c r="CA21" i="18" s="1"/>
  <c r="BZ53" i="9"/>
  <c r="CA54" i="9"/>
  <c r="BZ77" i="20"/>
  <c r="CA77" i="20" s="1"/>
  <c r="BZ66" i="20"/>
  <c r="G58" i="22"/>
  <c r="G78" i="22"/>
  <c r="BZ91" i="9"/>
  <c r="CA85" i="9"/>
  <c r="CA91" i="9" s="1"/>
  <c r="CB40" i="20"/>
  <c r="G93" i="22" l="1"/>
  <c r="BZ74" i="9"/>
  <c r="CA82" i="9"/>
  <c r="BZ56" i="9"/>
  <c r="CA56" i="9" s="1"/>
  <c r="CA57" i="9"/>
  <c r="BZ41" i="18"/>
  <c r="CA44" i="18"/>
  <c r="CA41" i="18" s="1"/>
  <c r="G29" i="22"/>
  <c r="CA51" i="18"/>
  <c r="CB25" i="9"/>
  <c r="CB60" i="20"/>
  <c r="CB71" i="20"/>
  <c r="CB73" i="20" s="1"/>
  <c r="CB90" i="9"/>
  <c r="CB24" i="9"/>
  <c r="CA53" i="9"/>
  <c r="CN40" i="20"/>
  <c r="CA28" i="9"/>
  <c r="CA49" i="9" s="1"/>
  <c r="CA48" i="9" s="1"/>
  <c r="BZ49" i="9"/>
  <c r="BZ48" i="9" s="1"/>
  <c r="BZ44" i="9" s="1"/>
  <c r="BZ50" i="18"/>
  <c r="BZ52" i="9" l="1"/>
  <c r="BZ60" i="9" s="1"/>
  <c r="CA50" i="18"/>
  <c r="CA52" i="9"/>
  <c r="BZ68" i="9"/>
  <c r="BZ34" i="9"/>
  <c r="CB76" i="20"/>
  <c r="CB35" i="20"/>
  <c r="G31" i="22"/>
  <c r="G81" i="22"/>
  <c r="G36" i="22"/>
  <c r="CB23" i="9"/>
  <c r="CB74" i="20" s="1"/>
  <c r="CB7" i="14"/>
  <c r="CB11" i="14"/>
  <c r="BZ84" i="9"/>
  <c r="CA84" i="9" s="1"/>
  <c r="CA74" i="9"/>
  <c r="CA44" i="9"/>
  <c r="CB50" i="9"/>
  <c r="CC50" i="9" s="1"/>
  <c r="CD50" i="9" s="1"/>
  <c r="CE50" i="9" s="1"/>
  <c r="CF50" i="9" s="1"/>
  <c r="G83" i="22" l="1"/>
  <c r="G61" i="22"/>
  <c r="CA60" i="9"/>
  <c r="CA96" i="9"/>
  <c r="G88" i="22"/>
  <c r="CB26" i="9"/>
  <c r="CB56" i="20"/>
  <c r="CB41" i="20" s="1"/>
  <c r="CB36" i="20"/>
  <c r="BZ31" i="9"/>
  <c r="CA34" i="9"/>
  <c r="CB8" i="14"/>
  <c r="BZ67" i="9"/>
  <c r="CA68" i="9"/>
  <c r="CB42" i="20" l="1"/>
  <c r="CC43" i="20" s="1"/>
  <c r="CA42" i="9"/>
  <c r="CA31" i="9"/>
  <c r="G59" i="22"/>
  <c r="CB33" i="18"/>
  <c r="CB13" i="18"/>
  <c r="G98" i="22"/>
  <c r="CB28" i="9"/>
  <c r="BZ73" i="9"/>
  <c r="CA67" i="9"/>
  <c r="CC33" i="20"/>
  <c r="CC37" i="20"/>
  <c r="CB49" i="9" l="1"/>
  <c r="CB88" i="9"/>
  <c r="CB89" i="9"/>
  <c r="CB63" i="20"/>
  <c r="G96" i="22"/>
  <c r="G66" i="22"/>
  <c r="CB15" i="18"/>
  <c r="CB12" i="18" s="1"/>
  <c r="BZ92" i="9"/>
  <c r="CA73" i="9"/>
  <c r="CC40" i="20" l="1"/>
  <c r="CB54" i="9"/>
  <c r="CB53" i="9" s="1"/>
  <c r="CB52" i="9" s="1"/>
  <c r="CB24" i="18"/>
  <c r="CB35" i="18"/>
  <c r="CB58" i="20"/>
  <c r="CB48" i="9"/>
  <c r="CB44" i="9" s="1"/>
  <c r="CB85" i="9"/>
  <c r="CA92" i="9"/>
  <c r="BZ93" i="9"/>
  <c r="G103" i="22"/>
  <c r="CB60" i="9" l="1"/>
  <c r="BZ97" i="9"/>
  <c r="BZ40" i="9"/>
  <c r="CA93" i="9"/>
  <c r="CB44" i="18"/>
  <c r="CB50" i="18" s="1"/>
  <c r="CB32" i="18"/>
  <c r="CB51" i="18" s="1"/>
  <c r="CB82" i="9"/>
  <c r="CB72" i="9"/>
  <c r="CB21" i="18"/>
  <c r="CC60" i="20"/>
  <c r="CC71" i="20"/>
  <c r="CC73" i="20" s="1"/>
  <c r="CC25" i="9"/>
  <c r="CC24" i="9"/>
  <c r="CC90" i="9"/>
  <c r="CB91" i="9"/>
  <c r="CB77" i="20"/>
  <c r="CB66" i="20"/>
  <c r="CB34" i="9" l="1"/>
  <c r="CB31" i="9" s="1"/>
  <c r="CB68" i="9"/>
  <c r="CC76" i="20"/>
  <c r="CC35" i="20"/>
  <c r="CB57" i="9"/>
  <c r="CN66" i="9"/>
  <c r="CA97" i="9"/>
  <c r="CB66" i="9"/>
  <c r="CC7" i="14"/>
  <c r="CC23" i="9"/>
  <c r="CB74" i="9"/>
  <c r="BZ36" i="9"/>
  <c r="BZ41" i="9" s="1"/>
  <c r="BZ62" i="9" s="1"/>
  <c r="CA40" i="9"/>
  <c r="CA36" i="9" s="1"/>
  <c r="CA41" i="9" s="1"/>
  <c r="CA62" i="9" s="1"/>
  <c r="CB67" i="9"/>
  <c r="CC11" i="14"/>
  <c r="CB41" i="18"/>
  <c r="CC8" i="14" l="1"/>
  <c r="CC26" i="9"/>
  <c r="CB73" i="9"/>
  <c r="CC56" i="20"/>
  <c r="CC41" i="20" s="1"/>
  <c r="CC36" i="20"/>
  <c r="CB84" i="9"/>
  <c r="CC74" i="20"/>
  <c r="CC42" i="20" l="1"/>
  <c r="CD43" i="20" s="1"/>
  <c r="CC13" i="18"/>
  <c r="CC33" i="18"/>
  <c r="CB92" i="9"/>
  <c r="CD37" i="20"/>
  <c r="CD33" i="20"/>
  <c r="CC28" i="9"/>
  <c r="CC49" i="9" l="1"/>
  <c r="CB93" i="9"/>
  <c r="CC15" i="18"/>
  <c r="CC12" i="18" s="1"/>
  <c r="CC63" i="20"/>
  <c r="CC89" i="9"/>
  <c r="CC88" i="9"/>
  <c r="CC85" i="9" l="1"/>
  <c r="CC24" i="18"/>
  <c r="CC35" i="18"/>
  <c r="CC48" i="9"/>
  <c r="CC44" i="9" s="1"/>
  <c r="CD40" i="20"/>
  <c r="CC54" i="9"/>
  <c r="CC53" i="9" s="1"/>
  <c r="CC52" i="9" s="1"/>
  <c r="CC58" i="20"/>
  <c r="CB40" i="9"/>
  <c r="CB36" i="9" s="1"/>
  <c r="CB41" i="9" s="1"/>
  <c r="CB62" i="9" s="1"/>
  <c r="CB97" i="9"/>
  <c r="CC66" i="9"/>
  <c r="CC60" i="9" l="1"/>
  <c r="CC21" i="18"/>
  <c r="CC77" i="20"/>
  <c r="CC66" i="20"/>
  <c r="CD90" i="9"/>
  <c r="CD60" i="20"/>
  <c r="CD24" i="9"/>
  <c r="CD25" i="9"/>
  <c r="CD71" i="20"/>
  <c r="CD73" i="20" s="1"/>
  <c r="CC44" i="18"/>
  <c r="CC72" i="9"/>
  <c r="CC82" i="9"/>
  <c r="CC32" i="18"/>
  <c r="CC51" i="18" s="1"/>
  <c r="CC91" i="9"/>
  <c r="CD11" i="14" l="1"/>
  <c r="CC41" i="18"/>
  <c r="CD7" i="14"/>
  <c r="CD23" i="9"/>
  <c r="CD74" i="20" s="1"/>
  <c r="CC74" i="9"/>
  <c r="CC50" i="18"/>
  <c r="CD76" i="20"/>
  <c r="CD35" i="20"/>
  <c r="CC57" i="9"/>
  <c r="CC84" i="9" l="1"/>
  <c r="CD56" i="20"/>
  <c r="CD41" i="20" s="1"/>
  <c r="CD36" i="20"/>
  <c r="CC68" i="9"/>
  <c r="CC34" i="9"/>
  <c r="CD26" i="9"/>
  <c r="CD8" i="14"/>
  <c r="CD42" i="20" l="1"/>
  <c r="CE43" i="20" s="1"/>
  <c r="CC31" i="9"/>
  <c r="CD13" i="18"/>
  <c r="CD33" i="18"/>
  <c r="CC67" i="9"/>
  <c r="CE37" i="20"/>
  <c r="CE33" i="20"/>
  <c r="CD28" i="9"/>
  <c r="CD88" i="9" l="1"/>
  <c r="CD89" i="9"/>
  <c r="CD63" i="20"/>
  <c r="CC73" i="9"/>
  <c r="CD49" i="9"/>
  <c r="CD15" i="18"/>
  <c r="CD12" i="18" s="1"/>
  <c r="CE40" i="20" l="1"/>
  <c r="CD54" i="9"/>
  <c r="CD53" i="9" s="1"/>
  <c r="CD52" i="9" s="1"/>
  <c r="CD85" i="9"/>
  <c r="CD58" i="20"/>
  <c r="CD48" i="9"/>
  <c r="CD44" i="9" s="1"/>
  <c r="CD35" i="18"/>
  <c r="CD24" i="18"/>
  <c r="CC92" i="9"/>
  <c r="CD21" i="18" l="1"/>
  <c r="CD77" i="20"/>
  <c r="CD66" i="20"/>
  <c r="CD91" i="9"/>
  <c r="CD44" i="18"/>
  <c r="CD50" i="18" s="1"/>
  <c r="CD82" i="9"/>
  <c r="CD32" i="18"/>
  <c r="CD51" i="18" s="1"/>
  <c r="CD72" i="9"/>
  <c r="CC93" i="9"/>
  <c r="CD60" i="9"/>
  <c r="CE90" i="9"/>
  <c r="CE25" i="9"/>
  <c r="CE24" i="9"/>
  <c r="CE71" i="20"/>
  <c r="CE73" i="20" s="1"/>
  <c r="CE60" i="20"/>
  <c r="CD34" i="9" l="1"/>
  <c r="CD68" i="9"/>
  <c r="CD74" i="9"/>
  <c r="CD41" i="18"/>
  <c r="CD57" i="9"/>
  <c r="CE76" i="20"/>
  <c r="CE35" i="20"/>
  <c r="CE7" i="14"/>
  <c r="CE23" i="9"/>
  <c r="CE74" i="20" s="1"/>
  <c r="CE11" i="14"/>
  <c r="CC97" i="9"/>
  <c r="CC40" i="9"/>
  <c r="CC36" i="9" s="1"/>
  <c r="CC41" i="9" s="1"/>
  <c r="CC62" i="9" s="1"/>
  <c r="CD66" i="9"/>
  <c r="CE56" i="20" l="1"/>
  <c r="CE41" i="20" s="1"/>
  <c r="CE36" i="20"/>
  <c r="CD67" i="9"/>
  <c r="CE26" i="9"/>
  <c r="CE8" i="14"/>
  <c r="CD84" i="9"/>
  <c r="CD31" i="9"/>
  <c r="CE42" i="20" l="1"/>
  <c r="CF43" i="20" s="1"/>
  <c r="CE28" i="9"/>
  <c r="CF37" i="20"/>
  <c r="CF33" i="20"/>
  <c r="CD73" i="9"/>
  <c r="CE13" i="18"/>
  <c r="CE33" i="18"/>
  <c r="CE15" i="18" l="1"/>
  <c r="CD92" i="9"/>
  <c r="CE89" i="9"/>
  <c r="CE63" i="20"/>
  <c r="CE88" i="9"/>
  <c r="CE49" i="9"/>
  <c r="CE85" i="9" l="1"/>
  <c r="CE58" i="20"/>
  <c r="CD93" i="9"/>
  <c r="CE48" i="9"/>
  <c r="CE44" i="9" s="1"/>
  <c r="CF40" i="20"/>
  <c r="CE54" i="9"/>
  <c r="CE53" i="9" s="1"/>
  <c r="CE52" i="9" s="1"/>
  <c r="CE24" i="18"/>
  <c r="CE35" i="18"/>
  <c r="CE12" i="18"/>
  <c r="CE21" i="18" l="1"/>
  <c r="CE60" i="9"/>
  <c r="CE77" i="20"/>
  <c r="CE66" i="20"/>
  <c r="CD97" i="9"/>
  <c r="CD40" i="9"/>
  <c r="CD36" i="9" s="1"/>
  <c r="CD41" i="9" s="1"/>
  <c r="CD62" i="9" s="1"/>
  <c r="CE66" i="9"/>
  <c r="CE44" i="18"/>
  <c r="CE50" i="18" s="1"/>
  <c r="CE32" i="18"/>
  <c r="CE51" i="18" s="1"/>
  <c r="CE82" i="9"/>
  <c r="CE72" i="9"/>
  <c r="CF90" i="9"/>
  <c r="CF25" i="9"/>
  <c r="CF71" i="20"/>
  <c r="CF73" i="20" s="1"/>
  <c r="CF24" i="9"/>
  <c r="CF60" i="20"/>
  <c r="CE91" i="9"/>
  <c r="CE68" i="9" l="1"/>
  <c r="CE67" i="9" s="1"/>
  <c r="CE34" i="9"/>
  <c r="CE31" i="9" s="1"/>
  <c r="CE74" i="9"/>
  <c r="CF76" i="20"/>
  <c r="CF35" i="20"/>
  <c r="CF7" i="14"/>
  <c r="CF23" i="9"/>
  <c r="CE41" i="18"/>
  <c r="CF11" i="14"/>
  <c r="CE57" i="9"/>
  <c r="CF56" i="20" l="1"/>
  <c r="CF41" i="20" s="1"/>
  <c r="CF36" i="20"/>
  <c r="CF8" i="14"/>
  <c r="CF26" i="9"/>
  <c r="CF74" i="20"/>
  <c r="CE84" i="9"/>
  <c r="CE73" i="9"/>
  <c r="CF42" i="20" l="1"/>
  <c r="CG49" i="20" s="1"/>
  <c r="CN49" i="20" s="1"/>
  <c r="CF28" i="9"/>
  <c r="CF33" i="18"/>
  <c r="CF13" i="18"/>
  <c r="CE92" i="9"/>
  <c r="CG37" i="20"/>
  <c r="CG33" i="20"/>
  <c r="CG43" i="20" l="1"/>
  <c r="CF63" i="20"/>
  <c r="CF89" i="9"/>
  <c r="CF88" i="9"/>
  <c r="CE93" i="9"/>
  <c r="CF15" i="18"/>
  <c r="CF12" i="18" s="1"/>
  <c r="CF49" i="9"/>
  <c r="CG40" i="20" l="1"/>
  <c r="CF54" i="9"/>
  <c r="CF53" i="9" s="1"/>
  <c r="CF52" i="9" s="1"/>
  <c r="CF58" i="20"/>
  <c r="CF24" i="18"/>
  <c r="CF35" i="18"/>
  <c r="CF48" i="9"/>
  <c r="CF44" i="9" s="1"/>
  <c r="CE97" i="9"/>
  <c r="CE40" i="9"/>
  <c r="CE36" i="9" s="1"/>
  <c r="CE41" i="9" s="1"/>
  <c r="CE62" i="9" s="1"/>
  <c r="CF66" i="9"/>
  <c r="CF85" i="9"/>
  <c r="CF44" i="18" l="1"/>
  <c r="CF32" i="18"/>
  <c r="CF51" i="18" s="1"/>
  <c r="CF72" i="9"/>
  <c r="CF82" i="9"/>
  <c r="CF91" i="9"/>
  <c r="CF21" i="18"/>
  <c r="CF60" i="9"/>
  <c r="CF77" i="20"/>
  <c r="CF66" i="20"/>
  <c r="CG87" i="9"/>
  <c r="CG71" i="20"/>
  <c r="CG73" i="20" s="1"/>
  <c r="CG90" i="9"/>
  <c r="CG25" i="9"/>
  <c r="CG11" i="14" s="1"/>
  <c r="CG8" i="14" s="1"/>
  <c r="CG60" i="20"/>
  <c r="CG24" i="9"/>
  <c r="CG50" i="9" l="1"/>
  <c r="CH50" i="9" s="1"/>
  <c r="CI50" i="9" s="1"/>
  <c r="CJ50" i="9" s="1"/>
  <c r="CK50" i="9" s="1"/>
  <c r="CL50" i="9" s="1"/>
  <c r="CM50" i="9" s="1"/>
  <c r="CN50" i="9" s="1"/>
  <c r="CF74" i="9"/>
  <c r="CG76" i="20"/>
  <c r="CG35" i="20"/>
  <c r="CN87" i="9"/>
  <c r="H7" i="21"/>
  <c r="CF57" i="9"/>
  <c r="CF41" i="18"/>
  <c r="CG7" i="14"/>
  <c r="CG23" i="9"/>
  <c r="CG26" i="9" s="1"/>
  <c r="CG28" i="9" s="1"/>
  <c r="CG49" i="9" s="1"/>
  <c r="CF50" i="18"/>
  <c r="CG74" i="20" l="1"/>
  <c r="CG56" i="20"/>
  <c r="CG41" i="20" s="1"/>
  <c r="CG42" i="20" s="1"/>
  <c r="CG36" i="20"/>
  <c r="CF84" i="9"/>
  <c r="CG48" i="9"/>
  <c r="CG44" i="9" s="1"/>
  <c r="CF68" i="9"/>
  <c r="CF34" i="9"/>
  <c r="CH37" i="20" l="1"/>
  <c r="CH33" i="20"/>
  <c r="CF67" i="9"/>
  <c r="CF31" i="9"/>
  <c r="CG13" i="18"/>
  <c r="CG33" i="18"/>
  <c r="CG15" i="18" l="1"/>
  <c r="CF73" i="9"/>
  <c r="CG89" i="9"/>
  <c r="CG88" i="9"/>
  <c r="CG63" i="20"/>
  <c r="CG58" i="20" s="1"/>
  <c r="CG85" i="9" l="1"/>
  <c r="CG91" i="9" s="1"/>
  <c r="CF92" i="9"/>
  <c r="CG24" i="18"/>
  <c r="CG21" i="18" s="1"/>
  <c r="CG35" i="18"/>
  <c r="CG12" i="18"/>
  <c r="CH43" i="20"/>
  <c r="CH40" i="20"/>
  <c r="CG54" i="9"/>
  <c r="CG53" i="9" s="1"/>
  <c r="CG52" i="9" s="1"/>
  <c r="CG60" i="9" s="1"/>
  <c r="CG77" i="20"/>
  <c r="CG66" i="20"/>
  <c r="CG44" i="18" l="1"/>
  <c r="CG41" i="18" s="1"/>
  <c r="CG82" i="9"/>
  <c r="CG74" i="9" s="1"/>
  <c r="CG84" i="9" s="1"/>
  <c r="CG32" i="18"/>
  <c r="CG51" i="18" s="1"/>
  <c r="CG72" i="9"/>
  <c r="CG57" i="9" s="1"/>
  <c r="CH60" i="20"/>
  <c r="CH71" i="20"/>
  <c r="CH73" i="20" s="1"/>
  <c r="CH24" i="9"/>
  <c r="CH90" i="9"/>
  <c r="CH25" i="9"/>
  <c r="CH11" i="14" s="1"/>
  <c r="CH8" i="14" s="1"/>
  <c r="CF93" i="9"/>
  <c r="CG50" i="18" l="1"/>
  <c r="CF40" i="9"/>
  <c r="CF36" i="9" s="1"/>
  <c r="CF41" i="9" s="1"/>
  <c r="CF62" i="9" s="1"/>
  <c r="CF97" i="9"/>
  <c r="CG66" i="9"/>
  <c r="CH7" i="14"/>
  <c r="CH23" i="9"/>
  <c r="CH26" i="9" s="1"/>
  <c r="CH28" i="9" s="1"/>
  <c r="CH49" i="9" s="1"/>
  <c r="CH74" i="20"/>
  <c r="CH76" i="20"/>
  <c r="CH35" i="20"/>
  <c r="CG68" i="9" l="1"/>
  <c r="CG67" i="9" s="1"/>
  <c r="CG73" i="9" s="1"/>
  <c r="CG92" i="9" s="1"/>
  <c r="CG93" i="9" s="1"/>
  <c r="CG34" i="9"/>
  <c r="CG31" i="9" s="1"/>
  <c r="CH48" i="9"/>
  <c r="CH44" i="9" s="1"/>
  <c r="CH56" i="20"/>
  <c r="CH36" i="20"/>
  <c r="CI37" i="20" l="1"/>
  <c r="CI33" i="20"/>
  <c r="CH41" i="20"/>
  <c r="CH13" i="18"/>
  <c r="CH33" i="18"/>
  <c r="CG40" i="9"/>
  <c r="CG97" i="9"/>
  <c r="CH66" i="9"/>
  <c r="CG36" i="9" l="1"/>
  <c r="CG41" i="9" s="1"/>
  <c r="CG62" i="9" s="1"/>
  <c r="CG53" i="20"/>
  <c r="CH15" i="18"/>
  <c r="CH63" i="20"/>
  <c r="CH58" i="20" s="1"/>
  <c r="CH89" i="9"/>
  <c r="CH88" i="9"/>
  <c r="CH42" i="20"/>
  <c r="CH85" i="9" l="1"/>
  <c r="CH91" i="9" s="1"/>
  <c r="CI43" i="20"/>
  <c r="CI40" i="20"/>
  <c r="CH54" i="9"/>
  <c r="CH53" i="9" s="1"/>
  <c r="CH52" i="9" s="1"/>
  <c r="CH60" i="9" s="1"/>
  <c r="CH24" i="18"/>
  <c r="CH21" i="18" s="1"/>
  <c r="CH35" i="18"/>
  <c r="CH77" i="20"/>
  <c r="CH66" i="20"/>
  <c r="CH12" i="18"/>
  <c r="CH44" i="18" l="1"/>
  <c r="CH41" i="18" s="1"/>
  <c r="CH72" i="9"/>
  <c r="CH57" i="9" s="1"/>
  <c r="CH82" i="9"/>
  <c r="CH74" i="9" s="1"/>
  <c r="CH84" i="9" s="1"/>
  <c r="CH32" i="18"/>
  <c r="CH51" i="18" s="1"/>
  <c r="CI71" i="20"/>
  <c r="CI73" i="20" s="1"/>
  <c r="CI60" i="20"/>
  <c r="CI90" i="9"/>
  <c r="CI25" i="9"/>
  <c r="CI11" i="14" s="1"/>
  <c r="CI8" i="14" s="1"/>
  <c r="CI24" i="9"/>
  <c r="CI76" i="20" l="1"/>
  <c r="CI35" i="20"/>
  <c r="CH50" i="18"/>
  <c r="CI7" i="14"/>
  <c r="CI23" i="9"/>
  <c r="CI26" i="9" s="1"/>
  <c r="CI28" i="9" s="1"/>
  <c r="CI49" i="9" s="1"/>
  <c r="CI74" i="20" l="1"/>
  <c r="CI48" i="9"/>
  <c r="CI44" i="9" s="1"/>
  <c r="CI56" i="20"/>
  <c r="CI36" i="20"/>
  <c r="CH34" i="9"/>
  <c r="CH68" i="9"/>
  <c r="CH67" i="9" s="1"/>
  <c r="CH73" i="9" s="1"/>
  <c r="CH92" i="9" s="1"/>
  <c r="CH93" i="9" s="1"/>
  <c r="CH40" i="9" l="1"/>
  <c r="CH36" i="9" s="1"/>
  <c r="CH97" i="9"/>
  <c r="CI66" i="9"/>
  <c r="CJ37" i="20"/>
  <c r="CJ33" i="20"/>
  <c r="CI41" i="20"/>
  <c r="CI13" i="18"/>
  <c r="CI33" i="18"/>
  <c r="CH31" i="9"/>
  <c r="CH41" i="9" l="1"/>
  <c r="CH62" i="9" s="1"/>
  <c r="CI63" i="20"/>
  <c r="CI58" i="20" s="1"/>
  <c r="CI89" i="9"/>
  <c r="CI88" i="9"/>
  <c r="CI42" i="20"/>
  <c r="CI15" i="18"/>
  <c r="CI12" i="18" s="1"/>
  <c r="CJ43" i="20" l="1"/>
  <c r="CJ40" i="20"/>
  <c r="CI54" i="9"/>
  <c r="CI53" i="9" s="1"/>
  <c r="CI52" i="9" s="1"/>
  <c r="CI60" i="9" s="1"/>
  <c r="CI85" i="9"/>
  <c r="CI91" i="9" s="1"/>
  <c r="CI24" i="18"/>
  <c r="CI21" i="18" s="1"/>
  <c r="CI35" i="18"/>
  <c r="CI77" i="20"/>
  <c r="CI66" i="20"/>
  <c r="CI44" i="18" l="1"/>
  <c r="CI41" i="18" s="1"/>
  <c r="CI32" i="18"/>
  <c r="CI51" i="18" s="1"/>
  <c r="CI72" i="9"/>
  <c r="CI57" i="9" s="1"/>
  <c r="CI82" i="9"/>
  <c r="CI74" i="9" s="1"/>
  <c r="CI84" i="9" s="1"/>
  <c r="CJ60" i="20"/>
  <c r="CJ71" i="20"/>
  <c r="CJ73" i="20" s="1"/>
  <c r="CJ90" i="9"/>
  <c r="CJ25" i="9"/>
  <c r="CJ11" i="14" s="1"/>
  <c r="CJ8" i="14" s="1"/>
  <c r="CJ24" i="9"/>
  <c r="CI50" i="18" l="1"/>
  <c r="CJ7" i="14"/>
  <c r="CJ23" i="9"/>
  <c r="CJ26" i="9" s="1"/>
  <c r="CJ28" i="9" s="1"/>
  <c r="CJ49" i="9" s="1"/>
  <c r="CJ76" i="20"/>
  <c r="CJ35" i="20"/>
  <c r="CI34" i="9" l="1"/>
  <c r="CI31" i="9" s="1"/>
  <c r="CI68" i="9"/>
  <c r="CI67" i="9" s="1"/>
  <c r="CI73" i="9" s="1"/>
  <c r="CI92" i="9" s="1"/>
  <c r="CI93" i="9" s="1"/>
  <c r="CJ48" i="9"/>
  <c r="CJ44" i="9" s="1"/>
  <c r="CJ56" i="20"/>
  <c r="CJ36" i="20"/>
  <c r="CJ74" i="20"/>
  <c r="CI40" i="9" l="1"/>
  <c r="CI36" i="9" s="1"/>
  <c r="CI41" i="9" s="1"/>
  <c r="CI62" i="9" s="1"/>
  <c r="CI97" i="9"/>
  <c r="CJ66" i="9"/>
  <c r="CJ41" i="20"/>
  <c r="CJ13" i="18"/>
  <c r="CJ33" i="18"/>
  <c r="CK37" i="20"/>
  <c r="CK33" i="20"/>
  <c r="CJ15" i="18" l="1"/>
  <c r="CJ89" i="9"/>
  <c r="CJ63" i="20"/>
  <c r="CJ58" i="20" s="1"/>
  <c r="CJ88" i="9"/>
  <c r="CJ42" i="20"/>
  <c r="CJ77" i="20" l="1"/>
  <c r="CJ66" i="20"/>
  <c r="CJ35" i="18"/>
  <c r="CJ24" i="18"/>
  <c r="CJ21" i="18" s="1"/>
  <c r="CK43" i="20"/>
  <c r="CK40" i="20"/>
  <c r="CJ54" i="9"/>
  <c r="CJ53" i="9" s="1"/>
  <c r="CJ52" i="9" s="1"/>
  <c r="CJ60" i="9" s="1"/>
  <c r="CJ12" i="18"/>
  <c r="CJ85" i="9"/>
  <c r="CJ91" i="9" s="1"/>
  <c r="CJ44" i="18" l="1"/>
  <c r="CJ41" i="18" s="1"/>
  <c r="CJ32" i="18"/>
  <c r="CJ51" i="18" s="1"/>
  <c r="CJ72" i="9"/>
  <c r="CJ57" i="9" s="1"/>
  <c r="CJ82" i="9"/>
  <c r="CJ74" i="9" s="1"/>
  <c r="CJ84" i="9" s="1"/>
  <c r="CK90" i="9"/>
  <c r="CK25" i="9"/>
  <c r="CK11" i="14" s="1"/>
  <c r="CK8" i="14" s="1"/>
  <c r="CK24" i="9"/>
  <c r="CK60" i="20"/>
  <c r="CK71" i="20"/>
  <c r="CK73" i="20" s="1"/>
  <c r="CJ50" i="18" l="1"/>
  <c r="CK76" i="20"/>
  <c r="CK35" i="20"/>
  <c r="CK7" i="14"/>
  <c r="CK23" i="9"/>
  <c r="CK26" i="9" s="1"/>
  <c r="CK28" i="9" s="1"/>
  <c r="CK49" i="9" s="1"/>
  <c r="CJ68" i="9" l="1"/>
  <c r="CJ67" i="9" s="1"/>
  <c r="CJ73" i="9" s="1"/>
  <c r="CJ92" i="9" s="1"/>
  <c r="CJ93" i="9" s="1"/>
  <c r="CJ40" i="9" s="1"/>
  <c r="CJ36" i="9" s="1"/>
  <c r="CJ34" i="9"/>
  <c r="CJ31" i="9" s="1"/>
  <c r="CK74" i="20"/>
  <c r="CK56" i="20"/>
  <c r="CK36" i="20"/>
  <c r="CK48" i="9"/>
  <c r="CK44" i="9" s="1"/>
  <c r="CJ41" i="9" l="1"/>
  <c r="CJ62" i="9" s="1"/>
  <c r="CJ97" i="9"/>
  <c r="CK66" i="9"/>
  <c r="CL37" i="20"/>
  <c r="CL33" i="20"/>
  <c r="CK41" i="20"/>
  <c r="CK13" i="18"/>
  <c r="CK33" i="18"/>
  <c r="CK63" i="20" l="1"/>
  <c r="CK58" i="20" s="1"/>
  <c r="CK89" i="9"/>
  <c r="CK88" i="9"/>
  <c r="CK42" i="20"/>
  <c r="CK15" i="18"/>
  <c r="CK85" i="9" l="1"/>
  <c r="CK91" i="9" s="1"/>
  <c r="CK24" i="18"/>
  <c r="CK21" i="18" s="1"/>
  <c r="CK35" i="18"/>
  <c r="CL43" i="20"/>
  <c r="CL40" i="20"/>
  <c r="CK54" i="9"/>
  <c r="CK53" i="9" s="1"/>
  <c r="CK52" i="9" s="1"/>
  <c r="CK60" i="9" s="1"/>
  <c r="CK12" i="18"/>
  <c r="CK77" i="20"/>
  <c r="CK66" i="20"/>
  <c r="CK44" i="18" l="1"/>
  <c r="CK41" i="18" s="1"/>
  <c r="CK32" i="18"/>
  <c r="CK51" i="18" s="1"/>
  <c r="CK72" i="9"/>
  <c r="CK57" i="9" s="1"/>
  <c r="CK82" i="9"/>
  <c r="CK74" i="9" s="1"/>
  <c r="CK84" i="9" s="1"/>
  <c r="CL90" i="9"/>
  <c r="CL60" i="20"/>
  <c r="CL24" i="9"/>
  <c r="CL25" i="9"/>
  <c r="CL11" i="14" s="1"/>
  <c r="CL8" i="14" s="1"/>
  <c r="CL71" i="20"/>
  <c r="CL73" i="20" s="1"/>
  <c r="CL7" i="14" l="1"/>
  <c r="CL23" i="9"/>
  <c r="CL26" i="9" s="1"/>
  <c r="CL28" i="9" s="1"/>
  <c r="CL49" i="9" s="1"/>
  <c r="CL76" i="20"/>
  <c r="CL35" i="20"/>
  <c r="CK50" i="18"/>
  <c r="CK34" i="9" l="1"/>
  <c r="CK68" i="9"/>
  <c r="CK67" i="9" s="1"/>
  <c r="CK73" i="9" s="1"/>
  <c r="CK92" i="9" s="1"/>
  <c r="CK93" i="9" s="1"/>
  <c r="CL48" i="9"/>
  <c r="CL44" i="9" s="1"/>
  <c r="CL74" i="20"/>
  <c r="CL56" i="20"/>
  <c r="CL36" i="20"/>
  <c r="CM33" i="20" l="1"/>
  <c r="CM37" i="20"/>
  <c r="CK40" i="9"/>
  <c r="CK36" i="9" s="1"/>
  <c r="CK97" i="9"/>
  <c r="CL66" i="9"/>
  <c r="CL41" i="20"/>
  <c r="CL13" i="18"/>
  <c r="CL33" i="18"/>
  <c r="CK31" i="9"/>
  <c r="CK41" i="9" l="1"/>
  <c r="CK62" i="9" s="1"/>
  <c r="CL89" i="9"/>
  <c r="CL63" i="20"/>
  <c r="CL58" i="20" s="1"/>
  <c r="CL88" i="9"/>
  <c r="CL42" i="20"/>
  <c r="CN37" i="20"/>
  <c r="CL15" i="18"/>
  <c r="CL85" i="9" l="1"/>
  <c r="CL91" i="9" s="1"/>
  <c r="CL35" i="18"/>
  <c r="CL24" i="18"/>
  <c r="CL21" i="18" s="1"/>
  <c r="CL12" i="18"/>
  <c r="CL77" i="20"/>
  <c r="CL66" i="20"/>
  <c r="CM43" i="20"/>
  <c r="CN43" i="20" s="1"/>
  <c r="CM40" i="20"/>
  <c r="CL54" i="9"/>
  <c r="CL53" i="9" s="1"/>
  <c r="CL52" i="9" s="1"/>
  <c r="CL60" i="9" s="1"/>
  <c r="CN71" i="20" l="1"/>
  <c r="CN73" i="20" s="1"/>
  <c r="CM90" i="9"/>
  <c r="CN90" i="9" s="1"/>
  <c r="CM25" i="9"/>
  <c r="CM71" i="20"/>
  <c r="CM73" i="20" s="1"/>
  <c r="CM24" i="9"/>
  <c r="CM60" i="20"/>
  <c r="CL44" i="18"/>
  <c r="CL41" i="18" s="1"/>
  <c r="CL82" i="9"/>
  <c r="CL74" i="9" s="1"/>
  <c r="CL84" i="9" s="1"/>
  <c r="CL32" i="18"/>
  <c r="CL51" i="18" s="1"/>
  <c r="CL72" i="9"/>
  <c r="CL57" i="9" s="1"/>
  <c r="CL50" i="18" l="1"/>
  <c r="CL34" i="9" s="1"/>
  <c r="CL31" i="9" s="1"/>
  <c r="CM11" i="14"/>
  <c r="CN25" i="9"/>
  <c r="CM76" i="20"/>
  <c r="CN76" i="20" s="1"/>
  <c r="H30" i="22" s="1"/>
  <c r="CN60" i="20"/>
  <c r="CM35" i="20"/>
  <c r="CM7" i="14"/>
  <c r="CN7" i="14" s="1"/>
  <c r="CM23" i="9"/>
  <c r="CM74" i="20" s="1"/>
  <c r="CN24" i="9"/>
  <c r="CL68" i="9" l="1"/>
  <c r="CL67" i="9" s="1"/>
  <c r="CL73" i="9" s="1"/>
  <c r="CL92" i="9" s="1"/>
  <c r="CL93" i="9" s="1"/>
  <c r="CM56" i="20"/>
  <c r="CN35" i="20"/>
  <c r="CM36" i="20"/>
  <c r="CM8" i="14"/>
  <c r="CN11" i="14"/>
  <c r="CN8" i="14" s="1"/>
  <c r="CN12" i="14"/>
  <c r="CM26" i="9"/>
  <c r="CN23" i="9"/>
  <c r="CN74" i="20" s="1"/>
  <c r="H60" i="22"/>
  <c r="H82" i="22"/>
  <c r="CM66" i="9" l="1"/>
  <c r="CL97" i="9"/>
  <c r="CL40" i="9"/>
  <c r="CL36" i="9" s="1"/>
  <c r="CL41" i="9" s="1"/>
  <c r="CL62" i="9" s="1"/>
  <c r="CN36" i="20"/>
  <c r="H97" i="22"/>
  <c r="CN13" i="14"/>
  <c r="CN14" i="14" s="1"/>
  <c r="CN26" i="9"/>
  <c r="CM41" i="20"/>
  <c r="CN41" i="20" s="1"/>
  <c r="CM13" i="18"/>
  <c r="CM33" i="18"/>
  <c r="CN56" i="20"/>
  <c r="CO37" i="20" l="1"/>
  <c r="CO33" i="20"/>
  <c r="CM15" i="18"/>
  <c r="CM12" i="18" s="1"/>
  <c r="CN13" i="18"/>
  <c r="CN15" i="14"/>
  <c r="CN33" i="18"/>
  <c r="CN27" i="9"/>
  <c r="CM27" i="9" s="1"/>
  <c r="CO30" i="20"/>
  <c r="H80" i="22"/>
  <c r="CM63" i="20"/>
  <c r="CM89" i="9"/>
  <c r="CN89" i="9" s="1"/>
  <c r="CM88" i="9"/>
  <c r="H8" i="21"/>
  <c r="CM42" i="20"/>
  <c r="CN42" i="20" s="1"/>
  <c r="CO43" i="20" s="1"/>
  <c r="CN18" i="14"/>
  <c r="CN19" i="14" s="1"/>
  <c r="DA17" i="14" s="1"/>
  <c r="H6" i="21" l="1"/>
  <c r="H95" i="22"/>
  <c r="CM85" i="9"/>
  <c r="CN88" i="9"/>
  <c r="H28" i="22"/>
  <c r="CM24" i="18"/>
  <c r="CM35" i="18"/>
  <c r="CN15" i="18"/>
  <c r="CN12" i="18" s="1"/>
  <c r="DA30" i="20"/>
  <c r="CO61" i="20"/>
  <c r="DA61" i="20" s="1"/>
  <c r="DA33" i="20"/>
  <c r="CM54" i="9"/>
  <c r="CN63" i="20"/>
  <c r="CN58" i="20" s="1"/>
  <c r="CN66" i="20" s="1"/>
  <c r="CM58" i="20"/>
  <c r="CM28" i="9"/>
  <c r="CM53" i="9" l="1"/>
  <c r="CN54" i="9"/>
  <c r="CN28" i="9"/>
  <c r="CN49" i="9" s="1"/>
  <c r="CN48" i="9" s="1"/>
  <c r="CM49" i="9"/>
  <c r="CM48" i="9" s="1"/>
  <c r="CM44" i="9" s="1"/>
  <c r="H58" i="22"/>
  <c r="H78" i="22"/>
  <c r="CM77" i="20"/>
  <c r="CN77" i="20" s="1"/>
  <c r="CM66" i="20"/>
  <c r="CM44" i="18"/>
  <c r="CM50" i="18" s="1"/>
  <c r="CN35" i="18"/>
  <c r="CM82" i="9"/>
  <c r="CM32" i="18"/>
  <c r="CM51" i="18" s="1"/>
  <c r="CM72" i="9"/>
  <c r="CO40" i="20"/>
  <c r="CM21" i="18"/>
  <c r="CN24" i="18"/>
  <c r="CN21" i="18" s="1"/>
  <c r="CM91" i="9"/>
  <c r="CN85" i="9"/>
  <c r="CN91" i="9" s="1"/>
  <c r="CM68" i="9" l="1"/>
  <c r="CM67" i="9" s="1"/>
  <c r="CM34" i="9"/>
  <c r="CM31" i="9" s="1"/>
  <c r="CN68" i="9"/>
  <c r="CO25" i="9"/>
  <c r="CO71" i="20"/>
  <c r="CO73" i="20" s="1"/>
  <c r="CO90" i="9"/>
  <c r="CO24" i="9"/>
  <c r="CO60" i="20"/>
  <c r="CM74" i="9"/>
  <c r="CN82" i="9"/>
  <c r="CM41" i="18"/>
  <c r="CN44" i="18"/>
  <c r="CN41" i="18" s="1"/>
  <c r="H93" i="22"/>
  <c r="CO50" i="9"/>
  <c r="CP50" i="9" s="1"/>
  <c r="CQ50" i="9" s="1"/>
  <c r="CR50" i="9" s="1"/>
  <c r="CS50" i="9" s="1"/>
  <c r="CN44" i="9"/>
  <c r="CN72" i="9"/>
  <c r="CM57" i="9"/>
  <c r="DA40" i="20"/>
  <c r="H29" i="22"/>
  <c r="CN51" i="18"/>
  <c r="CN53" i="9"/>
  <c r="CN50" i="18" l="1"/>
  <c r="CN34" i="9"/>
  <c r="CN96" i="9"/>
  <c r="CM84" i="9"/>
  <c r="CN84" i="9" s="1"/>
  <c r="CN74" i="9"/>
  <c r="H81" i="22"/>
  <c r="H31" i="22"/>
  <c r="H36" i="22"/>
  <c r="CM56" i="9"/>
  <c r="CN57" i="9"/>
  <c r="CO76" i="20"/>
  <c r="CO35" i="20"/>
  <c r="CO11" i="14"/>
  <c r="CN42" i="9"/>
  <c r="CN31" i="9"/>
  <c r="CO23" i="9"/>
  <c r="CO7" i="14"/>
  <c r="CM73" i="9"/>
  <c r="CN67" i="9"/>
  <c r="CO56" i="20" l="1"/>
  <c r="CO41" i="20" s="1"/>
  <c r="CO36" i="20"/>
  <c r="CN56" i="9"/>
  <c r="CN52" i="9" s="1"/>
  <c r="CN60" i="9" s="1"/>
  <c r="CM52" i="9"/>
  <c r="CM60" i="9" s="1"/>
  <c r="H61" i="22"/>
  <c r="H83" i="22"/>
  <c r="CO26" i="9"/>
  <c r="CO74" i="20"/>
  <c r="CM92" i="9"/>
  <c r="CN73" i="9"/>
  <c r="CO8" i="14"/>
  <c r="H88" i="22"/>
  <c r="CO42" i="20" l="1"/>
  <c r="CP43" i="20" s="1"/>
  <c r="CO28" i="9"/>
  <c r="H59" i="22"/>
  <c r="CP37" i="20"/>
  <c r="CP33" i="20"/>
  <c r="H98" i="22"/>
  <c r="CO13" i="18"/>
  <c r="CO33" i="18"/>
  <c r="CN92" i="9"/>
  <c r="CM93" i="9"/>
  <c r="CM97" i="9" l="1"/>
  <c r="CM40" i="9"/>
  <c r="CN93" i="9"/>
  <c r="CO88" i="9"/>
  <c r="CO89" i="9"/>
  <c r="CO63" i="20"/>
  <c r="H96" i="22"/>
  <c r="H66" i="22"/>
  <c r="CO49" i="9"/>
  <c r="CO15" i="18"/>
  <c r="CO12" i="18" s="1"/>
  <c r="CP40" i="20" l="1"/>
  <c r="CO54" i="9"/>
  <c r="CO53" i="9" s="1"/>
  <c r="CO52" i="9" s="1"/>
  <c r="CO85" i="9"/>
  <c r="CO48" i="9"/>
  <c r="CO44" i="9" s="1"/>
  <c r="H103" i="22"/>
  <c r="CO58" i="20"/>
  <c r="CN97" i="9"/>
  <c r="DA66" i="9"/>
  <c r="CO66" i="9"/>
  <c r="CO24" i="18"/>
  <c r="CO35" i="18"/>
  <c r="CN40" i="9"/>
  <c r="CN36" i="9" s="1"/>
  <c r="CN41" i="9" s="1"/>
  <c r="CN62" i="9" s="1"/>
  <c r="CM36" i="9"/>
  <c r="CM41" i="9" s="1"/>
  <c r="CM62" i="9" s="1"/>
  <c r="CO60" i="9" l="1"/>
  <c r="CO77" i="20"/>
  <c r="CO66" i="20"/>
  <c r="CO21" i="18"/>
  <c r="CO44" i="18"/>
  <c r="CO72" i="9"/>
  <c r="CO82" i="9"/>
  <c r="CO32" i="18"/>
  <c r="CO51" i="18" s="1"/>
  <c r="CO91" i="9"/>
  <c r="CP24" i="9"/>
  <c r="CP71" i="20"/>
  <c r="CP73" i="20" s="1"/>
  <c r="CP90" i="9"/>
  <c r="CP60" i="20"/>
  <c r="CP25" i="9"/>
  <c r="CO41" i="18" l="1"/>
  <c r="CO57" i="9"/>
  <c r="CO50" i="18"/>
  <c r="CO74" i="9"/>
  <c r="CP11" i="14"/>
  <c r="CP7" i="14"/>
  <c r="CP23" i="9"/>
  <c r="CP74" i="20" s="1"/>
  <c r="CP76" i="20"/>
  <c r="CP35" i="20"/>
  <c r="CP8" i="14" l="1"/>
  <c r="CO84" i="9"/>
  <c r="CP56" i="20"/>
  <c r="CP41" i="20" s="1"/>
  <c r="CP36" i="20"/>
  <c r="CP26" i="9"/>
  <c r="CO34" i="9"/>
  <c r="CO68" i="9"/>
  <c r="CP42" i="20" l="1"/>
  <c r="CQ43" i="20" s="1"/>
  <c r="CP33" i="18"/>
  <c r="CP13" i="18"/>
  <c r="CP28" i="9"/>
  <c r="CO67" i="9"/>
  <c r="CQ37" i="20"/>
  <c r="CQ33" i="20"/>
  <c r="CO31" i="9"/>
  <c r="CP89" i="9" l="1"/>
  <c r="CP63" i="20"/>
  <c r="CP88" i="9"/>
  <c r="CP15" i="18"/>
  <c r="CP12" i="18" s="1"/>
  <c r="CP49" i="9"/>
  <c r="CO73" i="9"/>
  <c r="CP48" i="9" l="1"/>
  <c r="CP44" i="9" s="1"/>
  <c r="CP58" i="20"/>
  <c r="CQ40" i="20"/>
  <c r="CP54" i="9"/>
  <c r="CP53" i="9" s="1"/>
  <c r="CP52" i="9" s="1"/>
  <c r="CO92" i="9"/>
  <c r="CP24" i="18"/>
  <c r="CP35" i="18"/>
  <c r="CP85" i="9"/>
  <c r="CP21" i="18" l="1"/>
  <c r="CP77" i="20"/>
  <c r="CP66" i="20"/>
  <c r="CO93" i="9"/>
  <c r="CP60" i="9"/>
  <c r="CP44" i="18"/>
  <c r="CP32" i="18"/>
  <c r="CP51" i="18" s="1"/>
  <c r="CP82" i="9"/>
  <c r="CP72" i="9"/>
  <c r="CP91" i="9"/>
  <c r="CQ90" i="9"/>
  <c r="CQ25" i="9"/>
  <c r="CQ71" i="20"/>
  <c r="CQ73" i="20" s="1"/>
  <c r="CQ24" i="9"/>
  <c r="CQ60" i="20"/>
  <c r="CP57" i="9" l="1"/>
  <c r="CQ7" i="14"/>
  <c r="CQ23" i="9"/>
  <c r="CO40" i="9"/>
  <c r="CO36" i="9" s="1"/>
  <c r="CO41" i="9" s="1"/>
  <c r="CO62" i="9" s="1"/>
  <c r="CO97" i="9"/>
  <c r="CP66" i="9"/>
  <c r="CQ76" i="20"/>
  <c r="CQ35" i="20"/>
  <c r="CP41" i="18"/>
  <c r="CP74" i="9"/>
  <c r="CQ11" i="14"/>
  <c r="CP50" i="18"/>
  <c r="CQ8" i="14" l="1"/>
  <c r="CP68" i="9"/>
  <c r="CP34" i="9"/>
  <c r="CP84" i="9"/>
  <c r="CQ56" i="20"/>
  <c r="CQ41" i="20" s="1"/>
  <c r="CQ36" i="20"/>
  <c r="CQ26" i="9"/>
  <c r="CQ74" i="20"/>
  <c r="CQ42" i="20" l="1"/>
  <c r="CR43" i="20" s="1"/>
  <c r="CP31" i="9"/>
  <c r="CR37" i="20"/>
  <c r="CR33" i="20"/>
  <c r="CQ33" i="18"/>
  <c r="CQ13" i="18"/>
  <c r="CQ28" i="9"/>
  <c r="CP67" i="9"/>
  <c r="CQ49" i="9" l="1"/>
  <c r="CP73" i="9"/>
  <c r="CQ89" i="9"/>
  <c r="CQ63" i="20"/>
  <c r="CQ88" i="9"/>
  <c r="CQ15" i="18"/>
  <c r="CQ12" i="18" s="1"/>
  <c r="CQ85" i="9" l="1"/>
  <c r="CQ58" i="20"/>
  <c r="CP92" i="9"/>
  <c r="CQ24" i="18"/>
  <c r="CQ35" i="18"/>
  <c r="CR40" i="20"/>
  <c r="CQ54" i="9"/>
  <c r="CQ53" i="9" s="1"/>
  <c r="CQ52" i="9" s="1"/>
  <c r="CQ48" i="9"/>
  <c r="CQ44" i="9" s="1"/>
  <c r="CQ77" i="20" l="1"/>
  <c r="CQ66" i="20"/>
  <c r="CR90" i="9"/>
  <c r="CR25" i="9"/>
  <c r="CR24" i="9"/>
  <c r="CR60" i="20"/>
  <c r="CR71" i="20"/>
  <c r="CR73" i="20" s="1"/>
  <c r="CQ21" i="18"/>
  <c r="CQ60" i="9"/>
  <c r="CQ44" i="18"/>
  <c r="CQ50" i="18" s="1"/>
  <c r="CQ68" i="9" s="1"/>
  <c r="CQ72" i="9"/>
  <c r="CQ82" i="9"/>
  <c r="CQ32" i="18"/>
  <c r="CQ51" i="18" s="1"/>
  <c r="CP93" i="9"/>
  <c r="CQ91" i="9"/>
  <c r="CQ34" i="9" l="1"/>
  <c r="CQ74" i="9"/>
  <c r="CR76" i="20"/>
  <c r="CR35" i="20"/>
  <c r="CQ67" i="9"/>
  <c r="CR7" i="14"/>
  <c r="CR23" i="9"/>
  <c r="CQ31" i="9"/>
  <c r="CP97" i="9"/>
  <c r="CP40" i="9"/>
  <c r="CP36" i="9" s="1"/>
  <c r="CP41" i="9" s="1"/>
  <c r="CP62" i="9" s="1"/>
  <c r="CQ66" i="9"/>
  <c r="CQ57" i="9"/>
  <c r="CQ41" i="18"/>
  <c r="CR11" i="14"/>
  <c r="CQ73" i="9" l="1"/>
  <c r="CR26" i="9"/>
  <c r="CR74" i="20"/>
  <c r="CR8" i="14"/>
  <c r="CR56" i="20"/>
  <c r="CR41" i="20" s="1"/>
  <c r="CR36" i="20"/>
  <c r="CQ84" i="9"/>
  <c r="CR42" i="20" l="1"/>
  <c r="CS43" i="20" s="1"/>
  <c r="CS37" i="20"/>
  <c r="CS33" i="20"/>
  <c r="CR28" i="9"/>
  <c r="CR13" i="18"/>
  <c r="CR33" i="18"/>
  <c r="CQ92" i="9"/>
  <c r="CQ93" i="9" l="1"/>
  <c r="CR89" i="9"/>
  <c r="CR63" i="20"/>
  <c r="CR88" i="9"/>
  <c r="CR49" i="9"/>
  <c r="CR15" i="18"/>
  <c r="CR12" i="18" s="1"/>
  <c r="CS40" i="20" l="1"/>
  <c r="CR54" i="9"/>
  <c r="CR53" i="9" s="1"/>
  <c r="CR52" i="9" s="1"/>
  <c r="CQ40" i="9"/>
  <c r="CQ36" i="9" s="1"/>
  <c r="CQ41" i="9" s="1"/>
  <c r="CQ62" i="9" s="1"/>
  <c r="CQ97" i="9"/>
  <c r="CR66" i="9"/>
  <c r="CR58" i="20"/>
  <c r="CR35" i="18"/>
  <c r="CR24" i="18"/>
  <c r="CR48" i="9"/>
  <c r="CR44" i="9" s="1"/>
  <c r="CR85" i="9"/>
  <c r="CR60" i="9" l="1"/>
  <c r="CR77" i="20"/>
  <c r="CR66" i="20"/>
  <c r="CR91" i="9"/>
  <c r="CR21" i="18"/>
  <c r="CR44" i="18"/>
  <c r="CR82" i="9"/>
  <c r="CR32" i="18"/>
  <c r="CR51" i="18" s="1"/>
  <c r="CR72" i="9"/>
  <c r="CS71" i="20"/>
  <c r="CS73" i="20" s="1"/>
  <c r="CS60" i="20"/>
  <c r="CS90" i="9"/>
  <c r="CS25" i="9"/>
  <c r="CS24" i="9"/>
  <c r="CR74" i="9" l="1"/>
  <c r="CS76" i="20"/>
  <c r="CS35" i="20"/>
  <c r="CR57" i="9"/>
  <c r="CR41" i="18"/>
  <c r="CS7" i="14"/>
  <c r="CS23" i="9"/>
  <c r="CS11" i="14"/>
  <c r="CR50" i="18"/>
  <c r="CS8" i="14" l="1"/>
  <c r="CS56" i="20"/>
  <c r="CS41" i="20" s="1"/>
  <c r="CS36" i="20"/>
  <c r="CR34" i="9"/>
  <c r="CR68" i="9"/>
  <c r="CS26" i="9"/>
  <c r="CS74" i="20"/>
  <c r="CR84" i="9"/>
  <c r="CS42" i="20" l="1"/>
  <c r="CT49" i="20" s="1"/>
  <c r="DA49" i="20" s="1"/>
  <c r="CR31" i="9"/>
  <c r="CR67" i="9"/>
  <c r="CT37" i="20"/>
  <c r="CT33" i="20"/>
  <c r="CS13" i="18"/>
  <c r="CS33" i="18"/>
  <c r="CS28" i="9"/>
  <c r="CT43" i="20" l="1"/>
  <c r="CS89" i="9"/>
  <c r="CS63" i="20"/>
  <c r="CS88" i="9"/>
  <c r="CR73" i="9"/>
  <c r="CS15" i="18"/>
  <c r="CS49" i="9"/>
  <c r="CT40" i="20" l="1"/>
  <c r="CS54" i="9"/>
  <c r="CS53" i="9" s="1"/>
  <c r="CS52" i="9" s="1"/>
  <c r="CS58" i="20"/>
  <c r="CS24" i="18"/>
  <c r="CS35" i="18"/>
  <c r="CS48" i="9"/>
  <c r="CS44" i="9" s="1"/>
  <c r="CS12" i="18"/>
  <c r="CR92" i="9"/>
  <c r="CS85" i="9"/>
  <c r="CT87" i="9" l="1"/>
  <c r="CS44" i="18"/>
  <c r="CS50" i="18" s="1"/>
  <c r="CS34" i="9" s="1"/>
  <c r="CS82" i="9"/>
  <c r="CS72" i="9"/>
  <c r="CS32" i="18"/>
  <c r="CS51" i="18" s="1"/>
  <c r="CS91" i="9"/>
  <c r="CS60" i="9"/>
  <c r="CS77" i="20"/>
  <c r="CS66" i="20"/>
  <c r="CS21" i="18"/>
  <c r="CR93" i="9"/>
  <c r="CT71" i="20"/>
  <c r="CT73" i="20" s="1"/>
  <c r="CT25" i="9"/>
  <c r="CT11" i="14" s="1"/>
  <c r="CT8" i="14" s="1"/>
  <c r="CT90" i="9"/>
  <c r="CT60" i="20"/>
  <c r="CT24" i="9"/>
  <c r="CS31" i="9" l="1"/>
  <c r="CS74" i="9"/>
  <c r="CT50" i="9"/>
  <c r="CU50" i="9" s="1"/>
  <c r="CV50" i="9" s="1"/>
  <c r="CW50" i="9" s="1"/>
  <c r="CX50" i="9" s="1"/>
  <c r="CY50" i="9" s="1"/>
  <c r="CZ50" i="9" s="1"/>
  <c r="DA50" i="9" s="1"/>
  <c r="CS68" i="9"/>
  <c r="CS57" i="9"/>
  <c r="DA87" i="9"/>
  <c r="I7" i="21"/>
  <c r="CT7" i="14"/>
  <c r="CT23" i="9"/>
  <c r="CT26" i="9" s="1"/>
  <c r="CT28" i="9" s="1"/>
  <c r="CT49" i="9" s="1"/>
  <c r="CT76" i="20"/>
  <c r="CT35" i="20"/>
  <c r="CR97" i="9"/>
  <c r="CR40" i="9"/>
  <c r="CR36" i="9" s="1"/>
  <c r="CR41" i="9" s="1"/>
  <c r="CR62" i="9" s="1"/>
  <c r="CS66" i="9"/>
  <c r="CS41" i="18"/>
  <c r="CT74" i="20" l="1"/>
  <c r="CS67" i="9"/>
  <c r="CS84" i="9"/>
  <c r="CT48" i="9"/>
  <c r="CT44" i="9" s="1"/>
  <c r="CT56" i="20"/>
  <c r="CT41" i="20" s="1"/>
  <c r="CT42" i="20" s="1"/>
  <c r="CT36" i="20"/>
  <c r="CS73" i="9" l="1"/>
  <c r="CU37" i="20"/>
  <c r="CU33" i="20"/>
  <c r="CT33" i="18"/>
  <c r="CT13" i="18"/>
  <c r="CT89" i="9" l="1"/>
  <c r="CT88" i="9"/>
  <c r="CT63" i="20"/>
  <c r="CT58" i="20" s="1"/>
  <c r="CT15" i="18"/>
  <c r="CT12" i="18" s="1"/>
  <c r="CS92" i="9"/>
  <c r="CT85" i="9" l="1"/>
  <c r="CT91" i="9" s="1"/>
  <c r="CT35" i="18"/>
  <c r="CT24" i="18"/>
  <c r="CT21" i="18" s="1"/>
  <c r="CS93" i="9"/>
  <c r="CU43" i="20"/>
  <c r="CU40" i="20"/>
  <c r="CT54" i="9"/>
  <c r="CT53" i="9" s="1"/>
  <c r="CT52" i="9" s="1"/>
  <c r="CT60" i="9" s="1"/>
  <c r="CT77" i="20"/>
  <c r="CT66" i="20"/>
  <c r="CS97" i="9" l="1"/>
  <c r="CS40" i="9"/>
  <c r="CS36" i="9" s="1"/>
  <c r="CS41" i="9" s="1"/>
  <c r="CS62" i="9" s="1"/>
  <c r="CT66" i="9"/>
  <c r="CU60" i="20"/>
  <c r="CU90" i="9"/>
  <c r="CU25" i="9"/>
  <c r="CU11" i="14" s="1"/>
  <c r="CU8" i="14" s="1"/>
  <c r="CU24" i="9"/>
  <c r="CU71" i="20"/>
  <c r="CU73" i="20" s="1"/>
  <c r="CT44" i="18"/>
  <c r="CT41" i="18" s="1"/>
  <c r="CT72" i="9"/>
  <c r="CT57" i="9" s="1"/>
  <c r="CT82" i="9"/>
  <c r="CT74" i="9" s="1"/>
  <c r="CT84" i="9" s="1"/>
  <c r="CT32" i="18"/>
  <c r="CT51" i="18" s="1"/>
  <c r="CT50" i="18" l="1"/>
  <c r="CU7" i="14"/>
  <c r="CU23" i="9"/>
  <c r="CU26" i="9" s="1"/>
  <c r="CU28" i="9" s="1"/>
  <c r="CU49" i="9" s="1"/>
  <c r="CU76" i="20"/>
  <c r="CU35" i="20"/>
  <c r="CT68" i="9" l="1"/>
  <c r="CT67" i="9" s="1"/>
  <c r="CT73" i="9" s="1"/>
  <c r="CT92" i="9" s="1"/>
  <c r="CT93" i="9" s="1"/>
  <c r="CT97" i="9" s="1"/>
  <c r="CT34" i="9"/>
  <c r="CT31" i="9" s="1"/>
  <c r="CU56" i="20"/>
  <c r="CU36" i="20"/>
  <c r="CU48" i="9"/>
  <c r="CU44" i="9" s="1"/>
  <c r="CU74" i="20"/>
  <c r="CU66" i="9" l="1"/>
  <c r="CT40" i="9"/>
  <c r="CV37" i="20"/>
  <c r="CV33" i="20"/>
  <c r="CU41" i="20"/>
  <c r="CU13" i="18"/>
  <c r="CU33" i="18"/>
  <c r="CT36" i="9" l="1"/>
  <c r="CT41" i="9" s="1"/>
  <c r="CT62" i="9" s="1"/>
  <c r="CT53" i="20"/>
  <c r="CU89" i="9"/>
  <c r="CU63" i="20"/>
  <c r="CU58" i="20" s="1"/>
  <c r="CU88" i="9"/>
  <c r="CU42" i="20"/>
  <c r="CU15" i="18"/>
  <c r="CU12" i="18" s="1"/>
  <c r="CU85" i="9" l="1"/>
  <c r="CU91" i="9" s="1"/>
  <c r="CV43" i="20"/>
  <c r="CV40" i="20"/>
  <c r="CU54" i="9"/>
  <c r="CU53" i="9" s="1"/>
  <c r="CU52" i="9" s="1"/>
  <c r="CU60" i="9" s="1"/>
  <c r="CU77" i="20"/>
  <c r="CU66" i="20"/>
  <c r="CU24" i="18"/>
  <c r="CU21" i="18" s="1"/>
  <c r="CU35" i="18"/>
  <c r="CU44" i="18" l="1"/>
  <c r="CU41" i="18" s="1"/>
  <c r="CU32" i="18"/>
  <c r="CU51" i="18" s="1"/>
  <c r="CU72" i="9"/>
  <c r="CU57" i="9" s="1"/>
  <c r="CU82" i="9"/>
  <c r="CU74" i="9" s="1"/>
  <c r="CU84" i="9" s="1"/>
  <c r="CV90" i="9"/>
  <c r="CV25" i="9"/>
  <c r="CV11" i="14" s="1"/>
  <c r="CV8" i="14" s="1"/>
  <c r="CV24" i="9"/>
  <c r="CV71" i="20"/>
  <c r="CV73" i="20" s="1"/>
  <c r="CV60" i="20"/>
  <c r="CU50" i="18" l="1"/>
  <c r="CV7" i="14"/>
  <c r="CV23" i="9"/>
  <c r="CV26" i="9" s="1"/>
  <c r="CV28" i="9" s="1"/>
  <c r="CV49" i="9" s="1"/>
  <c r="CV76" i="20"/>
  <c r="CV35" i="20"/>
  <c r="CU68" i="9" l="1"/>
  <c r="CU67" i="9" s="1"/>
  <c r="CU73" i="9" s="1"/>
  <c r="CU92" i="9" s="1"/>
  <c r="CU93" i="9" s="1"/>
  <c r="CU40" i="9" s="1"/>
  <c r="CU36" i="9" s="1"/>
  <c r="CU34" i="9"/>
  <c r="CU31" i="9" s="1"/>
  <c r="CV74" i="20"/>
  <c r="CV48" i="9"/>
  <c r="CV44" i="9" s="1"/>
  <c r="CV56" i="20"/>
  <c r="CV36" i="20"/>
  <c r="CV66" i="9" l="1"/>
  <c r="CU97" i="9"/>
  <c r="CU41" i="9"/>
  <c r="CU62" i="9" s="1"/>
  <c r="CW37" i="20"/>
  <c r="CW33" i="20"/>
  <c r="CV41" i="20"/>
  <c r="CV13" i="18"/>
  <c r="CV33" i="18"/>
  <c r="CV89" i="9" l="1"/>
  <c r="CV63" i="20"/>
  <c r="CV58" i="20" s="1"/>
  <c r="CV88" i="9"/>
  <c r="CV42" i="20"/>
  <c r="CV15" i="18"/>
  <c r="CV24" i="18" l="1"/>
  <c r="CV21" i="18" s="1"/>
  <c r="CV35" i="18"/>
  <c r="CW43" i="20"/>
  <c r="CW40" i="20"/>
  <c r="CV54" i="9"/>
  <c r="CV53" i="9" s="1"/>
  <c r="CV52" i="9" s="1"/>
  <c r="CV60" i="9" s="1"/>
  <c r="CV77" i="20"/>
  <c r="CV66" i="20"/>
  <c r="CV12" i="18"/>
  <c r="CV85" i="9"/>
  <c r="CV91" i="9" s="1"/>
  <c r="CW60" i="20" l="1"/>
  <c r="CW71" i="20"/>
  <c r="CW73" i="20" s="1"/>
  <c r="CW90" i="9"/>
  <c r="CW25" i="9"/>
  <c r="CW11" i="14" s="1"/>
  <c r="CW8" i="14" s="1"/>
  <c r="CW24" i="9"/>
  <c r="CV44" i="18"/>
  <c r="CV41" i="18" s="1"/>
  <c r="CV82" i="9"/>
  <c r="CV74" i="9" s="1"/>
  <c r="CV84" i="9" s="1"/>
  <c r="CV32" i="18"/>
  <c r="CV51" i="18" s="1"/>
  <c r="CV72" i="9"/>
  <c r="CV57" i="9" s="1"/>
  <c r="CV50" i="18" l="1"/>
  <c r="CW7" i="14"/>
  <c r="CW23" i="9"/>
  <c r="CW26" i="9" s="1"/>
  <c r="CW28" i="9" s="1"/>
  <c r="CW49" i="9" s="1"/>
  <c r="CW76" i="20"/>
  <c r="CW35" i="20"/>
  <c r="CW48" i="9" l="1"/>
  <c r="CW44" i="9" s="1"/>
  <c r="CW74" i="20"/>
  <c r="CW56" i="20"/>
  <c r="CW36" i="20"/>
  <c r="CV68" i="9"/>
  <c r="CV67" i="9" s="1"/>
  <c r="CV73" i="9" s="1"/>
  <c r="CV92" i="9" s="1"/>
  <c r="CV93" i="9" s="1"/>
  <c r="CV34" i="9"/>
  <c r="CW41" i="20" l="1"/>
  <c r="CW13" i="18"/>
  <c r="CW33" i="18"/>
  <c r="CV97" i="9"/>
  <c r="CV40" i="9"/>
  <c r="CV36" i="9" s="1"/>
  <c r="CW66" i="9"/>
  <c r="CV31" i="9"/>
  <c r="CX37" i="20"/>
  <c r="CX33" i="20"/>
  <c r="CV41" i="9" l="1"/>
  <c r="CV62" i="9" s="1"/>
  <c r="CW15" i="18"/>
  <c r="CW12" i="18" s="1"/>
  <c r="CW63" i="20"/>
  <c r="CW58" i="20" s="1"/>
  <c r="CW89" i="9"/>
  <c r="CW88" i="9"/>
  <c r="CW42" i="20"/>
  <c r="CW77" i="20" l="1"/>
  <c r="CW66" i="20"/>
  <c r="CX43" i="20"/>
  <c r="CX40" i="20"/>
  <c r="CW54" i="9"/>
  <c r="CW53" i="9" s="1"/>
  <c r="CW52" i="9" s="1"/>
  <c r="CW60" i="9" s="1"/>
  <c r="CW24" i="18"/>
  <c r="CW21" i="18" s="1"/>
  <c r="CW35" i="18"/>
  <c r="CW85" i="9"/>
  <c r="CW91" i="9" s="1"/>
  <c r="CW44" i="18" l="1"/>
  <c r="CW41" i="18" s="1"/>
  <c r="CW82" i="9"/>
  <c r="CW74" i="9" s="1"/>
  <c r="CW84" i="9" s="1"/>
  <c r="CW32" i="18"/>
  <c r="CW51" i="18" s="1"/>
  <c r="CW72" i="9"/>
  <c r="CW57" i="9" s="1"/>
  <c r="CX90" i="9"/>
  <c r="CX25" i="9"/>
  <c r="CX11" i="14" s="1"/>
  <c r="CX8" i="14" s="1"/>
  <c r="CX24" i="9"/>
  <c r="CX71" i="20"/>
  <c r="CX73" i="20" s="1"/>
  <c r="CX60" i="20"/>
  <c r="CX76" i="20" l="1"/>
  <c r="CX35" i="20"/>
  <c r="CX7" i="14"/>
  <c r="CX23" i="9"/>
  <c r="CX26" i="9" s="1"/>
  <c r="CX28" i="9" s="1"/>
  <c r="CX49" i="9" s="1"/>
  <c r="CW50" i="18"/>
  <c r="CX48" i="9" l="1"/>
  <c r="CX44" i="9" s="1"/>
  <c r="CW34" i="9"/>
  <c r="CW68" i="9"/>
  <c r="CW67" i="9" s="1"/>
  <c r="CW73" i="9" s="1"/>
  <c r="CW92" i="9" s="1"/>
  <c r="CW93" i="9" s="1"/>
  <c r="CX56" i="20"/>
  <c r="CX36" i="20"/>
  <c r="CX74" i="20"/>
  <c r="CW31" i="9" l="1"/>
  <c r="CW40" i="9"/>
  <c r="CW36" i="9" s="1"/>
  <c r="CW97" i="9"/>
  <c r="CX66" i="9"/>
  <c r="CY37" i="20"/>
  <c r="CY33" i="20"/>
  <c r="CX41" i="20"/>
  <c r="CX13" i="18"/>
  <c r="CX33" i="18"/>
  <c r="CX15" i="18" l="1"/>
  <c r="CX63" i="20"/>
  <c r="CX58" i="20" s="1"/>
  <c r="CX89" i="9"/>
  <c r="CX88" i="9"/>
  <c r="CX42" i="20"/>
  <c r="CW41" i="9"/>
  <c r="CW62" i="9" s="1"/>
  <c r="CX85" i="9" l="1"/>
  <c r="CX91" i="9" s="1"/>
  <c r="CX24" i="18"/>
  <c r="CX21" i="18" s="1"/>
  <c r="CX35" i="18"/>
  <c r="CX12" i="18"/>
  <c r="CX77" i="20"/>
  <c r="CX66" i="20"/>
  <c r="CY43" i="20"/>
  <c r="CY40" i="20"/>
  <c r="CX54" i="9"/>
  <c r="CX53" i="9" s="1"/>
  <c r="CX52" i="9" s="1"/>
  <c r="CX60" i="9" s="1"/>
  <c r="CX44" i="18" l="1"/>
  <c r="CX41" i="18" s="1"/>
  <c r="CX72" i="9"/>
  <c r="CX57" i="9" s="1"/>
  <c r="CX32" i="18"/>
  <c r="CX51" i="18" s="1"/>
  <c r="CX82" i="9"/>
  <c r="CX74" i="9" s="1"/>
  <c r="CX84" i="9" s="1"/>
  <c r="CY90" i="9"/>
  <c r="CY25" i="9"/>
  <c r="CY11" i="14" s="1"/>
  <c r="CY8" i="14" s="1"/>
  <c r="CY24" i="9"/>
  <c r="CY71" i="20"/>
  <c r="CY73" i="20" s="1"/>
  <c r="CY60" i="20"/>
  <c r="CX50" i="18" l="1"/>
  <c r="CY7" i="14"/>
  <c r="CY23" i="9"/>
  <c r="CY26" i="9" s="1"/>
  <c r="CY28" i="9" s="1"/>
  <c r="CY49" i="9" s="1"/>
  <c r="CY76" i="20"/>
  <c r="CY35" i="20"/>
  <c r="CY74" i="20" l="1"/>
  <c r="CX34" i="9"/>
  <c r="CX31" i="9" s="1"/>
  <c r="CX68" i="9"/>
  <c r="CX67" i="9" s="1"/>
  <c r="CX73" i="9" s="1"/>
  <c r="CX92" i="9" s="1"/>
  <c r="CX93" i="9" s="1"/>
  <c r="CY66" i="9" s="1"/>
  <c r="CY48" i="9"/>
  <c r="CY44" i="9" s="1"/>
  <c r="CY56" i="20"/>
  <c r="CY36" i="20"/>
  <c r="CX40" i="9" l="1"/>
  <c r="CX36" i="9" s="1"/>
  <c r="CX41" i="9" s="1"/>
  <c r="CX62" i="9" s="1"/>
  <c r="CX97" i="9"/>
  <c r="CY41" i="20"/>
  <c r="CY13" i="18"/>
  <c r="CY33" i="18"/>
  <c r="CZ37" i="20"/>
  <c r="CZ33" i="20"/>
  <c r="CY63" i="20" l="1"/>
  <c r="CY58" i="20" s="1"/>
  <c r="CY88" i="9"/>
  <c r="CY89" i="9"/>
  <c r="CY42" i="20"/>
  <c r="DA37" i="20"/>
  <c r="CY15" i="18"/>
  <c r="CY12" i="18" s="1"/>
  <c r="CY85" i="9" l="1"/>
  <c r="CY91" i="9" s="1"/>
  <c r="CZ43" i="20"/>
  <c r="DA43" i="20" s="1"/>
  <c r="CZ40" i="20"/>
  <c r="CY54" i="9"/>
  <c r="CY53" i="9" s="1"/>
  <c r="CY52" i="9" s="1"/>
  <c r="CY60" i="9" s="1"/>
  <c r="CY24" i="18"/>
  <c r="CY21" i="18" s="1"/>
  <c r="CY35" i="18"/>
  <c r="CY77" i="20"/>
  <c r="CY66" i="20"/>
  <c r="CY44" i="18" l="1"/>
  <c r="CY41" i="18" s="1"/>
  <c r="CY32" i="18"/>
  <c r="CY51" i="18" s="1"/>
  <c r="CY82" i="9"/>
  <c r="CY74" i="9" s="1"/>
  <c r="CY84" i="9" s="1"/>
  <c r="CY72" i="9"/>
  <c r="CY57" i="9" s="1"/>
  <c r="DA71" i="20"/>
  <c r="DA73" i="20" s="1"/>
  <c r="CZ90" i="9"/>
  <c r="DA90" i="9" s="1"/>
  <c r="CZ25" i="9"/>
  <c r="CZ24" i="9"/>
  <c r="CZ71" i="20"/>
  <c r="CZ73" i="20" s="1"/>
  <c r="CZ60" i="20"/>
  <c r="CY50" i="18" l="1"/>
  <c r="CZ7" i="14"/>
  <c r="DA7" i="14" s="1"/>
  <c r="CZ23" i="9"/>
  <c r="CZ74" i="20" s="1"/>
  <c r="DA24" i="9"/>
  <c r="CZ11" i="14"/>
  <c r="DA25" i="9"/>
  <c r="CZ76" i="20"/>
  <c r="DA76" i="20" s="1"/>
  <c r="I30" i="22" s="1"/>
  <c r="DA60" i="20"/>
  <c r="CZ35" i="20"/>
  <c r="CY34" i="9" l="1"/>
  <c r="CY31" i="9" s="1"/>
  <c r="CY68" i="9"/>
  <c r="CY67" i="9" s="1"/>
  <c r="CY73" i="9" s="1"/>
  <c r="CY92" i="9" s="1"/>
  <c r="CY93" i="9" s="1"/>
  <c r="I60" i="22"/>
  <c r="I82" i="22"/>
  <c r="CZ56" i="20"/>
  <c r="DA35" i="20"/>
  <c r="CZ36" i="20"/>
  <c r="CZ8" i="14"/>
  <c r="DA11" i="14"/>
  <c r="DA8" i="14" s="1"/>
  <c r="DA12" i="14" s="1"/>
  <c r="CZ26" i="9"/>
  <c r="DA23" i="9"/>
  <c r="DA74" i="20" s="1"/>
  <c r="CY97" i="9" l="1"/>
  <c r="CY40" i="9"/>
  <c r="CY36" i="9" s="1"/>
  <c r="CY41" i="9" s="1"/>
  <c r="CY62" i="9" s="1"/>
  <c r="CZ66" i="9"/>
  <c r="DA13" i="14"/>
  <c r="DA26" i="9"/>
  <c r="I97" i="22"/>
  <c r="DA36" i="20"/>
  <c r="CZ41" i="20"/>
  <c r="DA41" i="20" s="1"/>
  <c r="CZ13" i="18"/>
  <c r="CZ33" i="18"/>
  <c r="DA56" i="20"/>
  <c r="CZ63" i="20" l="1"/>
  <c r="CZ89" i="9"/>
  <c r="DA89" i="9" s="1"/>
  <c r="CZ88" i="9"/>
  <c r="I8" i="21"/>
  <c r="CZ42" i="20"/>
  <c r="DA42" i="20" s="1"/>
  <c r="DB43" i="20" s="1"/>
  <c r="I80" i="22"/>
  <c r="DA33" i="18"/>
  <c r="DB37" i="20"/>
  <c r="DB33" i="20"/>
  <c r="DA18" i="14"/>
  <c r="DA19" i="14" s="1"/>
  <c r="DN17" i="14" s="1"/>
  <c r="CZ15" i="18"/>
  <c r="DA13" i="18"/>
  <c r="DA14" i="14"/>
  <c r="DN33" i="20" l="1"/>
  <c r="CZ85" i="9"/>
  <c r="DA88" i="9"/>
  <c r="CZ35" i="18"/>
  <c r="CZ24" i="18"/>
  <c r="DA15" i="18"/>
  <c r="DA12" i="18" s="1"/>
  <c r="I95" i="22"/>
  <c r="CZ12" i="18"/>
  <c r="CZ54" i="9"/>
  <c r="DA63" i="20"/>
  <c r="DA58" i="20" s="1"/>
  <c r="DA66" i="20" s="1"/>
  <c r="CZ58" i="20"/>
  <c r="DA27" i="9"/>
  <c r="CZ27" i="9" s="1"/>
  <c r="DB30" i="20"/>
  <c r="I28" i="22"/>
  <c r="I6" i="21"/>
  <c r="DA15" i="14"/>
  <c r="DN30" i="20" l="1"/>
  <c r="DB61" i="20"/>
  <c r="DN61" i="20" s="1"/>
  <c r="CZ53" i="9"/>
  <c r="DA54" i="9"/>
  <c r="CZ21" i="18"/>
  <c r="DA24" i="18"/>
  <c r="DA21" i="18" s="1"/>
  <c r="CZ91" i="9"/>
  <c r="DA85" i="9"/>
  <c r="DA91" i="9" s="1"/>
  <c r="CZ28" i="9"/>
  <c r="DB40" i="20"/>
  <c r="CZ44" i="18"/>
  <c r="DA35" i="18"/>
  <c r="CZ72" i="9"/>
  <c r="DA72" i="9" s="1"/>
  <c r="CZ82" i="9"/>
  <c r="CZ32" i="18"/>
  <c r="CZ51" i="18" s="1"/>
  <c r="I78" i="22"/>
  <c r="I58" i="22"/>
  <c r="CZ77" i="20"/>
  <c r="DA77" i="20" s="1"/>
  <c r="CZ66" i="20"/>
  <c r="I93" i="22" l="1"/>
  <c r="I29" i="22"/>
  <c r="DA51" i="18"/>
  <c r="DB25" i="9"/>
  <c r="DB90" i="9"/>
  <c r="DB24" i="9"/>
  <c r="DB71" i="20"/>
  <c r="DB73" i="20" s="1"/>
  <c r="DB60" i="20"/>
  <c r="DA53" i="9"/>
  <c r="CZ41" i="18"/>
  <c r="DA44" i="18"/>
  <c r="DA41" i="18" s="1"/>
  <c r="DA28" i="9"/>
  <c r="DA49" i="9" s="1"/>
  <c r="DA48" i="9" s="1"/>
  <c r="CZ49" i="9"/>
  <c r="CZ48" i="9" s="1"/>
  <c r="CZ44" i="9" s="1"/>
  <c r="CZ74" i="9"/>
  <c r="DA82" i="9"/>
  <c r="CZ50" i="18"/>
  <c r="CZ57" i="9"/>
  <c r="DN40" i="20"/>
  <c r="DB23" i="9" l="1"/>
  <c r="DB7" i="14"/>
  <c r="I31" i="22"/>
  <c r="I81" i="22"/>
  <c r="I36" i="22"/>
  <c r="CZ56" i="9"/>
  <c r="DA57" i="9"/>
  <c r="CZ34" i="9"/>
  <c r="CZ68" i="9"/>
  <c r="DB76" i="20"/>
  <c r="DB35" i="20"/>
  <c r="DB11" i="14"/>
  <c r="DA50" i="18"/>
  <c r="DB50" i="9"/>
  <c r="DC50" i="9" s="1"/>
  <c r="DD50" i="9" s="1"/>
  <c r="DE50" i="9" s="1"/>
  <c r="DF50" i="9" s="1"/>
  <c r="DA44" i="9"/>
  <c r="CZ84" i="9"/>
  <c r="DA84" i="9" s="1"/>
  <c r="DA74" i="9"/>
  <c r="DB74" i="20"/>
  <c r="DB8" i="14" l="1"/>
  <c r="I88" i="22"/>
  <c r="DB26" i="9"/>
  <c r="DA96" i="9"/>
  <c r="DA56" i="9"/>
  <c r="DA52" i="9" s="1"/>
  <c r="DA60" i="9" s="1"/>
  <c r="CZ52" i="9"/>
  <c r="CZ60" i="9" s="1"/>
  <c r="I83" i="22"/>
  <c r="I61" i="22"/>
  <c r="DB56" i="20"/>
  <c r="DB41" i="20" s="1"/>
  <c r="DB36" i="20"/>
  <c r="CZ67" i="9"/>
  <c r="DA68" i="9"/>
  <c r="CZ31" i="9"/>
  <c r="DA34" i="9"/>
  <c r="DB42" i="20" l="1"/>
  <c r="DC43" i="20" s="1"/>
  <c r="DB28" i="9"/>
  <c r="DA42" i="9"/>
  <c r="DA31" i="9"/>
  <c r="CZ73" i="9"/>
  <c r="DA67" i="9"/>
  <c r="DC33" i="20"/>
  <c r="DC37" i="20"/>
  <c r="I59" i="22"/>
  <c r="DB13" i="18"/>
  <c r="DB33" i="18"/>
  <c r="I98" i="22"/>
  <c r="DB88" i="9" l="1"/>
  <c r="DB89" i="9"/>
  <c r="DB63" i="20"/>
  <c r="CZ92" i="9"/>
  <c r="DA73" i="9"/>
  <c r="DB49" i="9"/>
  <c r="DB15" i="18"/>
  <c r="DB12" i="18" s="1"/>
  <c r="I96" i="22"/>
  <c r="I66" i="22"/>
  <c r="DC40" i="20" l="1"/>
  <c r="DB54" i="9"/>
  <c r="DB53" i="9" s="1"/>
  <c r="DB52" i="9" s="1"/>
  <c r="DB85" i="9"/>
  <c r="DA92" i="9"/>
  <c r="CZ93" i="9"/>
  <c r="DB58" i="20"/>
  <c r="DB48" i="9"/>
  <c r="DB44" i="9" s="1"/>
  <c r="I103" i="22"/>
  <c r="DB24" i="18"/>
  <c r="DB35" i="18"/>
  <c r="CZ97" i="9" l="1"/>
  <c r="CZ40" i="9"/>
  <c r="DA93" i="9"/>
  <c r="DB44" i="18"/>
  <c r="DB50" i="18" s="1"/>
  <c r="DB68" i="9" s="1"/>
  <c r="DB82" i="9"/>
  <c r="DB72" i="9"/>
  <c r="DB32" i="18"/>
  <c r="DB51" i="18" s="1"/>
  <c r="DB21" i="18"/>
  <c r="DB60" i="9"/>
  <c r="DB77" i="20"/>
  <c r="DB66" i="20"/>
  <c r="DB91" i="9"/>
  <c r="DC71" i="20"/>
  <c r="DC73" i="20" s="1"/>
  <c r="DC90" i="9"/>
  <c r="DC25" i="9"/>
  <c r="DC24" i="9"/>
  <c r="DC60" i="20"/>
  <c r="DB34" i="9" l="1"/>
  <c r="DB31" i="9" s="1"/>
  <c r="DB67" i="9"/>
  <c r="DC76" i="20"/>
  <c r="DC35" i="20"/>
  <c r="DB57" i="9"/>
  <c r="DB41" i="18"/>
  <c r="DB74" i="9"/>
  <c r="DA97" i="9"/>
  <c r="DN66" i="9"/>
  <c r="DB66" i="9"/>
  <c r="DC7" i="14"/>
  <c r="DC23" i="9"/>
  <c r="DC74" i="20" s="1"/>
  <c r="DC11" i="14"/>
  <c r="DA40" i="9"/>
  <c r="DA36" i="9" s="1"/>
  <c r="DA41" i="9" s="1"/>
  <c r="DA62" i="9" s="1"/>
  <c r="CZ36" i="9"/>
  <c r="CZ41" i="9" s="1"/>
  <c r="CZ62" i="9" s="1"/>
  <c r="DC26" i="9" l="1"/>
  <c r="DB84" i="9"/>
  <c r="DC56" i="20"/>
  <c r="DC41" i="20" s="1"/>
  <c r="DC36" i="20"/>
  <c r="DB73" i="9"/>
  <c r="DC8" i="14"/>
  <c r="DC42" i="20" l="1"/>
  <c r="DD43" i="20" s="1"/>
  <c r="DB92" i="9"/>
  <c r="DC28" i="9"/>
  <c r="DC33" i="18"/>
  <c r="DC13" i="18"/>
  <c r="DD37" i="20"/>
  <c r="DD33" i="20"/>
  <c r="DC49" i="9" l="1"/>
  <c r="DC63" i="20"/>
  <c r="DC89" i="9"/>
  <c r="DC88" i="9"/>
  <c r="DC15" i="18"/>
  <c r="DB93" i="9"/>
  <c r="DD40" i="20" l="1"/>
  <c r="DC54" i="9"/>
  <c r="DC53" i="9" s="1"/>
  <c r="DC52" i="9" s="1"/>
  <c r="DC58" i="20"/>
  <c r="DC24" i="18"/>
  <c r="DC35" i="18"/>
  <c r="DB40" i="9"/>
  <c r="DB36" i="9" s="1"/>
  <c r="DB41" i="9" s="1"/>
  <c r="DB62" i="9" s="1"/>
  <c r="DB97" i="9"/>
  <c r="DC66" i="9"/>
  <c r="DC12" i="18"/>
  <c r="DC48" i="9"/>
  <c r="DC44" i="9" s="1"/>
  <c r="DC85" i="9"/>
  <c r="DC60" i="9" l="1"/>
  <c r="DC91" i="9"/>
  <c r="DC44" i="18"/>
  <c r="DC50" i="18" s="1"/>
  <c r="DC34" i="9" s="1"/>
  <c r="DC72" i="9"/>
  <c r="DC82" i="9"/>
  <c r="DC32" i="18"/>
  <c r="DC51" i="18" s="1"/>
  <c r="DC21" i="18"/>
  <c r="DC77" i="20"/>
  <c r="DC66" i="20"/>
  <c r="DD24" i="9"/>
  <c r="DD60" i="20"/>
  <c r="DD71" i="20"/>
  <c r="DD73" i="20" s="1"/>
  <c r="DD90" i="9"/>
  <c r="DD25" i="9"/>
  <c r="DC31" i="9" l="1"/>
  <c r="DC74" i="9"/>
  <c r="DC57" i="9"/>
  <c r="DC41" i="18"/>
  <c r="DD76" i="20"/>
  <c r="DD35" i="20"/>
  <c r="DC68" i="9"/>
  <c r="DD11" i="14"/>
  <c r="DD7" i="14"/>
  <c r="DD23" i="9"/>
  <c r="DD26" i="9" l="1"/>
  <c r="DD74" i="20"/>
  <c r="DC84" i="9"/>
  <c r="DC67" i="9"/>
  <c r="DD8" i="14"/>
  <c r="DD56" i="20"/>
  <c r="DD41" i="20" s="1"/>
  <c r="DD36" i="20"/>
  <c r="DD42" i="20" l="1"/>
  <c r="DE43" i="20" s="1"/>
  <c r="DC73" i="9"/>
  <c r="DD28" i="9"/>
  <c r="DE33" i="20"/>
  <c r="DE37" i="20"/>
  <c r="DD33" i="18"/>
  <c r="DD13" i="18"/>
  <c r="DD15" i="18" l="1"/>
  <c r="DD49" i="9"/>
  <c r="DD89" i="9"/>
  <c r="DD88" i="9"/>
  <c r="DD63" i="20"/>
  <c r="DC92" i="9"/>
  <c r="DD58" i="20" l="1"/>
  <c r="DD24" i="18"/>
  <c r="DD35" i="18"/>
  <c r="DE40" i="20"/>
  <c r="DD54" i="9"/>
  <c r="DD53" i="9" s="1"/>
  <c r="DD52" i="9" s="1"/>
  <c r="DC93" i="9"/>
  <c r="DD85" i="9"/>
  <c r="DD48" i="9"/>
  <c r="DD44" i="9" s="1"/>
  <c r="DD12" i="18"/>
  <c r="DD60" i="9" l="1"/>
  <c r="DD21" i="18"/>
  <c r="DE60" i="20"/>
  <c r="DE90" i="9"/>
  <c r="DE25" i="9"/>
  <c r="DE24" i="9"/>
  <c r="DE71" i="20"/>
  <c r="DE73" i="20" s="1"/>
  <c r="DD77" i="20"/>
  <c r="DD66" i="20"/>
  <c r="DC97" i="9"/>
  <c r="DC40" i="9"/>
  <c r="DC36" i="9" s="1"/>
  <c r="DC41" i="9" s="1"/>
  <c r="DC62" i="9" s="1"/>
  <c r="DD66" i="9"/>
  <c r="DD91" i="9"/>
  <c r="DD44" i="18"/>
  <c r="DD82" i="9"/>
  <c r="DD32" i="18"/>
  <c r="DD51" i="18" s="1"/>
  <c r="DD72" i="9"/>
  <c r="DE7" i="14" l="1"/>
  <c r="DE23" i="9"/>
  <c r="DD57" i="9"/>
  <c r="DE11" i="14"/>
  <c r="DD74" i="9"/>
  <c r="DD41" i="18"/>
  <c r="DD50" i="18"/>
  <c r="DE74" i="20"/>
  <c r="DE76" i="20"/>
  <c r="DE35" i="20"/>
  <c r="DD84" i="9" l="1"/>
  <c r="DE56" i="20"/>
  <c r="DE41" i="20" s="1"/>
  <c r="DE36" i="20"/>
  <c r="DD34" i="9"/>
  <c r="DD68" i="9"/>
  <c r="DE8" i="14"/>
  <c r="DE26" i="9"/>
  <c r="DE42" i="20" l="1"/>
  <c r="DF43" i="20" s="1"/>
  <c r="DE33" i="18"/>
  <c r="DE13" i="18"/>
  <c r="DD67" i="9"/>
  <c r="DE28" i="9"/>
  <c r="DD31" i="9"/>
  <c r="DF37" i="20"/>
  <c r="DF33" i="20"/>
  <c r="DE15" i="18" l="1"/>
  <c r="DE49" i="9"/>
  <c r="DD73" i="9"/>
  <c r="DE89" i="9"/>
  <c r="DE63" i="20"/>
  <c r="DE88" i="9"/>
  <c r="DE85" i="9" l="1"/>
  <c r="DE58" i="20"/>
  <c r="DF40" i="20"/>
  <c r="DE54" i="9"/>
  <c r="DE53" i="9" s="1"/>
  <c r="DE52" i="9" s="1"/>
  <c r="DD92" i="9"/>
  <c r="DE48" i="9"/>
  <c r="DE44" i="9" s="1"/>
  <c r="DE24" i="18"/>
  <c r="DE35" i="18"/>
  <c r="DE12" i="18"/>
  <c r="DD93" i="9" l="1"/>
  <c r="DE77" i="20"/>
  <c r="DE66" i="20"/>
  <c r="DE60" i="9"/>
  <c r="DE21" i="18"/>
  <c r="DE44" i="18"/>
  <c r="DE50" i="18" s="1"/>
  <c r="DE82" i="9"/>
  <c r="DE32" i="18"/>
  <c r="DE51" i="18" s="1"/>
  <c r="DE72" i="9"/>
  <c r="DF24" i="9"/>
  <c r="DF71" i="20"/>
  <c r="DF73" i="20" s="1"/>
  <c r="DF60" i="20"/>
  <c r="DF90" i="9"/>
  <c r="DF25" i="9"/>
  <c r="DE91" i="9"/>
  <c r="DE68" i="9" l="1"/>
  <c r="DE67" i="9" s="1"/>
  <c r="DE34" i="9"/>
  <c r="DE31" i="9" s="1"/>
  <c r="DE57" i="9"/>
  <c r="DF11" i="14"/>
  <c r="DF7" i="14"/>
  <c r="DF23" i="9"/>
  <c r="DE74" i="9"/>
  <c r="DE41" i="18"/>
  <c r="DD97" i="9"/>
  <c r="DD40" i="9"/>
  <c r="DD36" i="9" s="1"/>
  <c r="DD41" i="9" s="1"/>
  <c r="DD62" i="9" s="1"/>
  <c r="DE66" i="9"/>
  <c r="DF76" i="20"/>
  <c r="DF35" i="20"/>
  <c r="DE84" i="9" l="1"/>
  <c r="DE73" i="9"/>
  <c r="DF8" i="14"/>
  <c r="DF56" i="20"/>
  <c r="DF41" i="20" s="1"/>
  <c r="DF36" i="20"/>
  <c r="DF26" i="9"/>
  <c r="DF74" i="20"/>
  <c r="DF42" i="20" l="1"/>
  <c r="DF33" i="18"/>
  <c r="DF13" i="18"/>
  <c r="DE92" i="9"/>
  <c r="DG33" i="20"/>
  <c r="DG37" i="20"/>
  <c r="DF28" i="9"/>
  <c r="DG43" i="20" l="1"/>
  <c r="DG49" i="20"/>
  <c r="DN49" i="20" s="1"/>
  <c r="DF15" i="18"/>
  <c r="DF12" i="18" s="1"/>
  <c r="DE93" i="9"/>
  <c r="DF49" i="9"/>
  <c r="DF63" i="20"/>
  <c r="DF88" i="9"/>
  <c r="DF89" i="9"/>
  <c r="DF58" i="20" l="1"/>
  <c r="DE97" i="9"/>
  <c r="DE40" i="9"/>
  <c r="DE36" i="9" s="1"/>
  <c r="DE41" i="9" s="1"/>
  <c r="DE62" i="9" s="1"/>
  <c r="DF66" i="9"/>
  <c r="DG40" i="20"/>
  <c r="DF54" i="9"/>
  <c r="DF53" i="9" s="1"/>
  <c r="DF52" i="9" s="1"/>
  <c r="DF85" i="9"/>
  <c r="DF48" i="9"/>
  <c r="DF44" i="9" s="1"/>
  <c r="DF24" i="18"/>
  <c r="DF35" i="18"/>
  <c r="DF60" i="9" l="1"/>
  <c r="DF44" i="18"/>
  <c r="DF50" i="18" s="1"/>
  <c r="DF82" i="9"/>
  <c r="DF32" i="18"/>
  <c r="DF51" i="18" s="1"/>
  <c r="DF72" i="9"/>
  <c r="DG87" i="9"/>
  <c r="DF21" i="18"/>
  <c r="DF91" i="9"/>
  <c r="DG71" i="20"/>
  <c r="DG73" i="20" s="1"/>
  <c r="DG90" i="9"/>
  <c r="DG25" i="9"/>
  <c r="DG11" i="14" s="1"/>
  <c r="DG8" i="14" s="1"/>
  <c r="DG24" i="9"/>
  <c r="DG60" i="20"/>
  <c r="DF77" i="20"/>
  <c r="DF66" i="20"/>
  <c r="DF34" i="9" l="1"/>
  <c r="DF31" i="9" s="1"/>
  <c r="DF68" i="9"/>
  <c r="DF67" i="9" s="1"/>
  <c r="DG50" i="9"/>
  <c r="DH50" i="9" s="1"/>
  <c r="DI50" i="9" s="1"/>
  <c r="DJ50" i="9" s="1"/>
  <c r="DK50" i="9" s="1"/>
  <c r="DL50" i="9" s="1"/>
  <c r="DM50" i="9" s="1"/>
  <c r="DN50" i="9" s="1"/>
  <c r="DG7" i="14"/>
  <c r="DG23" i="9"/>
  <c r="DG26" i="9" s="1"/>
  <c r="DG28" i="9" s="1"/>
  <c r="DG49" i="9" s="1"/>
  <c r="DN87" i="9"/>
  <c r="J7" i="21"/>
  <c r="DF41" i="18"/>
  <c r="DG76" i="20"/>
  <c r="DG35" i="20"/>
  <c r="DF57" i="9"/>
  <c r="DF74" i="9"/>
  <c r="DG74" i="20" l="1"/>
  <c r="DG48" i="9"/>
  <c r="DG44" i="9" s="1"/>
  <c r="DG56" i="20"/>
  <c r="DG41" i="20" s="1"/>
  <c r="DG42" i="20" s="1"/>
  <c r="DG36" i="20"/>
  <c r="DF84" i="9"/>
  <c r="DF73" i="9"/>
  <c r="DH37" i="20" l="1"/>
  <c r="DH33" i="20"/>
  <c r="DG13" i="18"/>
  <c r="DG33" i="18"/>
  <c r="DF92" i="9"/>
  <c r="DG89" i="9" l="1"/>
  <c r="DG88" i="9"/>
  <c r="DG63" i="20"/>
  <c r="DG58" i="20" s="1"/>
  <c r="DF93" i="9"/>
  <c r="DG15" i="18"/>
  <c r="DG12" i="18" s="1"/>
  <c r="DG85" i="9" l="1"/>
  <c r="DG91" i="9" s="1"/>
  <c r="DG77" i="20"/>
  <c r="DG66" i="20"/>
  <c r="DH43" i="20"/>
  <c r="DH40" i="20"/>
  <c r="DG54" i="9"/>
  <c r="DG53" i="9" s="1"/>
  <c r="DG52" i="9" s="1"/>
  <c r="DG60" i="9" s="1"/>
  <c r="DF97" i="9"/>
  <c r="DF40" i="9"/>
  <c r="DF36" i="9" s="1"/>
  <c r="DF41" i="9" s="1"/>
  <c r="DF62" i="9" s="1"/>
  <c r="DG66" i="9"/>
  <c r="DG24" i="18"/>
  <c r="DG21" i="18" s="1"/>
  <c r="DG35" i="18"/>
  <c r="DH24" i="9" l="1"/>
  <c r="DH60" i="20"/>
  <c r="DH71" i="20"/>
  <c r="DH73" i="20" s="1"/>
  <c r="DH90" i="9"/>
  <c r="DH25" i="9"/>
  <c r="DH11" i="14" s="1"/>
  <c r="DH8" i="14" s="1"/>
  <c r="DG44" i="18"/>
  <c r="DG41" i="18" s="1"/>
  <c r="DG82" i="9"/>
  <c r="DG74" i="9" s="1"/>
  <c r="DG84" i="9" s="1"/>
  <c r="DG32" i="18"/>
  <c r="DG51" i="18" s="1"/>
  <c r="DG72" i="9"/>
  <c r="DG57" i="9" s="1"/>
  <c r="DH76" i="20" l="1"/>
  <c r="DH35" i="20"/>
  <c r="DH23" i="9"/>
  <c r="DH26" i="9" s="1"/>
  <c r="DH28" i="9" s="1"/>
  <c r="DH49" i="9" s="1"/>
  <c r="DH7" i="14"/>
  <c r="DG50" i="18"/>
  <c r="DH74" i="20" l="1"/>
  <c r="DH56" i="20"/>
  <c r="DH36" i="20"/>
  <c r="DG34" i="9"/>
  <c r="DG68" i="9"/>
  <c r="DG67" i="9" s="1"/>
  <c r="DG73" i="9" s="1"/>
  <c r="DG92" i="9" s="1"/>
  <c r="DG93" i="9" s="1"/>
  <c r="DH48" i="9"/>
  <c r="DH44" i="9" s="1"/>
  <c r="DG97" i="9" l="1"/>
  <c r="DG40" i="9"/>
  <c r="DG53" i="20" s="1"/>
  <c r="DH66" i="9"/>
  <c r="DI37" i="20"/>
  <c r="DI33" i="20"/>
  <c r="DG31" i="9"/>
  <c r="DH41" i="20"/>
  <c r="DH13" i="18"/>
  <c r="DH33" i="18"/>
  <c r="DG36" i="9" l="1"/>
  <c r="DG41" i="9" s="1"/>
  <c r="DG62" i="9" s="1"/>
  <c r="DH15" i="18"/>
  <c r="DH63" i="20"/>
  <c r="DH58" i="20" s="1"/>
  <c r="DH89" i="9"/>
  <c r="DH88" i="9"/>
  <c r="DH42" i="20"/>
  <c r="DH85" i="9" l="1"/>
  <c r="DH91" i="9" s="1"/>
  <c r="DH77" i="20"/>
  <c r="DH66" i="20"/>
  <c r="DI43" i="20"/>
  <c r="DI40" i="20"/>
  <c r="DH54" i="9"/>
  <c r="DH53" i="9" s="1"/>
  <c r="DH52" i="9" s="1"/>
  <c r="DH60" i="9" s="1"/>
  <c r="DH24" i="18"/>
  <c r="DH21" i="18" s="1"/>
  <c r="DH35" i="18"/>
  <c r="DH12" i="18"/>
  <c r="DH44" i="18" l="1"/>
  <c r="DH41" i="18" s="1"/>
  <c r="DH82" i="9"/>
  <c r="DH74" i="9" s="1"/>
  <c r="DH84" i="9" s="1"/>
  <c r="DH32" i="18"/>
  <c r="DH51" i="18" s="1"/>
  <c r="DH72" i="9"/>
  <c r="DH57" i="9" s="1"/>
  <c r="DI71" i="20"/>
  <c r="DI73" i="20" s="1"/>
  <c r="DI90" i="9"/>
  <c r="DI24" i="9"/>
  <c r="DI60" i="20"/>
  <c r="DI25" i="9"/>
  <c r="DI11" i="14" s="1"/>
  <c r="DI8" i="14" s="1"/>
  <c r="DI7" i="14" l="1"/>
  <c r="DI23" i="9"/>
  <c r="DI26" i="9" s="1"/>
  <c r="DI28" i="9" s="1"/>
  <c r="DI49" i="9" s="1"/>
  <c r="DI76" i="20"/>
  <c r="DI35" i="20"/>
  <c r="DH50" i="18"/>
  <c r="DI74" i="20" l="1"/>
  <c r="DH68" i="9"/>
  <c r="DH67" i="9" s="1"/>
  <c r="DH73" i="9" s="1"/>
  <c r="DH92" i="9" s="1"/>
  <c r="DH93" i="9" s="1"/>
  <c r="DH34" i="9"/>
  <c r="DI56" i="20"/>
  <c r="DI36" i="20"/>
  <c r="DI48" i="9"/>
  <c r="DI44" i="9" s="1"/>
  <c r="DJ37" i="20" l="1"/>
  <c r="DJ33" i="20"/>
  <c r="DI41" i="20"/>
  <c r="DI13" i="18"/>
  <c r="DI33" i="18"/>
  <c r="DH31" i="9"/>
  <c r="DH97" i="9"/>
  <c r="DH40" i="9"/>
  <c r="DH36" i="9" s="1"/>
  <c r="DI66" i="9"/>
  <c r="DI63" i="20" l="1"/>
  <c r="DI58" i="20" s="1"/>
  <c r="DI89" i="9"/>
  <c r="DI88" i="9"/>
  <c r="DI42" i="20"/>
  <c r="DH41" i="9"/>
  <c r="DH62" i="9" s="1"/>
  <c r="DI15" i="18"/>
  <c r="DI12" i="18" s="1"/>
  <c r="DI85" i="9" l="1"/>
  <c r="DI91" i="9" s="1"/>
  <c r="DJ43" i="20"/>
  <c r="DJ40" i="20"/>
  <c r="DI54" i="9"/>
  <c r="DI53" i="9" s="1"/>
  <c r="DI52" i="9" s="1"/>
  <c r="DI60" i="9" s="1"/>
  <c r="DI24" i="18"/>
  <c r="DI21" i="18" s="1"/>
  <c r="DI35" i="18"/>
  <c r="DI77" i="20"/>
  <c r="DI66" i="20"/>
  <c r="DI44" i="18" l="1"/>
  <c r="DI41" i="18" s="1"/>
  <c r="DI32" i="18"/>
  <c r="DI51" i="18" s="1"/>
  <c r="DI72" i="9"/>
  <c r="DI57" i="9" s="1"/>
  <c r="DI82" i="9"/>
  <c r="DI74" i="9" s="1"/>
  <c r="DI84" i="9" s="1"/>
  <c r="DJ60" i="20"/>
  <c r="DJ90" i="9"/>
  <c r="DJ25" i="9"/>
  <c r="DJ11" i="14" s="1"/>
  <c r="DJ8" i="14" s="1"/>
  <c r="DJ24" i="9"/>
  <c r="DJ71" i="20"/>
  <c r="DJ73" i="20" s="1"/>
  <c r="DI50" i="18" l="1"/>
  <c r="DJ7" i="14"/>
  <c r="DJ23" i="9"/>
  <c r="DJ26" i="9" s="1"/>
  <c r="DJ28" i="9" s="1"/>
  <c r="DJ49" i="9" s="1"/>
  <c r="DJ76" i="20"/>
  <c r="DJ35" i="20"/>
  <c r="DI34" i="9" l="1"/>
  <c r="DI31" i="9" s="1"/>
  <c r="DI68" i="9"/>
  <c r="DI67" i="9" s="1"/>
  <c r="DI73" i="9" s="1"/>
  <c r="DI92" i="9" s="1"/>
  <c r="DI93" i="9" s="1"/>
  <c r="DI40" i="9" s="1"/>
  <c r="DI36" i="9" s="1"/>
  <c r="DJ74" i="20"/>
  <c r="DJ56" i="20"/>
  <c r="DJ36" i="20"/>
  <c r="DJ48" i="9"/>
  <c r="DJ44" i="9" s="1"/>
  <c r="DI41" i="9" l="1"/>
  <c r="DI62" i="9" s="1"/>
  <c r="DI97" i="9"/>
  <c r="DJ66" i="9"/>
  <c r="DJ41" i="20"/>
  <c r="DJ33" i="18"/>
  <c r="DJ13" i="18"/>
  <c r="DK33" i="20"/>
  <c r="DK37" i="20"/>
  <c r="DJ15" i="18" l="1"/>
  <c r="DJ89" i="9"/>
  <c r="DJ63" i="20"/>
  <c r="DJ58" i="20" s="1"/>
  <c r="DJ88" i="9"/>
  <c r="DJ42" i="20"/>
  <c r="DJ85" i="9" l="1"/>
  <c r="DJ91" i="9" s="1"/>
  <c r="DJ24" i="18"/>
  <c r="DJ21" i="18" s="1"/>
  <c r="DJ35" i="18"/>
  <c r="DJ12" i="18"/>
  <c r="DJ77" i="20"/>
  <c r="DJ66" i="20"/>
  <c r="DK43" i="20"/>
  <c r="DK40" i="20"/>
  <c r="DJ54" i="9"/>
  <c r="DJ53" i="9" s="1"/>
  <c r="DJ52" i="9" s="1"/>
  <c r="DJ60" i="9" s="1"/>
  <c r="DK60" i="20" l="1"/>
  <c r="DK90" i="9"/>
  <c r="DK25" i="9"/>
  <c r="DK11" i="14" s="1"/>
  <c r="DK8" i="14" s="1"/>
  <c r="DK24" i="9"/>
  <c r="DK71" i="20"/>
  <c r="DK73" i="20" s="1"/>
  <c r="DJ44" i="18"/>
  <c r="DJ41" i="18" s="1"/>
  <c r="DJ72" i="9"/>
  <c r="DJ57" i="9" s="1"/>
  <c r="DJ82" i="9"/>
  <c r="DJ74" i="9" s="1"/>
  <c r="DJ84" i="9" s="1"/>
  <c r="DJ32" i="18"/>
  <c r="DJ51" i="18" s="1"/>
  <c r="DJ50" i="18" l="1"/>
  <c r="DJ34" i="9" s="1"/>
  <c r="DJ31" i="9" s="1"/>
  <c r="DK7" i="14"/>
  <c r="DK23" i="9"/>
  <c r="DK26" i="9" s="1"/>
  <c r="DK28" i="9" s="1"/>
  <c r="DK49" i="9" s="1"/>
  <c r="DK76" i="20"/>
  <c r="DK35" i="20"/>
  <c r="DJ68" i="9" l="1"/>
  <c r="DJ67" i="9" s="1"/>
  <c r="DJ73" i="9" s="1"/>
  <c r="DJ92" i="9" s="1"/>
  <c r="DJ93" i="9" s="1"/>
  <c r="DJ40" i="9" s="1"/>
  <c r="DJ36" i="9" s="1"/>
  <c r="DJ41" i="9" s="1"/>
  <c r="DJ62" i="9" s="1"/>
  <c r="DK74" i="20"/>
  <c r="DK56" i="20"/>
  <c r="DK36" i="20"/>
  <c r="DK48" i="9"/>
  <c r="DK44" i="9" s="1"/>
  <c r="DK66" i="9" l="1"/>
  <c r="DJ97" i="9"/>
  <c r="DL37" i="20"/>
  <c r="DL33" i="20"/>
  <c r="DK41" i="20"/>
  <c r="DK13" i="18"/>
  <c r="DK33" i="18"/>
  <c r="DK15" i="18" l="1"/>
  <c r="DK89" i="9"/>
  <c r="DK63" i="20"/>
  <c r="DK58" i="20" s="1"/>
  <c r="DK88" i="9"/>
  <c r="DK42" i="20"/>
  <c r="DK85" i="9" l="1"/>
  <c r="DK91" i="9" s="1"/>
  <c r="DK77" i="20"/>
  <c r="DK66" i="20"/>
  <c r="DK24" i="18"/>
  <c r="DK21" i="18" s="1"/>
  <c r="DK35" i="18"/>
  <c r="DL43" i="20"/>
  <c r="DL40" i="20"/>
  <c r="DK54" i="9"/>
  <c r="DK53" i="9" s="1"/>
  <c r="DK52" i="9" s="1"/>
  <c r="DK60" i="9" s="1"/>
  <c r="DK12" i="18"/>
  <c r="DK44" i="18" l="1"/>
  <c r="DK41" i="18" s="1"/>
  <c r="DK72" i="9"/>
  <c r="DK57" i="9" s="1"/>
  <c r="DK82" i="9"/>
  <c r="DK74" i="9" s="1"/>
  <c r="DK84" i="9" s="1"/>
  <c r="DK32" i="18"/>
  <c r="DK51" i="18" s="1"/>
  <c r="DL71" i="20"/>
  <c r="DL73" i="20" s="1"/>
  <c r="DL90" i="9"/>
  <c r="DL25" i="9"/>
  <c r="DL11" i="14" s="1"/>
  <c r="DL8" i="14" s="1"/>
  <c r="DL24" i="9"/>
  <c r="DL60" i="20"/>
  <c r="DK50" i="18" l="1"/>
  <c r="DL7" i="14"/>
  <c r="DL23" i="9"/>
  <c r="DL26" i="9" s="1"/>
  <c r="DL28" i="9" s="1"/>
  <c r="DL49" i="9" s="1"/>
  <c r="DL76" i="20"/>
  <c r="DL35" i="20"/>
  <c r="DL74" i="20" l="1"/>
  <c r="DK34" i="9"/>
  <c r="DK31" i="9" s="1"/>
  <c r="DK68" i="9"/>
  <c r="DK67" i="9" s="1"/>
  <c r="DK73" i="9" s="1"/>
  <c r="DK92" i="9" s="1"/>
  <c r="DK93" i="9" s="1"/>
  <c r="DL48" i="9"/>
  <c r="DL44" i="9" s="1"/>
  <c r="DL56" i="20"/>
  <c r="DL36" i="20"/>
  <c r="DL66" i="9" l="1"/>
  <c r="DK97" i="9"/>
  <c r="DK40" i="9"/>
  <c r="DK36" i="9" s="1"/>
  <c r="DK41" i="9" s="1"/>
  <c r="DK62" i="9" s="1"/>
  <c r="DL41" i="20"/>
  <c r="DL33" i="18"/>
  <c r="DL13" i="18"/>
  <c r="DM37" i="20"/>
  <c r="DM33" i="20"/>
  <c r="DL15" i="18" l="1"/>
  <c r="DL12" i="18" s="1"/>
  <c r="DN37" i="20"/>
  <c r="DL89" i="9"/>
  <c r="DL63" i="20"/>
  <c r="DL58" i="20" s="1"/>
  <c r="DL88" i="9"/>
  <c r="DL42" i="20"/>
  <c r="DM43" i="20" l="1"/>
  <c r="DN43" i="20" s="1"/>
  <c r="DM40" i="20"/>
  <c r="DL54" i="9"/>
  <c r="DL53" i="9" s="1"/>
  <c r="DL52" i="9" s="1"/>
  <c r="DL60" i="9" s="1"/>
  <c r="DL85" i="9"/>
  <c r="DL91" i="9" s="1"/>
  <c r="DL77" i="20"/>
  <c r="DL66" i="20"/>
  <c r="DL24" i="18"/>
  <c r="DL21" i="18" s="1"/>
  <c r="DL35" i="18"/>
  <c r="DL44" i="18" l="1"/>
  <c r="DL41" i="18" s="1"/>
  <c r="DL72" i="9"/>
  <c r="DL57" i="9" s="1"/>
  <c r="DL82" i="9"/>
  <c r="DL74" i="9" s="1"/>
  <c r="DL84" i="9" s="1"/>
  <c r="DL32" i="18"/>
  <c r="DL51" i="18" s="1"/>
  <c r="DN71" i="20"/>
  <c r="DN73" i="20" s="1"/>
  <c r="DM71" i="20"/>
  <c r="DM73" i="20" s="1"/>
  <c r="DM90" i="9"/>
  <c r="DN90" i="9" s="1"/>
  <c r="DM25" i="9"/>
  <c r="DM24" i="9"/>
  <c r="DM60" i="20"/>
  <c r="DM11" i="14" l="1"/>
  <c r="DN25" i="9"/>
  <c r="DM76" i="20"/>
  <c r="DN76" i="20" s="1"/>
  <c r="J30" i="22" s="1"/>
  <c r="DN60" i="20"/>
  <c r="DM35" i="20"/>
  <c r="DL50" i="18"/>
  <c r="DM7" i="14"/>
  <c r="DN7" i="14" s="1"/>
  <c r="DM23" i="9"/>
  <c r="DM74" i="20" s="1"/>
  <c r="DN24" i="9"/>
  <c r="J60" i="22" l="1"/>
  <c r="J82" i="22"/>
  <c r="J97" i="22" s="1"/>
  <c r="DM56" i="20"/>
  <c r="DN35" i="20"/>
  <c r="DM36" i="20"/>
  <c r="DM8" i="14"/>
  <c r="DN11" i="14"/>
  <c r="DN8" i="14" s="1"/>
  <c r="DN12" i="14" s="1"/>
  <c r="DM26" i="9"/>
  <c r="DN23" i="9"/>
  <c r="DN74" i="20" s="1"/>
  <c r="DL34" i="9"/>
  <c r="DL68" i="9"/>
  <c r="DL67" i="9" s="1"/>
  <c r="DL73" i="9" s="1"/>
  <c r="DL92" i="9" s="1"/>
  <c r="DL93" i="9" s="1"/>
  <c r="DN13" i="14" l="1"/>
  <c r="DM41" i="20"/>
  <c r="DN41" i="20" s="1"/>
  <c r="DM13" i="18"/>
  <c r="DM33" i="18"/>
  <c r="DN56" i="20"/>
  <c r="DL31" i="9"/>
  <c r="DN26" i="9"/>
  <c r="DL97" i="9"/>
  <c r="DL40" i="9"/>
  <c r="DL36" i="9" s="1"/>
  <c r="DM66" i="9"/>
  <c r="DN36" i="20"/>
  <c r="DO37" i="20" s="1"/>
  <c r="DO33" i="20"/>
  <c r="DN33" i="18" l="1"/>
  <c r="DM15" i="18"/>
  <c r="DM12" i="18" s="1"/>
  <c r="DN13" i="18"/>
  <c r="DL41" i="9"/>
  <c r="DL62" i="9" s="1"/>
  <c r="DN18" i="14"/>
  <c r="DN19" i="14" s="1"/>
  <c r="EA17" i="14" s="1"/>
  <c r="EA33" i="20"/>
  <c r="J80" i="22"/>
  <c r="J95" i="22" s="1"/>
  <c r="DM63" i="20"/>
  <c r="DM89" i="9"/>
  <c r="DN89" i="9" s="1"/>
  <c r="DM88" i="9"/>
  <c r="J8" i="21"/>
  <c r="J6" i="21" s="1"/>
  <c r="DM42" i="20"/>
  <c r="DN42" i="20" s="1"/>
  <c r="DO43" i="20" s="1"/>
  <c r="DN14" i="14"/>
  <c r="DN15" i="14" s="1"/>
  <c r="DM24" i="18" l="1"/>
  <c r="DM35" i="18"/>
  <c r="DN15" i="18"/>
  <c r="DN12" i="18" s="1"/>
  <c r="DN63" i="20"/>
  <c r="DN58" i="20" s="1"/>
  <c r="DN66" i="20" s="1"/>
  <c r="DM58" i="20"/>
  <c r="DM85" i="9"/>
  <c r="DN88" i="9"/>
  <c r="J28" i="22"/>
  <c r="DO40" i="20"/>
  <c r="DM54" i="9"/>
  <c r="DN27" i="9"/>
  <c r="DM27" i="9" s="1"/>
  <c r="DO30" i="20"/>
  <c r="EA30" i="20" l="1"/>
  <c r="DO61" i="20"/>
  <c r="EA61" i="20" s="1"/>
  <c r="EA40" i="20"/>
  <c r="DM91" i="9"/>
  <c r="DN85" i="9"/>
  <c r="DN91" i="9" s="1"/>
  <c r="DM44" i="18"/>
  <c r="DM50" i="18" s="1"/>
  <c r="DM34" i="9" s="1"/>
  <c r="DN35" i="18"/>
  <c r="DM32" i="18"/>
  <c r="DM51" i="18" s="1"/>
  <c r="DM72" i="9"/>
  <c r="DN72" i="9" s="1"/>
  <c r="DM82" i="9"/>
  <c r="DO60" i="20"/>
  <c r="DO25" i="9"/>
  <c r="DO90" i="9"/>
  <c r="DO71" i="20"/>
  <c r="DO73" i="20" s="1"/>
  <c r="DO24" i="9"/>
  <c r="J58" i="22"/>
  <c r="J78" i="22"/>
  <c r="DM77" i="20"/>
  <c r="DN77" i="20" s="1"/>
  <c r="DM66" i="20"/>
  <c r="DM21" i="18"/>
  <c r="DN24" i="18"/>
  <c r="DN21" i="18" s="1"/>
  <c r="DM57" i="9"/>
  <c r="DM28" i="9"/>
  <c r="DN54" i="9"/>
  <c r="DM53" i="9"/>
  <c r="DM31" i="9" l="1"/>
  <c r="DN34" i="9"/>
  <c r="DM68" i="9"/>
  <c r="DN28" i="9"/>
  <c r="DN49" i="9" s="1"/>
  <c r="DN48" i="9" s="1"/>
  <c r="DM49" i="9"/>
  <c r="DM48" i="9" s="1"/>
  <c r="DM44" i="9" s="1"/>
  <c r="DO11" i="14"/>
  <c r="DM74" i="9"/>
  <c r="DN82" i="9"/>
  <c r="J29" i="22"/>
  <c r="DN51" i="18"/>
  <c r="DN53" i="9"/>
  <c r="J93" i="22"/>
  <c r="DM56" i="9"/>
  <c r="DN56" i="9" s="1"/>
  <c r="DN57" i="9"/>
  <c r="DO23" i="9"/>
  <c r="DO7" i="14"/>
  <c r="DO76" i="20"/>
  <c r="DO35" i="20"/>
  <c r="DM41" i="18"/>
  <c r="DN44" i="18"/>
  <c r="DN41" i="18" s="1"/>
  <c r="DM52" i="9" l="1"/>
  <c r="DM60" i="9" s="1"/>
  <c r="DM84" i="9"/>
  <c r="DN84" i="9" s="1"/>
  <c r="DN74" i="9"/>
  <c r="DN44" i="9"/>
  <c r="DO50" i="9"/>
  <c r="DP50" i="9" s="1"/>
  <c r="DQ50" i="9" s="1"/>
  <c r="DR50" i="9" s="1"/>
  <c r="DS50" i="9" s="1"/>
  <c r="DO56" i="20"/>
  <c r="DO41" i="20" s="1"/>
  <c r="DO36" i="20"/>
  <c r="DO26" i="9"/>
  <c r="J81" i="22"/>
  <c r="J88" i="22" s="1"/>
  <c r="J31" i="22"/>
  <c r="J36" i="22"/>
  <c r="DO8" i="14"/>
  <c r="DN42" i="9"/>
  <c r="DN31" i="9"/>
  <c r="DM67" i="9"/>
  <c r="DN68" i="9"/>
  <c r="DN52" i="9"/>
  <c r="DN50" i="18"/>
  <c r="DO74" i="20"/>
  <c r="DO42" i="20" l="1"/>
  <c r="DP43" i="20" s="1"/>
  <c r="J83" i="22"/>
  <c r="J98" i="22" s="1"/>
  <c r="J61" i="22"/>
  <c r="J59" i="22" s="1"/>
  <c r="DM73" i="9"/>
  <c r="DN67" i="9"/>
  <c r="DO28" i="9"/>
  <c r="DP33" i="20"/>
  <c r="DP37" i="20"/>
  <c r="DN96" i="9"/>
  <c r="DN60" i="9"/>
  <c r="DO13" i="18"/>
  <c r="DO33" i="18"/>
  <c r="DO89" i="9" l="1"/>
  <c r="DO88" i="9"/>
  <c r="DO63" i="20"/>
  <c r="DO49" i="9"/>
  <c r="J96" i="22"/>
  <c r="J103" i="22" s="1"/>
  <c r="J66" i="22"/>
  <c r="DO15" i="18"/>
  <c r="DO12" i="18" s="1"/>
  <c r="DM92" i="9"/>
  <c r="DN73" i="9"/>
  <c r="DO48" i="9" l="1"/>
  <c r="DO44" i="9" s="1"/>
  <c r="DO58" i="20"/>
  <c r="DO85" i="9"/>
  <c r="DO24" i="18"/>
  <c r="DO35" i="18"/>
  <c r="DN92" i="9"/>
  <c r="DM93" i="9"/>
  <c r="DP40" i="20"/>
  <c r="DO54" i="9"/>
  <c r="DO53" i="9" s="1"/>
  <c r="DO52" i="9" s="1"/>
  <c r="DO77" i="20" l="1"/>
  <c r="DO66" i="20"/>
  <c r="DM97" i="9"/>
  <c r="DM40" i="9"/>
  <c r="DN93" i="9"/>
  <c r="DO21" i="18"/>
  <c r="DO91" i="9"/>
  <c r="DP90" i="9"/>
  <c r="DP25" i="9"/>
  <c r="DP71" i="20"/>
  <c r="DP73" i="20" s="1"/>
  <c r="DP24" i="9"/>
  <c r="DP60" i="20"/>
  <c r="DO44" i="18"/>
  <c r="DO32" i="18"/>
  <c r="DO51" i="18" s="1"/>
  <c r="DO82" i="9"/>
  <c r="DO72" i="9"/>
  <c r="DO60" i="9"/>
  <c r="DO57" i="9" l="1"/>
  <c r="DP76" i="20"/>
  <c r="DP35" i="20"/>
  <c r="DP11" i="14"/>
  <c r="DO74" i="9"/>
  <c r="DO41" i="18"/>
  <c r="DP7" i="14"/>
  <c r="DP23" i="9"/>
  <c r="DM36" i="9"/>
  <c r="DM41" i="9" s="1"/>
  <c r="DM62" i="9" s="1"/>
  <c r="DN40" i="9"/>
  <c r="DN36" i="9" s="1"/>
  <c r="DN41" i="9" s="1"/>
  <c r="DN62" i="9" s="1"/>
  <c r="DO50" i="18"/>
  <c r="DP74" i="20"/>
  <c r="DN97" i="9"/>
  <c r="EA66" i="9"/>
  <c r="DO66" i="9"/>
  <c r="DO68" i="9" l="1"/>
  <c r="DO34" i="9"/>
  <c r="DP8" i="14"/>
  <c r="DO84" i="9"/>
  <c r="DP56" i="20"/>
  <c r="DP41" i="20" s="1"/>
  <c r="DP36" i="20"/>
  <c r="DP26" i="9"/>
  <c r="DP42" i="20" l="1"/>
  <c r="DQ43" i="20" s="1"/>
  <c r="DO31" i="9"/>
  <c r="DQ37" i="20"/>
  <c r="DQ33" i="20"/>
  <c r="DO67" i="9"/>
  <c r="DP28" i="9"/>
  <c r="DP13" i="18"/>
  <c r="DP33" i="18"/>
  <c r="DO73" i="9" l="1"/>
  <c r="DP89" i="9"/>
  <c r="DP63" i="20"/>
  <c r="DP88" i="9"/>
  <c r="DP15" i="18"/>
  <c r="DP49" i="9"/>
  <c r="DP24" i="18" l="1"/>
  <c r="DP35" i="18"/>
  <c r="DP48" i="9"/>
  <c r="DP44" i="9" s="1"/>
  <c r="DP58" i="20"/>
  <c r="DO92" i="9"/>
  <c r="DQ40" i="20"/>
  <c r="DP54" i="9"/>
  <c r="DP53" i="9" s="1"/>
  <c r="DP52" i="9" s="1"/>
  <c r="DP12" i="18"/>
  <c r="DP85" i="9"/>
  <c r="DP77" i="20" l="1"/>
  <c r="DP66" i="20"/>
  <c r="DQ90" i="9"/>
  <c r="DQ25" i="9"/>
  <c r="DQ24" i="9"/>
  <c r="DQ60" i="20"/>
  <c r="DQ71" i="20"/>
  <c r="DQ73" i="20" s="1"/>
  <c r="DO93" i="9"/>
  <c r="DP44" i="18"/>
  <c r="DP50" i="18" s="1"/>
  <c r="DP34" i="9" s="1"/>
  <c r="DP32" i="18"/>
  <c r="DP51" i="18" s="1"/>
  <c r="DP82" i="9"/>
  <c r="DP72" i="9"/>
  <c r="DP91" i="9"/>
  <c r="DP60" i="9"/>
  <c r="DP21" i="18"/>
  <c r="DP31" i="9" l="1"/>
  <c r="DP68" i="9"/>
  <c r="DO97" i="9"/>
  <c r="DO40" i="9"/>
  <c r="DO36" i="9" s="1"/>
  <c r="DO41" i="9" s="1"/>
  <c r="DO62" i="9" s="1"/>
  <c r="DP66" i="9"/>
  <c r="DQ76" i="20"/>
  <c r="DQ35" i="20"/>
  <c r="DP57" i="9"/>
  <c r="DP74" i="9"/>
  <c r="DQ7" i="14"/>
  <c r="DQ23" i="9"/>
  <c r="DQ74" i="20" s="1"/>
  <c r="DP41" i="18"/>
  <c r="DQ11" i="14"/>
  <c r="DQ56" i="20" l="1"/>
  <c r="DQ41" i="20" s="1"/>
  <c r="DQ36" i="20"/>
  <c r="DP67" i="9"/>
  <c r="DQ8" i="14"/>
  <c r="DP84" i="9"/>
  <c r="DQ26" i="9"/>
  <c r="DQ42" i="20" l="1"/>
  <c r="DR43" i="20" s="1"/>
  <c r="DR37" i="20"/>
  <c r="DR33" i="20"/>
  <c r="DQ13" i="18"/>
  <c r="DQ33" i="18"/>
  <c r="DP73" i="9"/>
  <c r="DQ28" i="9"/>
  <c r="DQ49" i="9" l="1"/>
  <c r="DQ15" i="18"/>
  <c r="DQ89" i="9"/>
  <c r="DQ88" i="9"/>
  <c r="DQ63" i="20"/>
  <c r="DP92" i="9"/>
  <c r="DQ58" i="20" l="1"/>
  <c r="DQ85" i="9"/>
  <c r="DR40" i="20"/>
  <c r="DQ54" i="9"/>
  <c r="DQ53" i="9" s="1"/>
  <c r="DQ52" i="9" s="1"/>
  <c r="DQ24" i="18"/>
  <c r="DQ35" i="18"/>
  <c r="DQ48" i="9"/>
  <c r="DQ44" i="9" s="1"/>
  <c r="DP93" i="9"/>
  <c r="DQ12" i="18"/>
  <c r="DQ60" i="9" l="1"/>
  <c r="DP97" i="9"/>
  <c r="DP40" i="9"/>
  <c r="DP36" i="9" s="1"/>
  <c r="DP41" i="9" s="1"/>
  <c r="DP62" i="9" s="1"/>
  <c r="DQ66" i="9"/>
  <c r="DQ91" i="9"/>
  <c r="DQ44" i="18"/>
  <c r="DQ82" i="9"/>
  <c r="DQ32" i="18"/>
  <c r="DQ51" i="18" s="1"/>
  <c r="DQ72" i="9"/>
  <c r="DQ77" i="20"/>
  <c r="DQ66" i="20"/>
  <c r="DQ21" i="18"/>
  <c r="DR24" i="9"/>
  <c r="DR71" i="20"/>
  <c r="DR73" i="20" s="1"/>
  <c r="DR25" i="9"/>
  <c r="DR60" i="20"/>
  <c r="DR90" i="9"/>
  <c r="DR11" i="14" l="1"/>
  <c r="DR7" i="14"/>
  <c r="DR23" i="9"/>
  <c r="DR74" i="20" s="1"/>
  <c r="DQ57" i="9"/>
  <c r="DR76" i="20"/>
  <c r="DR35" i="20"/>
  <c r="DQ41" i="18"/>
  <c r="DQ50" i="18"/>
  <c r="DQ74" i="9"/>
  <c r="DQ68" i="9" l="1"/>
  <c r="DQ34" i="9"/>
  <c r="DR8" i="14"/>
  <c r="DR56" i="20"/>
  <c r="DR41" i="20" s="1"/>
  <c r="DR36" i="20"/>
  <c r="DQ84" i="9"/>
  <c r="DR26" i="9"/>
  <c r="DR42" i="20" l="1"/>
  <c r="DS43" i="20" s="1"/>
  <c r="DS37" i="20"/>
  <c r="DS33" i="20"/>
  <c r="DR28" i="9"/>
  <c r="DR13" i="18"/>
  <c r="DR33" i="18"/>
  <c r="DQ31" i="9"/>
  <c r="DQ67" i="9"/>
  <c r="DR49" i="9" l="1"/>
  <c r="DQ73" i="9"/>
  <c r="DR89" i="9"/>
  <c r="DR63" i="20"/>
  <c r="DR88" i="9"/>
  <c r="DR15" i="18"/>
  <c r="DR85" i="9" l="1"/>
  <c r="DQ92" i="9"/>
  <c r="DR58" i="20"/>
  <c r="DR48" i="9"/>
  <c r="DR44" i="9" s="1"/>
  <c r="DR35" i="18"/>
  <c r="DR24" i="18"/>
  <c r="DR12" i="18"/>
  <c r="DS40" i="20"/>
  <c r="DR54" i="9"/>
  <c r="DR53" i="9" s="1"/>
  <c r="DR52" i="9" s="1"/>
  <c r="DR60" i="9" l="1"/>
  <c r="DQ93" i="9"/>
  <c r="DR21" i="18"/>
  <c r="DR77" i="20"/>
  <c r="DR66" i="20"/>
  <c r="DS71" i="20"/>
  <c r="DS73" i="20" s="1"/>
  <c r="DS90" i="9"/>
  <c r="DS25" i="9"/>
  <c r="DS24" i="9"/>
  <c r="DS60" i="20"/>
  <c r="DR44" i="18"/>
  <c r="DR50" i="18" s="1"/>
  <c r="DR32" i="18"/>
  <c r="DR51" i="18" s="1"/>
  <c r="DR72" i="9"/>
  <c r="DR82" i="9"/>
  <c r="DR91" i="9"/>
  <c r="DR34" i="9" l="1"/>
  <c r="DR68" i="9"/>
  <c r="DS7" i="14"/>
  <c r="DS23" i="9"/>
  <c r="DS11" i="14"/>
  <c r="DR74" i="9"/>
  <c r="DQ97" i="9"/>
  <c r="DQ40" i="9"/>
  <c r="DQ36" i="9" s="1"/>
  <c r="DQ41" i="9" s="1"/>
  <c r="DQ62" i="9" s="1"/>
  <c r="DR66" i="9"/>
  <c r="DR57" i="9"/>
  <c r="DR41" i="18"/>
  <c r="DS76" i="20"/>
  <c r="DS35" i="20"/>
  <c r="DS56" i="20" l="1"/>
  <c r="DS41" i="20" s="1"/>
  <c r="DS36" i="20"/>
  <c r="DS8" i="14"/>
  <c r="DR67" i="9"/>
  <c r="DR84" i="9"/>
  <c r="DS26" i="9"/>
  <c r="DS74" i="20"/>
  <c r="DR31" i="9"/>
  <c r="DS42" i="20" l="1"/>
  <c r="DT43" i="20" s="1"/>
  <c r="DT37" i="20"/>
  <c r="DT33" i="20"/>
  <c r="DR73" i="9"/>
  <c r="DS33" i="18"/>
  <c r="DS13" i="18"/>
  <c r="DS28" i="9"/>
  <c r="DT49" i="20" l="1"/>
  <c r="EA49" i="20" s="1"/>
  <c r="DS49" i="9"/>
  <c r="DS89" i="9"/>
  <c r="DS63" i="20"/>
  <c r="DS88" i="9"/>
  <c r="DR92" i="9"/>
  <c r="DS15" i="18"/>
  <c r="DS35" i="18" l="1"/>
  <c r="DS24" i="18"/>
  <c r="DS58" i="20"/>
  <c r="DT40" i="20"/>
  <c r="DS54" i="9"/>
  <c r="DS53" i="9" s="1"/>
  <c r="DS52" i="9" s="1"/>
  <c r="DS12" i="18"/>
  <c r="DS48" i="9"/>
  <c r="DS44" i="9" s="1"/>
  <c r="DR93" i="9"/>
  <c r="DS85" i="9"/>
  <c r="DS60" i="9" l="1"/>
  <c r="DT87" i="9"/>
  <c r="DR40" i="9"/>
  <c r="DR36" i="9" s="1"/>
  <c r="DR41" i="9" s="1"/>
  <c r="DR62" i="9" s="1"/>
  <c r="DR97" i="9"/>
  <c r="DS66" i="9"/>
  <c r="DT24" i="9"/>
  <c r="DT25" i="9"/>
  <c r="DT11" i="14" s="1"/>
  <c r="DT8" i="14" s="1"/>
  <c r="DT60" i="20"/>
  <c r="DT90" i="9"/>
  <c r="DT71" i="20"/>
  <c r="DT73" i="20" s="1"/>
  <c r="DS21" i="18"/>
  <c r="DS91" i="9"/>
  <c r="DS77" i="20"/>
  <c r="DS66" i="20"/>
  <c r="DS44" i="18"/>
  <c r="DS50" i="18" s="1"/>
  <c r="DS72" i="9"/>
  <c r="DS82" i="9"/>
  <c r="DS32" i="18"/>
  <c r="DS51" i="18" s="1"/>
  <c r="DS68" i="9" l="1"/>
  <c r="DS67" i="9" s="1"/>
  <c r="DS34" i="9"/>
  <c r="EA87" i="9"/>
  <c r="K7" i="21"/>
  <c r="DS74" i="9"/>
  <c r="DS41" i="18"/>
  <c r="DS57" i="9"/>
  <c r="DT76" i="20"/>
  <c r="DT35" i="20"/>
  <c r="DT50" i="9"/>
  <c r="DU50" i="9" s="1"/>
  <c r="DV50" i="9" s="1"/>
  <c r="DW50" i="9" s="1"/>
  <c r="DX50" i="9" s="1"/>
  <c r="DY50" i="9" s="1"/>
  <c r="DZ50" i="9" s="1"/>
  <c r="EA50" i="9" s="1"/>
  <c r="DS31" i="9"/>
  <c r="DT7" i="14"/>
  <c r="DT23" i="9"/>
  <c r="DT26" i="9" s="1"/>
  <c r="DT28" i="9" s="1"/>
  <c r="DT49" i="9" s="1"/>
  <c r="DT74" i="20" l="1"/>
  <c r="DT56" i="20"/>
  <c r="DT41" i="20" s="1"/>
  <c r="DT42" i="20" s="1"/>
  <c r="DT36" i="20"/>
  <c r="DT48" i="9"/>
  <c r="DT44" i="9" s="1"/>
  <c r="DS84" i="9"/>
  <c r="DS73" i="9"/>
  <c r="DU37" i="20" l="1"/>
  <c r="DU33" i="20"/>
  <c r="DS92" i="9"/>
  <c r="DT13" i="18"/>
  <c r="DT33" i="18"/>
  <c r="DT89" i="9" l="1"/>
  <c r="DT88" i="9"/>
  <c r="DT63" i="20"/>
  <c r="DT58" i="20" s="1"/>
  <c r="DT15" i="18"/>
  <c r="DS93" i="9"/>
  <c r="DT85" i="9" l="1"/>
  <c r="DT91" i="9" s="1"/>
  <c r="DT77" i="20"/>
  <c r="DT66" i="20"/>
  <c r="DS40" i="9"/>
  <c r="DS36" i="9" s="1"/>
  <c r="DS41" i="9" s="1"/>
  <c r="DS62" i="9" s="1"/>
  <c r="DS97" i="9"/>
  <c r="DT66" i="9"/>
  <c r="DT24" i="18"/>
  <c r="DT21" i="18" s="1"/>
  <c r="DT35" i="18"/>
  <c r="DT12" i="18"/>
  <c r="DU40" i="20"/>
  <c r="DU43" i="20"/>
  <c r="DT54" i="9"/>
  <c r="DT53" i="9" s="1"/>
  <c r="DT52" i="9" s="1"/>
  <c r="DT60" i="9" s="1"/>
  <c r="DT44" i="18" l="1"/>
  <c r="DT41" i="18" s="1"/>
  <c r="DT32" i="18"/>
  <c r="DT51" i="18" s="1"/>
  <c r="DT72" i="9"/>
  <c r="DT57" i="9" s="1"/>
  <c r="DT82" i="9"/>
  <c r="DT74" i="9" s="1"/>
  <c r="DT84" i="9" s="1"/>
  <c r="DU90" i="9"/>
  <c r="DU25" i="9"/>
  <c r="DU11" i="14" s="1"/>
  <c r="DU8" i="14" s="1"/>
  <c r="DU24" i="9"/>
  <c r="DU60" i="20"/>
  <c r="DU71" i="20"/>
  <c r="DU73" i="20" s="1"/>
  <c r="DU76" i="20" l="1"/>
  <c r="DU35" i="20"/>
  <c r="DU7" i="14"/>
  <c r="DU23" i="9"/>
  <c r="DU26" i="9" s="1"/>
  <c r="DU28" i="9" s="1"/>
  <c r="DU49" i="9" s="1"/>
  <c r="DT50" i="18"/>
  <c r="DU74" i="20" l="1"/>
  <c r="DU56" i="20"/>
  <c r="DU36" i="20"/>
  <c r="DT68" i="9"/>
  <c r="DT67" i="9" s="1"/>
  <c r="DT73" i="9" s="1"/>
  <c r="DT92" i="9" s="1"/>
  <c r="DT93" i="9" s="1"/>
  <c r="DT34" i="9"/>
  <c r="DU48" i="9"/>
  <c r="DU44" i="9" s="1"/>
  <c r="DT97" i="9" l="1"/>
  <c r="DT40" i="9"/>
  <c r="DT53" i="20" s="1"/>
  <c r="DU66" i="9"/>
  <c r="DV37" i="20"/>
  <c r="DV33" i="20"/>
  <c r="DT31" i="9"/>
  <c r="DU41" i="20"/>
  <c r="DU13" i="18"/>
  <c r="DU33" i="18"/>
  <c r="DT36" i="9" l="1"/>
  <c r="DT41" i="9" s="1"/>
  <c r="DT62" i="9" s="1"/>
  <c r="DU15" i="18"/>
  <c r="DU89" i="9"/>
  <c r="DU63" i="20"/>
  <c r="DU58" i="20" s="1"/>
  <c r="DU88" i="9"/>
  <c r="DU42" i="20"/>
  <c r="DU85" i="9" l="1"/>
  <c r="DU91" i="9" s="1"/>
  <c r="DV43" i="20"/>
  <c r="DV40" i="20"/>
  <c r="DU54" i="9"/>
  <c r="DU53" i="9" s="1"/>
  <c r="DU52" i="9" s="1"/>
  <c r="DU60" i="9" s="1"/>
  <c r="DU24" i="18"/>
  <c r="DU21" i="18" s="1"/>
  <c r="DU35" i="18"/>
  <c r="DU77" i="20"/>
  <c r="DU66" i="20"/>
  <c r="DU12" i="18"/>
  <c r="DU44" i="18" l="1"/>
  <c r="DU41" i="18" s="1"/>
  <c r="DU82" i="9"/>
  <c r="DU74" i="9" s="1"/>
  <c r="DU84" i="9" s="1"/>
  <c r="DU72" i="9"/>
  <c r="DU57" i="9" s="1"/>
  <c r="DU32" i="18"/>
  <c r="DU51" i="18" s="1"/>
  <c r="DV60" i="20"/>
  <c r="DV90" i="9"/>
  <c r="DV25" i="9"/>
  <c r="DV11" i="14" s="1"/>
  <c r="DV8" i="14" s="1"/>
  <c r="DV24" i="9"/>
  <c r="DV71" i="20"/>
  <c r="DV73" i="20" s="1"/>
  <c r="DU50" i="18" l="1"/>
  <c r="DV7" i="14"/>
  <c r="DV23" i="9"/>
  <c r="DV26" i="9" s="1"/>
  <c r="DV28" i="9" s="1"/>
  <c r="DV49" i="9" s="1"/>
  <c r="DV76" i="20"/>
  <c r="DV35" i="20"/>
  <c r="DV48" i="9" l="1"/>
  <c r="DV44" i="9" s="1"/>
  <c r="DU34" i="9"/>
  <c r="DU68" i="9"/>
  <c r="DU67" i="9" s="1"/>
  <c r="DU73" i="9" s="1"/>
  <c r="DU92" i="9" s="1"/>
  <c r="DU93" i="9" s="1"/>
  <c r="DV56" i="20"/>
  <c r="DV36" i="20"/>
  <c r="DV74" i="20"/>
  <c r="DU31" i="9" l="1"/>
  <c r="DW37" i="20"/>
  <c r="DW33" i="20"/>
  <c r="DU97" i="9"/>
  <c r="DU40" i="9"/>
  <c r="DU36" i="9" s="1"/>
  <c r="DV66" i="9"/>
  <c r="DV41" i="20"/>
  <c r="DV13" i="18"/>
  <c r="DV33" i="18"/>
  <c r="DV15" i="18" l="1"/>
  <c r="DV12" i="18" s="1"/>
  <c r="DV89" i="9"/>
  <c r="DV63" i="20"/>
  <c r="DV58" i="20" s="1"/>
  <c r="DV88" i="9"/>
  <c r="DV42" i="20"/>
  <c r="DU41" i="9"/>
  <c r="DU62" i="9" s="1"/>
  <c r="DV85" i="9" l="1"/>
  <c r="DV91" i="9" s="1"/>
  <c r="DV77" i="20"/>
  <c r="DV66" i="20"/>
  <c r="DW43" i="20"/>
  <c r="DW40" i="20"/>
  <c r="DV54" i="9"/>
  <c r="DV53" i="9" s="1"/>
  <c r="DV52" i="9" s="1"/>
  <c r="DV60" i="9" s="1"/>
  <c r="DV24" i="18"/>
  <c r="DV21" i="18" s="1"/>
  <c r="DV35" i="18"/>
  <c r="DW60" i="20" l="1"/>
  <c r="DW24" i="9"/>
  <c r="DW25" i="9"/>
  <c r="DW11" i="14" s="1"/>
  <c r="DW8" i="14" s="1"/>
  <c r="DW90" i="9"/>
  <c r="DW71" i="20"/>
  <c r="DW73" i="20" s="1"/>
  <c r="DV44" i="18"/>
  <c r="DV41" i="18" s="1"/>
  <c r="DV32" i="18"/>
  <c r="DV51" i="18" s="1"/>
  <c r="DV72" i="9"/>
  <c r="DV57" i="9" s="1"/>
  <c r="DV82" i="9"/>
  <c r="DV74" i="9" s="1"/>
  <c r="DV84" i="9" s="1"/>
  <c r="DV50" i="18" l="1"/>
  <c r="DV34" i="9" s="1"/>
  <c r="DV31" i="9" s="1"/>
  <c r="DW7" i="14"/>
  <c r="DW23" i="9"/>
  <c r="DW26" i="9" s="1"/>
  <c r="DW28" i="9" s="1"/>
  <c r="DW49" i="9" s="1"/>
  <c r="DW76" i="20"/>
  <c r="DW35" i="20"/>
  <c r="DV68" i="9"/>
  <c r="DV67" i="9" s="1"/>
  <c r="DV73" i="9" s="1"/>
  <c r="DV92" i="9" s="1"/>
  <c r="DV93" i="9" s="1"/>
  <c r="DW74" i="20" l="1"/>
  <c r="DW56" i="20"/>
  <c r="DW36" i="20"/>
  <c r="DV97" i="9"/>
  <c r="DV40" i="9"/>
  <c r="DV36" i="9" s="1"/>
  <c r="DV41" i="9" s="1"/>
  <c r="DV62" i="9" s="1"/>
  <c r="DW66" i="9"/>
  <c r="DW48" i="9"/>
  <c r="DW44" i="9" s="1"/>
  <c r="DX37" i="20" l="1"/>
  <c r="DX33" i="20"/>
  <c r="DW13" i="18"/>
  <c r="DW41" i="20"/>
  <c r="DW33" i="18"/>
  <c r="DW89" i="9" l="1"/>
  <c r="DW63" i="20"/>
  <c r="DW58" i="20" s="1"/>
  <c r="DW88" i="9"/>
  <c r="DW42" i="20"/>
  <c r="DW15" i="18"/>
  <c r="DW12" i="18" s="1"/>
  <c r="DW85" i="9" l="1"/>
  <c r="DW91" i="9" s="1"/>
  <c r="DX43" i="20"/>
  <c r="DX40" i="20"/>
  <c r="DW54" i="9"/>
  <c r="DW53" i="9" s="1"/>
  <c r="DW52" i="9" s="1"/>
  <c r="DW60" i="9" s="1"/>
  <c r="DW77" i="20"/>
  <c r="DW66" i="20"/>
  <c r="DW24" i="18"/>
  <c r="DW21" i="18" s="1"/>
  <c r="DW35" i="18"/>
  <c r="DW44" i="18" l="1"/>
  <c r="DW41" i="18" s="1"/>
  <c r="DW32" i="18"/>
  <c r="DW51" i="18" s="1"/>
  <c r="DW72" i="9"/>
  <c r="DW57" i="9" s="1"/>
  <c r="DW82" i="9"/>
  <c r="DW74" i="9" s="1"/>
  <c r="DW84" i="9" s="1"/>
  <c r="DX90" i="9"/>
  <c r="DX25" i="9"/>
  <c r="DX11" i="14" s="1"/>
  <c r="DX8" i="14" s="1"/>
  <c r="DX24" i="9"/>
  <c r="DX60" i="20"/>
  <c r="DX71" i="20"/>
  <c r="DX73" i="20" s="1"/>
  <c r="DW50" i="18" l="1"/>
  <c r="DX76" i="20"/>
  <c r="DX35" i="20"/>
  <c r="DX7" i="14"/>
  <c r="DX23" i="9"/>
  <c r="DX26" i="9" s="1"/>
  <c r="DX28" i="9" s="1"/>
  <c r="DX49" i="9" s="1"/>
  <c r="DW34" i="9" l="1"/>
  <c r="DW31" i="9" s="1"/>
  <c r="DW68" i="9"/>
  <c r="DW67" i="9" s="1"/>
  <c r="DW73" i="9" s="1"/>
  <c r="DW92" i="9" s="1"/>
  <c r="DW93" i="9" s="1"/>
  <c r="DW97" i="9" s="1"/>
  <c r="DX74" i="20"/>
  <c r="DX56" i="20"/>
  <c r="DX36" i="20"/>
  <c r="DX48" i="9"/>
  <c r="DX44" i="9" s="1"/>
  <c r="DX66" i="9" l="1"/>
  <c r="DW40" i="9"/>
  <c r="DW36" i="9" s="1"/>
  <c r="DW41" i="9" s="1"/>
  <c r="DW62" i="9" s="1"/>
  <c r="DY37" i="20"/>
  <c r="DY33" i="20"/>
  <c r="DX41" i="20"/>
  <c r="DX13" i="18"/>
  <c r="DX33" i="18"/>
  <c r="DX15" i="18" l="1"/>
  <c r="DX89" i="9"/>
  <c r="DX63" i="20"/>
  <c r="DX58" i="20" s="1"/>
  <c r="DX88" i="9"/>
  <c r="DX42" i="20"/>
  <c r="DX77" i="20" l="1"/>
  <c r="DX66" i="20"/>
  <c r="DY43" i="20"/>
  <c r="DY40" i="20"/>
  <c r="DX54" i="9"/>
  <c r="DX53" i="9" s="1"/>
  <c r="DX52" i="9" s="1"/>
  <c r="DX60" i="9" s="1"/>
  <c r="DX35" i="18"/>
  <c r="DX24" i="18"/>
  <c r="DX21" i="18" s="1"/>
  <c r="DX85" i="9"/>
  <c r="DX91" i="9" s="1"/>
  <c r="DX12" i="18"/>
  <c r="DY71" i="20" l="1"/>
  <c r="DY73" i="20" s="1"/>
  <c r="DY60" i="20"/>
  <c r="DY90" i="9"/>
  <c r="DY25" i="9"/>
  <c r="DY11" i="14" s="1"/>
  <c r="DY8" i="14" s="1"/>
  <c r="DY24" i="9"/>
  <c r="DX44" i="18"/>
  <c r="DX41" i="18" s="1"/>
  <c r="DX82" i="9"/>
  <c r="DX74" i="9" s="1"/>
  <c r="DX84" i="9" s="1"/>
  <c r="DX32" i="18"/>
  <c r="DX51" i="18" s="1"/>
  <c r="DX72" i="9"/>
  <c r="DX57" i="9" s="1"/>
  <c r="DX50" i="18" l="1"/>
  <c r="DY76" i="20"/>
  <c r="DY35" i="20"/>
  <c r="DY7" i="14"/>
  <c r="DY23" i="9"/>
  <c r="DY26" i="9" s="1"/>
  <c r="DY28" i="9" s="1"/>
  <c r="DY49" i="9" s="1"/>
  <c r="DY74" i="20" l="1"/>
  <c r="DY56" i="20"/>
  <c r="DY36" i="20"/>
  <c r="DY48" i="9"/>
  <c r="DY44" i="9" s="1"/>
  <c r="DX68" i="9"/>
  <c r="DX67" i="9" s="1"/>
  <c r="DX73" i="9" s="1"/>
  <c r="DX92" i="9" s="1"/>
  <c r="DX93" i="9" s="1"/>
  <c r="DX34" i="9"/>
  <c r="DX31" i="9" l="1"/>
  <c r="DZ37" i="20"/>
  <c r="DZ33" i="20"/>
  <c r="DX97" i="9"/>
  <c r="DX40" i="9"/>
  <c r="DX36" i="9" s="1"/>
  <c r="DY66" i="9"/>
  <c r="DY41" i="20"/>
  <c r="DY13" i="18"/>
  <c r="DY33" i="18"/>
  <c r="DY15" i="18" l="1"/>
  <c r="DY63" i="20"/>
  <c r="DY58" i="20" s="1"/>
  <c r="DY88" i="9"/>
  <c r="DY89" i="9"/>
  <c r="DY42" i="20"/>
  <c r="DX41" i="9"/>
  <c r="DX62" i="9" s="1"/>
  <c r="EA37" i="20"/>
  <c r="DY85" i="9" l="1"/>
  <c r="DY91" i="9" s="1"/>
  <c r="DY77" i="20"/>
  <c r="DY66" i="20"/>
  <c r="DZ43" i="20"/>
  <c r="EA43" i="20" s="1"/>
  <c r="DZ40" i="20"/>
  <c r="DY54" i="9"/>
  <c r="DY53" i="9" s="1"/>
  <c r="DY52" i="9" s="1"/>
  <c r="DY60" i="9" s="1"/>
  <c r="DY24" i="18"/>
  <c r="DY21" i="18" s="1"/>
  <c r="DY35" i="18"/>
  <c r="DY12" i="18"/>
  <c r="EA71" i="20" l="1"/>
  <c r="EA73" i="20" s="1"/>
  <c r="DZ71" i="20"/>
  <c r="DZ73" i="20" s="1"/>
  <c r="DZ90" i="9"/>
  <c r="EA90" i="9" s="1"/>
  <c r="DZ25" i="9"/>
  <c r="DZ60" i="20"/>
  <c r="DZ24" i="9"/>
  <c r="DY44" i="18"/>
  <c r="DY41" i="18" s="1"/>
  <c r="DY32" i="18"/>
  <c r="DY51" i="18" s="1"/>
  <c r="DY72" i="9"/>
  <c r="DY57" i="9" s="1"/>
  <c r="DY82" i="9"/>
  <c r="DY74" i="9" s="1"/>
  <c r="DY84" i="9" s="1"/>
  <c r="DY50" i="18" l="1"/>
  <c r="DZ11" i="14"/>
  <c r="EA25" i="9"/>
  <c r="DZ7" i="14"/>
  <c r="EA7" i="14" s="1"/>
  <c r="DZ23" i="9"/>
  <c r="DZ74" i="20" s="1"/>
  <c r="EA24" i="9"/>
  <c r="DZ76" i="20"/>
  <c r="EA76" i="20" s="1"/>
  <c r="K30" i="22" s="1"/>
  <c r="EA60" i="20"/>
  <c r="DZ35" i="20"/>
  <c r="DZ56" i="20" l="1"/>
  <c r="EA35" i="20"/>
  <c r="DZ36" i="20"/>
  <c r="DZ26" i="9"/>
  <c r="EA23" i="9"/>
  <c r="EA74" i="20" s="1"/>
  <c r="DZ8" i="14"/>
  <c r="EA11" i="14"/>
  <c r="EA8" i="14" s="1"/>
  <c r="EA12" i="14" s="1"/>
  <c r="K82" i="22"/>
  <c r="K97" i="22" s="1"/>
  <c r="K60" i="22"/>
  <c r="DY34" i="9"/>
  <c r="DY68" i="9"/>
  <c r="DY67" i="9" s="1"/>
  <c r="DY73" i="9" s="1"/>
  <c r="DY92" i="9" s="1"/>
  <c r="DY93" i="9" s="1"/>
  <c r="EA13" i="14" l="1"/>
  <c r="EA14" i="14" s="1"/>
  <c r="DY31" i="9"/>
  <c r="EA36" i="20"/>
  <c r="EB37" i="20" s="1"/>
  <c r="EB33" i="20"/>
  <c r="DY97" i="9"/>
  <c r="DY40" i="9"/>
  <c r="DY36" i="9" s="1"/>
  <c r="DZ66" i="9"/>
  <c r="EA26" i="9"/>
  <c r="DZ41" i="20"/>
  <c r="EA41" i="20" s="1"/>
  <c r="DZ13" i="18"/>
  <c r="DZ33" i="18"/>
  <c r="EA56" i="20"/>
  <c r="EA27" i="9" l="1"/>
  <c r="DZ27" i="9" s="1"/>
  <c r="EB30" i="20"/>
  <c r="K80" i="22"/>
  <c r="K95" i="22" s="1"/>
  <c r="DZ63" i="20"/>
  <c r="DZ89" i="9"/>
  <c r="EA89" i="9" s="1"/>
  <c r="DZ88" i="9"/>
  <c r="K8" i="21"/>
  <c r="K6" i="21" s="1"/>
  <c r="DZ42" i="20"/>
  <c r="EA42" i="20" s="1"/>
  <c r="EB43" i="20" s="1"/>
  <c r="EN33" i="20"/>
  <c r="DY41" i="9"/>
  <c r="DY62" i="9" s="1"/>
  <c r="DZ15" i="18"/>
  <c r="DZ12" i="18" s="1"/>
  <c r="EA13" i="18"/>
  <c r="EA15" i="14"/>
  <c r="EA33" i="18"/>
  <c r="EA18" i="14"/>
  <c r="EA19" i="14" s="1"/>
  <c r="EN17" i="14" s="1"/>
  <c r="K28" i="22" l="1"/>
  <c r="DZ85" i="9"/>
  <c r="EA88" i="9"/>
  <c r="EN30" i="20"/>
  <c r="EB61" i="20"/>
  <c r="EN61" i="20" s="1"/>
  <c r="DZ24" i="18"/>
  <c r="DZ35" i="18"/>
  <c r="EA15" i="18"/>
  <c r="EA12" i="18" s="1"/>
  <c r="EB40" i="20"/>
  <c r="DZ54" i="9"/>
  <c r="EA63" i="20"/>
  <c r="EA58" i="20" s="1"/>
  <c r="EA66" i="20" s="1"/>
  <c r="DZ58" i="20"/>
  <c r="DZ28" i="9"/>
  <c r="EA28" i="9" l="1"/>
  <c r="EA49" i="9" s="1"/>
  <c r="EA48" i="9" s="1"/>
  <c r="DZ49" i="9"/>
  <c r="DZ48" i="9" s="1"/>
  <c r="DZ44" i="9" s="1"/>
  <c r="EA54" i="9"/>
  <c r="DZ53" i="9"/>
  <c r="DZ44" i="18"/>
  <c r="DZ50" i="18" s="1"/>
  <c r="EA35" i="18"/>
  <c r="DZ82" i="9"/>
  <c r="DZ72" i="9"/>
  <c r="DZ32" i="18"/>
  <c r="DZ51" i="18" s="1"/>
  <c r="DZ91" i="9"/>
  <c r="EA85" i="9"/>
  <c r="EA91" i="9" s="1"/>
  <c r="EN40" i="20"/>
  <c r="DZ21" i="18"/>
  <c r="EA24" i="18"/>
  <c r="EA21" i="18" s="1"/>
  <c r="K58" i="22"/>
  <c r="K78" i="22"/>
  <c r="DZ77" i="20"/>
  <c r="EA77" i="20" s="1"/>
  <c r="DZ66" i="20"/>
  <c r="EB25" i="9"/>
  <c r="EB90" i="9"/>
  <c r="EB60" i="20"/>
  <c r="EB24" i="9"/>
  <c r="EB71" i="20"/>
  <c r="EB73" i="20" s="1"/>
  <c r="DZ68" i="9" l="1"/>
  <c r="DZ67" i="9" s="1"/>
  <c r="DZ34" i="9"/>
  <c r="DZ31" i="9" s="1"/>
  <c r="EB23" i="9"/>
  <c r="EB74" i="20" s="1"/>
  <c r="EB7" i="14"/>
  <c r="DZ74" i="9"/>
  <c r="EA82" i="9"/>
  <c r="EA53" i="9"/>
  <c r="EA72" i="9"/>
  <c r="DZ57" i="9"/>
  <c r="K29" i="22"/>
  <c r="EA51" i="18"/>
  <c r="EA34" i="9"/>
  <c r="EB76" i="20"/>
  <c r="EB35" i="20"/>
  <c r="EB11" i="14"/>
  <c r="K93" i="22"/>
  <c r="DZ41" i="18"/>
  <c r="EA44" i="18"/>
  <c r="EA41" i="18" s="1"/>
  <c r="EA44" i="9"/>
  <c r="EB50" i="9"/>
  <c r="EC50" i="9" s="1"/>
  <c r="ED50" i="9" s="1"/>
  <c r="EE50" i="9" s="1"/>
  <c r="EF50" i="9" s="1"/>
  <c r="EA68" i="9" l="1"/>
  <c r="DZ56" i="9"/>
  <c r="EA57" i="9"/>
  <c r="EB26" i="9"/>
  <c r="EA96" i="9"/>
  <c r="DZ84" i="9"/>
  <c r="EA84" i="9" s="1"/>
  <c r="EA74" i="9"/>
  <c r="EB56" i="20"/>
  <c r="EB41" i="20" s="1"/>
  <c r="EB36" i="20"/>
  <c r="EA50" i="18"/>
  <c r="EB8" i="14"/>
  <c r="EA42" i="9"/>
  <c r="EA31" i="9"/>
  <c r="K81" i="22"/>
  <c r="K88" i="22" s="1"/>
  <c r="K31" i="22"/>
  <c r="K36" i="22"/>
  <c r="DZ73" i="9"/>
  <c r="EA67" i="9"/>
  <c r="EB42" i="20" l="1"/>
  <c r="EC43" i="20" s="1"/>
  <c r="K83" i="22"/>
  <c r="K98" i="22" s="1"/>
  <c r="K61" i="22"/>
  <c r="K59" i="22" s="1"/>
  <c r="EA56" i="9"/>
  <c r="EA52" i="9" s="1"/>
  <c r="EA60" i="9" s="1"/>
  <c r="DZ52" i="9"/>
  <c r="DZ60" i="9" s="1"/>
  <c r="EC33" i="20"/>
  <c r="EC37" i="20"/>
  <c r="EB28" i="9"/>
  <c r="DZ92" i="9"/>
  <c r="EA73" i="9"/>
  <c r="EB33" i="18"/>
  <c r="EB13" i="18"/>
  <c r="EA92" i="9" l="1"/>
  <c r="DZ93" i="9"/>
  <c r="EB88" i="9"/>
  <c r="EB89" i="9"/>
  <c r="EB63" i="20"/>
  <c r="K96" i="22"/>
  <c r="K103" i="22" s="1"/>
  <c r="K66" i="22"/>
  <c r="EB15" i="18"/>
  <c r="EB12" i="18" s="1"/>
  <c r="EB49" i="9"/>
  <c r="EB85" i="9" l="1"/>
  <c r="DZ97" i="9"/>
  <c r="DZ40" i="9"/>
  <c r="EA93" i="9"/>
  <c r="EC40" i="20"/>
  <c r="EB54" i="9"/>
  <c r="EB53" i="9" s="1"/>
  <c r="EB52" i="9" s="1"/>
  <c r="EB24" i="18"/>
  <c r="EB35" i="18"/>
  <c r="EB48" i="9"/>
  <c r="EB44" i="9" s="1"/>
  <c r="EB58" i="20"/>
  <c r="EB60" i="9" l="1"/>
  <c r="DZ36" i="9"/>
  <c r="DZ41" i="9" s="1"/>
  <c r="DZ62" i="9" s="1"/>
  <c r="EA40" i="9"/>
  <c r="EA36" i="9" s="1"/>
  <c r="EA41" i="9" s="1"/>
  <c r="EA62" i="9" s="1"/>
  <c r="EC90" i="9"/>
  <c r="EC25" i="9"/>
  <c r="EC24" i="9"/>
  <c r="EC60" i="20"/>
  <c r="EC71" i="20"/>
  <c r="EC73" i="20" s="1"/>
  <c r="EB91" i="9"/>
  <c r="EB77" i="20"/>
  <c r="EB66" i="20"/>
  <c r="EB44" i="18"/>
  <c r="EB50" i="18" s="1"/>
  <c r="EB32" i="18"/>
  <c r="EB51" i="18" s="1"/>
  <c r="EB82" i="9"/>
  <c r="EB72" i="9"/>
  <c r="EB21" i="18"/>
  <c r="EA97" i="9"/>
  <c r="EN66" i="9"/>
  <c r="EB66" i="9"/>
  <c r="EB68" i="9" l="1"/>
  <c r="EB34" i="9"/>
  <c r="EC76" i="20"/>
  <c r="EC35" i="20"/>
  <c r="EB57" i="9"/>
  <c r="EB74" i="9"/>
  <c r="EC7" i="14"/>
  <c r="EC23" i="9"/>
  <c r="EC74" i="20" s="1"/>
  <c r="EB41" i="18"/>
  <c r="EC11" i="14"/>
  <c r="EB84" i="9" l="1"/>
  <c r="EC56" i="20"/>
  <c r="EC41" i="20" s="1"/>
  <c r="EC36" i="20"/>
  <c r="EC8" i="14"/>
  <c r="EC26" i="9"/>
  <c r="EB31" i="9"/>
  <c r="EB67" i="9"/>
  <c r="EC42" i="20" l="1"/>
  <c r="ED43" i="20" s="1"/>
  <c r="EC13" i="18"/>
  <c r="EC33" i="18"/>
  <c r="EB73" i="9"/>
  <c r="ED37" i="20"/>
  <c r="ED33" i="20"/>
  <c r="EC28" i="9"/>
  <c r="EB92" i="9" l="1"/>
  <c r="EC15" i="18"/>
  <c r="EC49" i="9"/>
  <c r="EC63" i="20"/>
  <c r="EC89" i="9"/>
  <c r="EC88" i="9"/>
  <c r="EB93" i="9" l="1"/>
  <c r="EC48" i="9"/>
  <c r="EC44" i="9" s="1"/>
  <c r="EC24" i="18"/>
  <c r="EC35" i="18"/>
  <c r="EC85" i="9"/>
  <c r="ED40" i="20"/>
  <c r="EC54" i="9"/>
  <c r="EC53" i="9" s="1"/>
  <c r="EC52" i="9" s="1"/>
  <c r="EC58" i="20"/>
  <c r="EC12" i="18"/>
  <c r="EC60" i="9" l="1"/>
  <c r="EC77" i="20"/>
  <c r="EC66" i="20"/>
  <c r="EC44" i="18"/>
  <c r="EC72" i="9"/>
  <c r="EC82" i="9"/>
  <c r="EC32" i="18"/>
  <c r="EC51" i="18" s="1"/>
  <c r="EC21" i="18"/>
  <c r="EB97" i="9"/>
  <c r="EB40" i="9"/>
  <c r="EB36" i="9" s="1"/>
  <c r="EB41" i="9" s="1"/>
  <c r="EB62" i="9" s="1"/>
  <c r="EC66" i="9"/>
  <c r="ED24" i="9"/>
  <c r="ED71" i="20"/>
  <c r="ED73" i="20" s="1"/>
  <c r="ED60" i="20"/>
  <c r="ED90" i="9"/>
  <c r="ED25" i="9"/>
  <c r="EC91" i="9"/>
  <c r="ED11" i="14" l="1"/>
  <c r="ED76" i="20"/>
  <c r="ED35" i="20"/>
  <c r="EC41" i="18"/>
  <c r="EC50" i="18"/>
  <c r="ED7" i="14"/>
  <c r="ED23" i="9"/>
  <c r="EC57" i="9"/>
  <c r="EC74" i="9"/>
  <c r="EC68" i="9" l="1"/>
  <c r="EC34" i="9"/>
  <c r="ED56" i="20"/>
  <c r="ED41" i="20" s="1"/>
  <c r="ED36" i="20"/>
  <c r="EC84" i="9"/>
  <c r="ED26" i="9"/>
  <c r="ED74" i="20"/>
  <c r="ED8" i="14"/>
  <c r="ED42" i="20" l="1"/>
  <c r="EE43" i="20" s="1"/>
  <c r="EC31" i="9"/>
  <c r="ED28" i="9"/>
  <c r="EC67" i="9"/>
  <c r="EE33" i="20"/>
  <c r="EE37" i="20"/>
  <c r="ED13" i="18"/>
  <c r="ED33" i="18"/>
  <c r="ED15" i="18" l="1"/>
  <c r="ED49" i="9"/>
  <c r="ED89" i="9"/>
  <c r="ED63" i="20"/>
  <c r="ED88" i="9"/>
  <c r="EC73" i="9"/>
  <c r="ED24" i="18" l="1"/>
  <c r="ED35" i="18"/>
  <c r="EC92" i="9"/>
  <c r="EE40" i="20"/>
  <c r="ED54" i="9"/>
  <c r="ED53" i="9" s="1"/>
  <c r="ED52" i="9" s="1"/>
  <c r="ED48" i="9"/>
  <c r="ED44" i="9" s="1"/>
  <c r="ED12" i="18"/>
  <c r="ED85" i="9"/>
  <c r="ED58" i="20"/>
  <c r="ED60" i="9" l="1"/>
  <c r="EE71" i="20"/>
  <c r="EE73" i="20" s="1"/>
  <c r="EE25" i="9"/>
  <c r="EE60" i="20"/>
  <c r="EE90" i="9"/>
  <c r="EE24" i="9"/>
  <c r="ED44" i="18"/>
  <c r="ED50" i="18" s="1"/>
  <c r="ED72" i="9"/>
  <c r="ED82" i="9"/>
  <c r="ED32" i="18"/>
  <c r="ED51" i="18" s="1"/>
  <c r="ED77" i="20"/>
  <c r="ED66" i="20"/>
  <c r="ED21" i="18"/>
  <c r="ED91" i="9"/>
  <c r="EC93" i="9"/>
  <c r="ED68" i="9" l="1"/>
  <c r="ED34" i="9"/>
  <c r="ED74" i="9"/>
  <c r="EE76" i="20"/>
  <c r="EE35" i="20"/>
  <c r="ED57" i="9"/>
  <c r="ED41" i="18"/>
  <c r="EE11" i="14"/>
  <c r="EE7" i="14"/>
  <c r="EE23" i="9"/>
  <c r="EE74" i="20" s="1"/>
  <c r="EC97" i="9"/>
  <c r="EC40" i="9"/>
  <c r="EC36" i="9" s="1"/>
  <c r="EC41" i="9" s="1"/>
  <c r="EC62" i="9" s="1"/>
  <c r="ED66" i="9"/>
  <c r="EE56" i="20" l="1"/>
  <c r="EE41" i="20" s="1"/>
  <c r="EE36" i="20"/>
  <c r="ED84" i="9"/>
  <c r="EE8" i="14"/>
  <c r="ED31" i="9"/>
  <c r="EE26" i="9"/>
  <c r="ED67" i="9"/>
  <c r="EE42" i="20" l="1"/>
  <c r="EF43" i="20" s="1"/>
  <c r="EF37" i="20"/>
  <c r="EF33" i="20"/>
  <c r="EE28" i="9"/>
  <c r="ED73" i="9"/>
  <c r="EE13" i="18"/>
  <c r="EE33" i="18"/>
  <c r="EE49" i="9" l="1"/>
  <c r="EE89" i="9"/>
  <c r="EE63" i="20"/>
  <c r="EE88" i="9"/>
  <c r="ED92" i="9"/>
  <c r="EE15" i="18"/>
  <c r="EE58" i="20" l="1"/>
  <c r="EE24" i="18"/>
  <c r="EE35" i="18"/>
  <c r="EF40" i="20"/>
  <c r="EE54" i="9"/>
  <c r="EE53" i="9" s="1"/>
  <c r="EE52" i="9" s="1"/>
  <c r="EE12" i="18"/>
  <c r="ED93" i="9"/>
  <c r="EE48" i="9"/>
  <c r="EE44" i="9" s="1"/>
  <c r="EE85" i="9"/>
  <c r="EE60" i="9" l="1"/>
  <c r="EE44" i="18"/>
  <c r="EE50" i="18" s="1"/>
  <c r="EE34" i="9" s="1"/>
  <c r="EE82" i="9"/>
  <c r="EE72" i="9"/>
  <c r="EE32" i="18"/>
  <c r="EE51" i="18" s="1"/>
  <c r="ED97" i="9"/>
  <c r="ED40" i="9"/>
  <c r="ED36" i="9" s="1"/>
  <c r="ED41" i="9" s="1"/>
  <c r="ED62" i="9" s="1"/>
  <c r="EE66" i="9"/>
  <c r="EE21" i="18"/>
  <c r="EF24" i="9"/>
  <c r="EF60" i="20"/>
  <c r="EF25" i="9"/>
  <c r="EF71" i="20"/>
  <c r="EF73" i="20" s="1"/>
  <c r="EF90" i="9"/>
  <c r="EE77" i="20"/>
  <c r="EE66" i="20"/>
  <c r="EE91" i="9"/>
  <c r="EE68" i="9" l="1"/>
  <c r="EE67" i="9" s="1"/>
  <c r="EE31" i="9"/>
  <c r="EF7" i="14"/>
  <c r="EF23" i="9"/>
  <c r="EF74" i="20" s="1"/>
  <c r="EE74" i="9"/>
  <c r="EF11" i="14"/>
  <c r="EE57" i="9"/>
  <c r="EF76" i="20"/>
  <c r="EF35" i="20"/>
  <c r="EE41" i="18"/>
  <c r="EF8" i="14" l="1"/>
  <c r="EF26" i="9"/>
  <c r="EE84" i="9"/>
  <c r="EF56" i="20"/>
  <c r="EF41" i="20" s="1"/>
  <c r="EF36" i="20"/>
  <c r="EE73" i="9"/>
  <c r="EF42" i="20" l="1"/>
  <c r="EG43" i="20"/>
  <c r="EG49" i="20"/>
  <c r="EN49" i="20" s="1"/>
  <c r="EE92" i="9"/>
  <c r="EF28" i="9"/>
  <c r="EF13" i="18"/>
  <c r="EF33" i="18"/>
  <c r="EG37" i="20"/>
  <c r="EG33" i="20"/>
  <c r="EF15" i="18" l="1"/>
  <c r="EF12" i="18" s="1"/>
  <c r="EF49" i="9"/>
  <c r="EF89" i="9"/>
  <c r="EF63" i="20"/>
  <c r="EF88" i="9"/>
  <c r="EE93" i="9"/>
  <c r="EF85" i="9" l="1"/>
  <c r="EF48" i="9"/>
  <c r="EF44" i="9" s="1"/>
  <c r="EF35" i="18"/>
  <c r="EF24" i="18"/>
  <c r="EF58" i="20"/>
  <c r="EE97" i="9"/>
  <c r="EE40" i="9"/>
  <c r="EE36" i="9" s="1"/>
  <c r="EE41" i="9" s="1"/>
  <c r="EE62" i="9" s="1"/>
  <c r="EF66" i="9"/>
  <c r="EG40" i="20"/>
  <c r="EF54" i="9"/>
  <c r="EF53" i="9" s="1"/>
  <c r="EF52" i="9" s="1"/>
  <c r="EF60" i="9" l="1"/>
  <c r="EF21" i="18"/>
  <c r="EG87" i="9"/>
  <c r="EG24" i="9"/>
  <c r="EG60" i="20"/>
  <c r="EG71" i="20"/>
  <c r="EG73" i="20" s="1"/>
  <c r="EG90" i="9"/>
  <c r="EG25" i="9"/>
  <c r="EG11" i="14" s="1"/>
  <c r="EG8" i="14" s="1"/>
  <c r="EF77" i="20"/>
  <c r="EF66" i="20"/>
  <c r="EF44" i="18"/>
  <c r="EF72" i="9"/>
  <c r="EF82" i="9"/>
  <c r="EF32" i="18"/>
  <c r="EF51" i="18" s="1"/>
  <c r="EF91" i="9"/>
  <c r="EF74" i="9" l="1"/>
  <c r="EF41" i="18"/>
  <c r="EN87" i="9"/>
  <c r="L7" i="21"/>
  <c r="EF57" i="9"/>
  <c r="EG50" i="9"/>
  <c r="EH50" i="9" s="1"/>
  <c r="EI50" i="9" s="1"/>
  <c r="EJ50" i="9" s="1"/>
  <c r="EK50" i="9" s="1"/>
  <c r="EL50" i="9" s="1"/>
  <c r="EM50" i="9" s="1"/>
  <c r="EN50" i="9" s="1"/>
  <c r="EG76" i="20"/>
  <c r="EG35" i="20"/>
  <c r="EF50" i="18"/>
  <c r="EG7" i="14"/>
  <c r="EG23" i="9"/>
  <c r="EG26" i="9" s="1"/>
  <c r="EG28" i="9" s="1"/>
  <c r="EG49" i="9" s="1"/>
  <c r="EG56" i="20" l="1"/>
  <c r="EG41" i="20" s="1"/>
  <c r="EG42" i="20" s="1"/>
  <c r="EG36" i="20"/>
  <c r="EF34" i="9"/>
  <c r="EF68" i="9"/>
  <c r="EG48" i="9"/>
  <c r="EG44" i="9" s="1"/>
  <c r="EG74" i="20"/>
  <c r="EF84" i="9"/>
  <c r="EH37" i="20" l="1"/>
  <c r="EH33" i="20"/>
  <c r="EF67" i="9"/>
  <c r="EG13" i="18"/>
  <c r="EG33" i="18"/>
  <c r="EF31" i="9"/>
  <c r="EG88" i="9" l="1"/>
  <c r="EG89" i="9"/>
  <c r="EG63" i="20"/>
  <c r="EG58" i="20" s="1"/>
  <c r="EG15" i="18"/>
  <c r="EG12" i="18" s="1"/>
  <c r="EF73" i="9"/>
  <c r="EG85" i="9" l="1"/>
  <c r="EG91" i="9" s="1"/>
  <c r="EG77" i="20"/>
  <c r="EG66" i="20"/>
  <c r="EF92" i="9"/>
  <c r="EH43" i="20"/>
  <c r="EH40" i="20"/>
  <c r="EG54" i="9"/>
  <c r="EG53" i="9" s="1"/>
  <c r="EG52" i="9" s="1"/>
  <c r="EG60" i="9" s="1"/>
  <c r="EG24" i="18"/>
  <c r="EG21" i="18" s="1"/>
  <c r="EG35" i="18"/>
  <c r="EF93" i="9" l="1"/>
  <c r="EG44" i="18"/>
  <c r="EG41" i="18" s="1"/>
  <c r="EG72" i="9"/>
  <c r="EG57" i="9" s="1"/>
  <c r="EG82" i="9"/>
  <c r="EG74" i="9" s="1"/>
  <c r="EG84" i="9" s="1"/>
  <c r="EG32" i="18"/>
  <c r="EG51" i="18" s="1"/>
  <c r="EH60" i="20"/>
  <c r="EH25" i="9"/>
  <c r="EH11" i="14" s="1"/>
  <c r="EH8" i="14" s="1"/>
  <c r="EH90" i="9"/>
  <c r="EH71" i="20"/>
  <c r="EH73" i="20" s="1"/>
  <c r="EH24" i="9"/>
  <c r="EG50" i="18" l="1"/>
  <c r="EH7" i="14"/>
  <c r="EH23" i="9"/>
  <c r="EH26" i="9" s="1"/>
  <c r="EH28" i="9" s="1"/>
  <c r="EH49" i="9" s="1"/>
  <c r="EF97" i="9"/>
  <c r="EF40" i="9"/>
  <c r="EF36" i="9" s="1"/>
  <c r="EF41" i="9" s="1"/>
  <c r="EF62" i="9" s="1"/>
  <c r="EG66" i="9"/>
  <c r="EH76" i="20"/>
  <c r="EH35" i="20"/>
  <c r="EH74" i="20" l="1"/>
  <c r="EG68" i="9"/>
  <c r="EG67" i="9" s="1"/>
  <c r="EG73" i="9" s="1"/>
  <c r="EG92" i="9" s="1"/>
  <c r="EG93" i="9" s="1"/>
  <c r="EG34" i="9"/>
  <c r="EG31" i="9" s="1"/>
  <c r="EH56" i="20"/>
  <c r="EH36" i="20"/>
  <c r="EH48" i="9"/>
  <c r="EH44" i="9" s="1"/>
  <c r="EG40" i="9" l="1"/>
  <c r="EG97" i="9"/>
  <c r="EH66" i="9"/>
  <c r="EI37" i="20"/>
  <c r="EI33" i="20"/>
  <c r="EH41" i="20"/>
  <c r="EH13" i="18"/>
  <c r="EH33" i="18"/>
  <c r="EG36" i="9" l="1"/>
  <c r="EG41" i="9" s="1"/>
  <c r="EG62" i="9" s="1"/>
  <c r="EG53" i="20"/>
  <c r="EH15" i="18"/>
  <c r="EH89" i="9"/>
  <c r="EH63" i="20"/>
  <c r="EH58" i="20" s="1"/>
  <c r="EH88" i="9"/>
  <c r="EH42" i="20"/>
  <c r="EH85" i="9" l="1"/>
  <c r="EH91" i="9" s="1"/>
  <c r="EI43" i="20"/>
  <c r="EI40" i="20"/>
  <c r="EH54" i="9"/>
  <c r="EH53" i="9" s="1"/>
  <c r="EH52" i="9" s="1"/>
  <c r="EH60" i="9" s="1"/>
  <c r="EH35" i="18"/>
  <c r="EH24" i="18"/>
  <c r="EH21" i="18" s="1"/>
  <c r="EH12" i="18"/>
  <c r="EH77" i="20"/>
  <c r="EH66" i="20"/>
  <c r="EH44" i="18" l="1"/>
  <c r="EH41" i="18" s="1"/>
  <c r="EH50" i="18"/>
  <c r="EH72" i="9"/>
  <c r="EH57" i="9" s="1"/>
  <c r="EH68" i="9"/>
  <c r="EH32" i="18"/>
  <c r="EH51" i="18" s="1"/>
  <c r="EH82" i="9"/>
  <c r="EH74" i="9" s="1"/>
  <c r="EH84" i="9" s="1"/>
  <c r="EH34" i="9"/>
  <c r="EI90" i="9"/>
  <c r="EI25" i="9"/>
  <c r="EI11" i="14" s="1"/>
  <c r="EI8" i="14" s="1"/>
  <c r="EI24" i="9"/>
  <c r="EI71" i="20"/>
  <c r="EI73" i="20" s="1"/>
  <c r="EI60" i="20"/>
  <c r="EH67" i="9" l="1"/>
  <c r="EH73" i="9" s="1"/>
  <c r="EH92" i="9" s="1"/>
  <c r="EH93" i="9" s="1"/>
  <c r="EH97" i="9" s="1"/>
  <c r="EI7" i="14"/>
  <c r="EI23" i="9"/>
  <c r="EI26" i="9" s="1"/>
  <c r="EI28" i="9" s="1"/>
  <c r="EI49" i="9" s="1"/>
  <c r="EH31" i="9"/>
  <c r="EI76" i="20"/>
  <c r="EI35" i="20"/>
  <c r="EI66" i="9" l="1"/>
  <c r="EH40" i="9"/>
  <c r="EH36" i="9" s="1"/>
  <c r="EH41" i="9"/>
  <c r="EH62" i="9" s="1"/>
  <c r="EI56" i="20"/>
  <c r="EI36" i="20"/>
  <c r="EI48" i="9"/>
  <c r="EI44" i="9" s="1"/>
  <c r="EI74" i="20"/>
  <c r="EJ37" i="20" l="1"/>
  <c r="EJ33" i="20"/>
  <c r="EI41" i="20"/>
  <c r="EI33" i="18"/>
  <c r="EI13" i="18"/>
  <c r="EI15" i="18" l="1"/>
  <c r="EI63" i="20"/>
  <c r="EI58" i="20" s="1"/>
  <c r="EI89" i="9"/>
  <c r="EI88" i="9"/>
  <c r="EI42" i="20"/>
  <c r="EI24" i="18" l="1"/>
  <c r="EI21" i="18" s="1"/>
  <c r="EI35" i="18"/>
  <c r="EI77" i="20"/>
  <c r="EI66" i="20"/>
  <c r="EJ43" i="20"/>
  <c r="EJ40" i="20"/>
  <c r="EI54" i="9"/>
  <c r="EI53" i="9" s="1"/>
  <c r="EI52" i="9" s="1"/>
  <c r="EI60" i="9" s="1"/>
  <c r="EI85" i="9"/>
  <c r="EI91" i="9" s="1"/>
  <c r="EI12" i="18"/>
  <c r="EI44" i="18" l="1"/>
  <c r="EI41" i="18" s="1"/>
  <c r="EI32" i="18"/>
  <c r="EI51" i="18" s="1"/>
  <c r="EI82" i="9"/>
  <c r="EI74" i="9" s="1"/>
  <c r="EI84" i="9" s="1"/>
  <c r="EI72" i="9"/>
  <c r="EI57" i="9" s="1"/>
  <c r="EJ24" i="9"/>
  <c r="EJ71" i="20"/>
  <c r="EJ73" i="20" s="1"/>
  <c r="EJ60" i="20"/>
  <c r="EJ90" i="9"/>
  <c r="EJ25" i="9"/>
  <c r="EJ11" i="14" s="1"/>
  <c r="EJ8" i="14" s="1"/>
  <c r="EJ76" i="20" l="1"/>
  <c r="EJ35" i="20"/>
  <c r="EI50" i="18"/>
  <c r="EJ7" i="14"/>
  <c r="EJ23" i="9"/>
  <c r="EJ26" i="9" s="1"/>
  <c r="EJ28" i="9" s="1"/>
  <c r="EJ49" i="9" s="1"/>
  <c r="EJ56" i="20" l="1"/>
  <c r="EJ36" i="20"/>
  <c r="EI34" i="9"/>
  <c r="EI68" i="9"/>
  <c r="EI67" i="9" s="1"/>
  <c r="EI73" i="9" s="1"/>
  <c r="EI92" i="9" s="1"/>
  <c r="EI93" i="9" s="1"/>
  <c r="EJ48" i="9"/>
  <c r="EJ44" i="9" s="1"/>
  <c r="EJ74" i="20"/>
  <c r="EI31" i="9" l="1"/>
  <c r="EI97" i="9"/>
  <c r="EI40" i="9"/>
  <c r="EI36" i="9" s="1"/>
  <c r="EJ66" i="9"/>
  <c r="EK37" i="20"/>
  <c r="EK33" i="20"/>
  <c r="EJ41" i="20"/>
  <c r="EJ33" i="18"/>
  <c r="EJ13" i="18"/>
  <c r="EJ63" i="20" l="1"/>
  <c r="EJ58" i="20" s="1"/>
  <c r="EJ89" i="9"/>
  <c r="EJ88" i="9"/>
  <c r="EJ42" i="20"/>
  <c r="EJ15" i="18"/>
  <c r="EI41" i="9"/>
  <c r="EI62" i="9" s="1"/>
  <c r="EJ85" i="9" l="1"/>
  <c r="EJ91" i="9" s="1"/>
  <c r="EJ77" i="20"/>
  <c r="EJ66" i="20"/>
  <c r="EK43" i="20"/>
  <c r="EK40" i="20"/>
  <c r="EJ54" i="9"/>
  <c r="EJ53" i="9" s="1"/>
  <c r="EJ52" i="9" s="1"/>
  <c r="EJ60" i="9" s="1"/>
  <c r="EJ24" i="18"/>
  <c r="EJ21" i="18" s="1"/>
  <c r="EJ35" i="18"/>
  <c r="EJ12" i="18"/>
  <c r="EK24" i="9" l="1"/>
  <c r="EK25" i="9"/>
  <c r="EK11" i="14" s="1"/>
  <c r="EK8" i="14" s="1"/>
  <c r="EK60" i="20"/>
  <c r="EK71" i="20"/>
  <c r="EK73" i="20" s="1"/>
  <c r="EK90" i="9"/>
  <c r="EJ44" i="18"/>
  <c r="EJ41" i="18" s="1"/>
  <c r="EJ72" i="9"/>
  <c r="EJ57" i="9" s="1"/>
  <c r="EJ82" i="9"/>
  <c r="EJ74" i="9" s="1"/>
  <c r="EJ84" i="9" s="1"/>
  <c r="EJ32" i="18"/>
  <c r="EJ51" i="18" s="1"/>
  <c r="EK76" i="20" l="1"/>
  <c r="EK35" i="20"/>
  <c r="EJ50" i="18"/>
  <c r="EK7" i="14"/>
  <c r="EK23" i="9"/>
  <c r="EK26" i="9" s="1"/>
  <c r="EK28" i="9" s="1"/>
  <c r="EK49" i="9" s="1"/>
  <c r="EK74" i="20" l="1"/>
  <c r="EJ68" i="9"/>
  <c r="EJ67" i="9" s="1"/>
  <c r="EJ73" i="9" s="1"/>
  <c r="EJ92" i="9" s="1"/>
  <c r="EJ93" i="9" s="1"/>
  <c r="EJ34" i="9"/>
  <c r="EK56" i="20"/>
  <c r="EK36" i="20"/>
  <c r="EK48" i="9"/>
  <c r="EK44" i="9" s="1"/>
  <c r="EL37" i="20" l="1"/>
  <c r="EL33" i="20"/>
  <c r="EK41" i="20"/>
  <c r="EK13" i="18"/>
  <c r="EK33" i="18"/>
  <c r="EJ31" i="9"/>
  <c r="EJ97" i="9"/>
  <c r="EJ40" i="9"/>
  <c r="EJ36" i="9" s="1"/>
  <c r="EK66" i="9"/>
  <c r="EK63" i="20" l="1"/>
  <c r="EK58" i="20" s="1"/>
  <c r="EK89" i="9"/>
  <c r="EK88" i="9"/>
  <c r="EK85" i="9" s="1"/>
  <c r="EK91" i="9" s="1"/>
  <c r="EK42" i="20"/>
  <c r="EJ41" i="9"/>
  <c r="EJ62" i="9" s="1"/>
  <c r="EK15" i="18"/>
  <c r="EK12" i="18" s="1"/>
  <c r="EL43" i="20" l="1"/>
  <c r="EL40" i="20"/>
  <c r="EK54" i="9"/>
  <c r="EK53" i="9" s="1"/>
  <c r="EK52" i="9" s="1"/>
  <c r="EK60" i="9" s="1"/>
  <c r="EK24" i="18"/>
  <c r="EK21" i="18" s="1"/>
  <c r="EK35" i="18"/>
  <c r="EK77" i="20"/>
  <c r="EK66" i="20"/>
  <c r="EK44" i="18" l="1"/>
  <c r="EK41" i="18" s="1"/>
  <c r="EK72" i="9"/>
  <c r="EK57" i="9" s="1"/>
  <c r="EK82" i="9"/>
  <c r="EK74" i="9" s="1"/>
  <c r="EK84" i="9" s="1"/>
  <c r="EK32" i="18"/>
  <c r="EK51" i="18" s="1"/>
  <c r="EL90" i="9"/>
  <c r="EL25" i="9"/>
  <c r="EL11" i="14" s="1"/>
  <c r="EL8" i="14" s="1"/>
  <c r="EL60" i="20"/>
  <c r="EL24" i="9"/>
  <c r="EL71" i="20"/>
  <c r="EL73" i="20" s="1"/>
  <c r="EL7" i="14" l="1"/>
  <c r="EL23" i="9"/>
  <c r="EL26" i="9" s="1"/>
  <c r="EL28" i="9" s="1"/>
  <c r="EL49" i="9" s="1"/>
  <c r="EL76" i="20"/>
  <c r="EL35" i="20"/>
  <c r="EK50" i="18"/>
  <c r="EL74" i="20" l="1"/>
  <c r="EL48" i="9"/>
  <c r="EL44" i="9" s="1"/>
  <c r="EL56" i="20"/>
  <c r="EL36" i="20"/>
  <c r="EK68" i="9"/>
  <c r="EK67" i="9" s="1"/>
  <c r="EK73" i="9" s="1"/>
  <c r="EK92" i="9" s="1"/>
  <c r="EK93" i="9" s="1"/>
  <c r="EK34" i="9"/>
  <c r="EM37" i="20" l="1"/>
  <c r="EM33" i="20"/>
  <c r="EL41" i="20"/>
  <c r="EL33" i="18"/>
  <c r="EL13" i="18"/>
  <c r="EK31" i="9"/>
  <c r="EK97" i="9"/>
  <c r="EK40" i="9"/>
  <c r="EK36" i="9" s="1"/>
  <c r="EL66" i="9"/>
  <c r="EL89" i="9" l="1"/>
  <c r="EL63" i="20"/>
  <c r="EL58" i="20" s="1"/>
  <c r="EL88" i="9"/>
  <c r="EL42" i="20"/>
  <c r="EL15" i="18"/>
  <c r="EN37" i="20"/>
  <c r="EK41" i="9"/>
  <c r="EK62" i="9" s="1"/>
  <c r="EL85" i="9" l="1"/>
  <c r="EL91" i="9" s="1"/>
  <c r="EM43" i="20"/>
  <c r="EN43" i="20" s="1"/>
  <c r="EM40" i="20"/>
  <c r="EL54" i="9"/>
  <c r="EL53" i="9" s="1"/>
  <c r="EL52" i="9" s="1"/>
  <c r="EL60" i="9" s="1"/>
  <c r="EL35" i="18"/>
  <c r="EL24" i="18"/>
  <c r="EL21" i="18" s="1"/>
  <c r="EL77" i="20"/>
  <c r="EL66" i="20"/>
  <c r="EL12" i="18"/>
  <c r="EL44" i="18" l="1"/>
  <c r="EL41" i="18" s="1"/>
  <c r="EL72" i="9"/>
  <c r="EL57" i="9" s="1"/>
  <c r="EL82" i="9"/>
  <c r="EL74" i="9" s="1"/>
  <c r="EL84" i="9" s="1"/>
  <c r="EL32" i="18"/>
  <c r="EL51" i="18" s="1"/>
  <c r="EN71" i="20"/>
  <c r="EN73" i="20" s="1"/>
  <c r="EM90" i="9"/>
  <c r="EN90" i="9" s="1"/>
  <c r="EM71" i="20"/>
  <c r="EM73" i="20" s="1"/>
  <c r="EM60" i="20"/>
  <c r="EM24" i="9"/>
  <c r="EM25" i="9"/>
  <c r="EL50" i="18" l="1"/>
  <c r="EM7" i="14"/>
  <c r="EN7" i="14" s="1"/>
  <c r="EM23" i="9"/>
  <c r="EM74" i="20" s="1"/>
  <c r="EN24" i="9"/>
  <c r="EM76" i="20"/>
  <c r="EN76" i="20" s="1"/>
  <c r="L30" i="22" s="1"/>
  <c r="EN60" i="20"/>
  <c r="EM35" i="20"/>
  <c r="EM11" i="14"/>
  <c r="EN25" i="9"/>
  <c r="EL68" i="9" l="1"/>
  <c r="EL67" i="9" s="1"/>
  <c r="EL73" i="9" s="1"/>
  <c r="EL92" i="9" s="1"/>
  <c r="EL93" i="9" s="1"/>
  <c r="EL40" i="9" s="1"/>
  <c r="EL36" i="9" s="1"/>
  <c r="EL41" i="9" s="1"/>
  <c r="EL62" i="9" s="1"/>
  <c r="EL34" i="9"/>
  <c r="EL31" i="9" s="1"/>
  <c r="EM8" i="14"/>
  <c r="EN11" i="14"/>
  <c r="EN8" i="14" s="1"/>
  <c r="EN12" i="14" s="1"/>
  <c r="EM26" i="9"/>
  <c r="EN23" i="9"/>
  <c r="EN74" i="20" s="1"/>
  <c r="L82" i="22"/>
  <c r="L97" i="22" s="1"/>
  <c r="L60" i="22"/>
  <c r="EL97" i="9"/>
  <c r="EM66" i="9"/>
  <c r="EM56" i="20"/>
  <c r="EN35" i="20"/>
  <c r="EM36" i="20"/>
  <c r="EN26" i="9" l="1"/>
  <c r="EM41" i="20"/>
  <c r="EN41" i="20" s="1"/>
  <c r="EM13" i="18"/>
  <c r="EM33" i="18"/>
  <c r="EN56" i="20"/>
  <c r="EN36" i="20"/>
  <c r="EO37" i="20" s="1"/>
  <c r="EO33" i="20"/>
  <c r="EN13" i="14"/>
  <c r="EN18" i="14" s="1"/>
  <c r="EN19" i="14" s="1"/>
  <c r="FA17" i="14" s="1"/>
  <c r="FA33" i="20" l="1"/>
  <c r="L80" i="22"/>
  <c r="L95" i="22" s="1"/>
  <c r="EN33" i="18"/>
  <c r="EM15" i="18"/>
  <c r="EN13" i="18"/>
  <c r="EN14" i="14"/>
  <c r="EM89" i="9"/>
  <c r="EN89" i="9" s="1"/>
  <c r="EM63" i="20"/>
  <c r="EM88" i="9"/>
  <c r="L8" i="21"/>
  <c r="L6" i="21" s="1"/>
  <c r="EM42" i="20"/>
  <c r="EN42" i="20" s="1"/>
  <c r="EO43" i="20" s="1"/>
  <c r="EO40" i="20" l="1"/>
  <c r="EM54" i="9"/>
  <c r="EM24" i="18"/>
  <c r="EM35" i="18"/>
  <c r="EN15" i="18"/>
  <c r="EN12" i="18" s="1"/>
  <c r="L28" i="22"/>
  <c r="EM85" i="9"/>
  <c r="EN88" i="9"/>
  <c r="EN27" i="9"/>
  <c r="EM27" i="9" s="1"/>
  <c r="EO30" i="20"/>
  <c r="EM12" i="18"/>
  <c r="EN63" i="20"/>
  <c r="EN58" i="20" s="1"/>
  <c r="EN66" i="20" s="1"/>
  <c r="EM58" i="20"/>
  <c r="EN15" i="14"/>
  <c r="EM28" i="9" l="1"/>
  <c r="EN54" i="9"/>
  <c r="EM53" i="9"/>
  <c r="EO90" i="9"/>
  <c r="EO60" i="20"/>
  <c r="EO25" i="9"/>
  <c r="EO24" i="9"/>
  <c r="EO71" i="20"/>
  <c r="EO73" i="20" s="1"/>
  <c r="EM91" i="9"/>
  <c r="EN85" i="9"/>
  <c r="EN91" i="9" s="1"/>
  <c r="EM44" i="18"/>
  <c r="EM50" i="18" s="1"/>
  <c r="EM68" i="9" s="1"/>
  <c r="EN35" i="18"/>
  <c r="EM82" i="9"/>
  <c r="EM32" i="18"/>
  <c r="EM51" i="18" s="1"/>
  <c r="EM72" i="9"/>
  <c r="EN72" i="9" s="1"/>
  <c r="FA40" i="20"/>
  <c r="EM77" i="20"/>
  <c r="EN77" i="20" s="1"/>
  <c r="EM66" i="20"/>
  <c r="FA30" i="20"/>
  <c r="EO61" i="20"/>
  <c r="FA61" i="20" s="1"/>
  <c r="L78" i="22"/>
  <c r="L58" i="22"/>
  <c r="EM21" i="18"/>
  <c r="EN24" i="18"/>
  <c r="EN21" i="18" s="1"/>
  <c r="EM34" i="9" l="1"/>
  <c r="EM31" i="9" s="1"/>
  <c r="EM67" i="9"/>
  <c r="EN68" i="9"/>
  <c r="EM74" i="9"/>
  <c r="EN82" i="9"/>
  <c r="EO11" i="14"/>
  <c r="EN53" i="9"/>
  <c r="L93" i="22"/>
  <c r="L29" i="22"/>
  <c r="EN51" i="18"/>
  <c r="EO76" i="20"/>
  <c r="EO35" i="20"/>
  <c r="EN28" i="9"/>
  <c r="EN49" i="9" s="1"/>
  <c r="EN48" i="9" s="1"/>
  <c r="EM49" i="9"/>
  <c r="EM48" i="9" s="1"/>
  <c r="EM44" i="9" s="1"/>
  <c r="EM41" i="18"/>
  <c r="EN44" i="18"/>
  <c r="EN41" i="18" s="1"/>
  <c r="EO23" i="9"/>
  <c r="EO7" i="14"/>
  <c r="EM57" i="9"/>
  <c r="EN34" i="9" l="1"/>
  <c r="EN31" i="9" s="1"/>
  <c r="EO26" i="9"/>
  <c r="EO8" i="14"/>
  <c r="EO56" i="20"/>
  <c r="EO41" i="20" s="1"/>
  <c r="EO36" i="20"/>
  <c r="EO50" i="9"/>
  <c r="EP50" i="9" s="1"/>
  <c r="EQ50" i="9" s="1"/>
  <c r="ER50" i="9" s="1"/>
  <c r="ES50" i="9" s="1"/>
  <c r="EN44" i="9"/>
  <c r="L81" i="22"/>
  <c r="L88" i="22" s="1"/>
  <c r="L31" i="22"/>
  <c r="L36" i="22"/>
  <c r="EM56" i="9"/>
  <c r="EN57" i="9"/>
  <c r="EO74" i="20"/>
  <c r="EN50" i="18"/>
  <c r="EM84" i="9"/>
  <c r="EN84" i="9" s="1"/>
  <c r="EN74" i="9"/>
  <c r="EM73" i="9"/>
  <c r="EN67" i="9"/>
  <c r="EO42" i="20" l="1"/>
  <c r="EP43" i="20" s="1"/>
  <c r="EN42" i="9"/>
  <c r="EN96" i="9"/>
  <c r="EP37" i="20"/>
  <c r="EP33" i="20"/>
  <c r="EM92" i="9"/>
  <c r="EN73" i="9"/>
  <c r="L61" i="22"/>
  <c r="L59" i="22" s="1"/>
  <c r="L83" i="22"/>
  <c r="L98" i="22" s="1"/>
  <c r="EO13" i="18"/>
  <c r="EO33" i="18"/>
  <c r="EO28" i="9"/>
  <c r="EN56" i="9"/>
  <c r="EN52" i="9" s="1"/>
  <c r="EN60" i="9" s="1"/>
  <c r="EM52" i="9"/>
  <c r="EM60" i="9" s="1"/>
  <c r="EO49" i="9" l="1"/>
  <c r="EO15" i="18"/>
  <c r="EO12" i="18" s="1"/>
  <c r="EN92" i="9"/>
  <c r="EM93" i="9"/>
  <c r="EO88" i="9"/>
  <c r="EO89" i="9"/>
  <c r="EO63" i="20"/>
  <c r="L96" i="22"/>
  <c r="L103" i="22" s="1"/>
  <c r="L66" i="22"/>
  <c r="EP40" i="20" l="1"/>
  <c r="EO54" i="9"/>
  <c r="EO53" i="9" s="1"/>
  <c r="EO52" i="9" s="1"/>
  <c r="EO58" i="20"/>
  <c r="EM97" i="9"/>
  <c r="EM40" i="9"/>
  <c r="EN93" i="9"/>
  <c r="EO48" i="9"/>
  <c r="EO44" i="9" s="1"/>
  <c r="EO85" i="9"/>
  <c r="EO24" i="18"/>
  <c r="EO35" i="18"/>
  <c r="EO60" i="9" l="1"/>
  <c r="FA66" i="9"/>
  <c r="EN97" i="9"/>
  <c r="EO66" i="9"/>
  <c r="EO44" i="18"/>
  <c r="EO50" i="18" s="1"/>
  <c r="EO68" i="9" s="1"/>
  <c r="EO32" i="18"/>
  <c r="EO51" i="18" s="1"/>
  <c r="EO82" i="9"/>
  <c r="EO72" i="9"/>
  <c r="EO21" i="18"/>
  <c r="EN40" i="9"/>
  <c r="EN36" i="9" s="1"/>
  <c r="EN41" i="9" s="1"/>
  <c r="EN62" i="9" s="1"/>
  <c r="EM36" i="9"/>
  <c r="EM41" i="9" s="1"/>
  <c r="EM62" i="9" s="1"/>
  <c r="EO91" i="9"/>
  <c r="EO77" i="20"/>
  <c r="EO66" i="20"/>
  <c r="EP90" i="9"/>
  <c r="EP25" i="9"/>
  <c r="EP24" i="9"/>
  <c r="EP60" i="20"/>
  <c r="EP71" i="20"/>
  <c r="EP73" i="20" s="1"/>
  <c r="EO34" i="9" l="1"/>
  <c r="EO31" i="9" s="1"/>
  <c r="EP7" i="14"/>
  <c r="EP23" i="9"/>
  <c r="EP74" i="20" s="1"/>
  <c r="EO74" i="9"/>
  <c r="EP11" i="14"/>
  <c r="EO67" i="9"/>
  <c r="EP76" i="20"/>
  <c r="EP35" i="20"/>
  <c r="EO57" i="9"/>
  <c r="EO41" i="18"/>
  <c r="EP56" i="20" l="1"/>
  <c r="EP41" i="20" s="1"/>
  <c r="EP36" i="20"/>
  <c r="EO73" i="9"/>
  <c r="EP8" i="14"/>
  <c r="EP26" i="9"/>
  <c r="EO84" i="9"/>
  <c r="EP42" i="20" l="1"/>
  <c r="EQ43" i="20" s="1"/>
  <c r="EO92" i="9"/>
  <c r="EP13" i="18"/>
  <c r="EP33" i="18"/>
  <c r="EP28" i="9"/>
  <c r="EQ37" i="20"/>
  <c r="EQ33" i="20"/>
  <c r="EP63" i="20" l="1"/>
  <c r="EP89" i="9"/>
  <c r="EP88" i="9"/>
  <c r="EO93" i="9"/>
  <c r="EP49" i="9"/>
  <c r="EP15" i="18"/>
  <c r="EP12" i="18" s="1"/>
  <c r="EO40" i="9" l="1"/>
  <c r="EO36" i="9" s="1"/>
  <c r="EO41" i="9" s="1"/>
  <c r="EO62" i="9" s="1"/>
  <c r="EO97" i="9"/>
  <c r="EP66" i="9"/>
  <c r="EQ40" i="20"/>
  <c r="EP54" i="9"/>
  <c r="EP53" i="9" s="1"/>
  <c r="EP52" i="9" s="1"/>
  <c r="EP58" i="20"/>
  <c r="EP24" i="18"/>
  <c r="EP35" i="18"/>
  <c r="EP48" i="9"/>
  <c r="EP44" i="9" s="1"/>
  <c r="EP85" i="9"/>
  <c r="EP44" i="18" l="1"/>
  <c r="EP50" i="18"/>
  <c r="EP34" i="9" s="1"/>
  <c r="EP82" i="9"/>
  <c r="EP32" i="18"/>
  <c r="EP51" i="18" s="1"/>
  <c r="EP72" i="9"/>
  <c r="EP60" i="9"/>
  <c r="EP91" i="9"/>
  <c r="EP21" i="18"/>
  <c r="EP77" i="20"/>
  <c r="EP66" i="20"/>
  <c r="EQ90" i="9"/>
  <c r="EQ25" i="9"/>
  <c r="EQ24" i="9"/>
  <c r="EQ60" i="20"/>
  <c r="EQ71" i="20"/>
  <c r="EQ73" i="20" s="1"/>
  <c r="EP68" i="9" l="1"/>
  <c r="EP67" i="9" s="1"/>
  <c r="EQ11" i="14"/>
  <c r="EQ76" i="20"/>
  <c r="EQ35" i="20"/>
  <c r="EP31" i="9"/>
  <c r="EP41" i="18"/>
  <c r="EQ7" i="14"/>
  <c r="EQ23" i="9"/>
  <c r="EQ74" i="20" s="1"/>
  <c r="EP57" i="9"/>
  <c r="EP74" i="9"/>
  <c r="EQ8" i="14" l="1"/>
  <c r="EP73" i="9"/>
  <c r="EQ56" i="20"/>
  <c r="EQ41" i="20" s="1"/>
  <c r="EQ36" i="20"/>
  <c r="EP84" i="9"/>
  <c r="EQ26" i="9"/>
  <c r="EQ42" i="20" l="1"/>
  <c r="ER43" i="20" s="1"/>
  <c r="ER33" i="20"/>
  <c r="ER37" i="20"/>
  <c r="EP92" i="9"/>
  <c r="EQ28" i="9"/>
  <c r="EQ13" i="18"/>
  <c r="EQ33" i="18"/>
  <c r="EQ49" i="9" l="1"/>
  <c r="EQ63" i="20"/>
  <c r="EQ89" i="9"/>
  <c r="EQ88" i="9"/>
  <c r="EQ15" i="18"/>
  <c r="EP93" i="9"/>
  <c r="EQ24" i="18" l="1"/>
  <c r="EQ35" i="18"/>
  <c r="EQ85" i="9"/>
  <c r="EP97" i="9"/>
  <c r="EP40" i="9"/>
  <c r="EP36" i="9" s="1"/>
  <c r="EP41" i="9" s="1"/>
  <c r="EP62" i="9" s="1"/>
  <c r="EQ66" i="9"/>
  <c r="EQ12" i="18"/>
  <c r="EQ48" i="9"/>
  <c r="EQ44" i="9" s="1"/>
  <c r="ER40" i="20"/>
  <c r="EQ54" i="9"/>
  <c r="EQ53" i="9" s="1"/>
  <c r="EQ52" i="9" s="1"/>
  <c r="EQ58" i="20"/>
  <c r="EQ91" i="9" l="1"/>
  <c r="EQ44" i="18"/>
  <c r="EQ72" i="9"/>
  <c r="EQ82" i="9"/>
  <c r="EQ32" i="18"/>
  <c r="EQ51" i="18" s="1"/>
  <c r="EQ60" i="9"/>
  <c r="EQ77" i="20"/>
  <c r="EQ66" i="20"/>
  <c r="ER60" i="20"/>
  <c r="ER71" i="20"/>
  <c r="ER73" i="20" s="1"/>
  <c r="ER90" i="9"/>
  <c r="ER25" i="9"/>
  <c r="ER24" i="9"/>
  <c r="EQ21" i="18"/>
  <c r="ER7" i="14" l="1"/>
  <c r="ER23" i="9"/>
  <c r="ER74" i="20" s="1"/>
  <c r="ER76" i="20"/>
  <c r="ER35" i="20"/>
  <c r="EQ41" i="18"/>
  <c r="EQ57" i="9"/>
  <c r="EQ74" i="9"/>
  <c r="ER11" i="14"/>
  <c r="EQ50" i="18"/>
  <c r="ER56" i="20" l="1"/>
  <c r="ER41" i="20" s="1"/>
  <c r="ER36" i="20"/>
  <c r="EQ84" i="9"/>
  <c r="EQ34" i="9"/>
  <c r="EQ68" i="9"/>
  <c r="ER8" i="14"/>
  <c r="ER26" i="9"/>
  <c r="ER42" i="20" l="1"/>
  <c r="ES43" i="20" s="1"/>
  <c r="EQ67" i="9"/>
  <c r="ES37" i="20"/>
  <c r="ES33" i="20"/>
  <c r="ER28" i="9"/>
  <c r="EQ31" i="9"/>
  <c r="ER33" i="18"/>
  <c r="ER13" i="18"/>
  <c r="ER63" i="20" l="1"/>
  <c r="ER89" i="9"/>
  <c r="ER88" i="9"/>
  <c r="ER49" i="9"/>
  <c r="EQ73" i="9"/>
  <c r="ER15" i="18"/>
  <c r="ER12" i="18" s="1"/>
  <c r="ER48" i="9" l="1"/>
  <c r="ER44" i="9" s="1"/>
  <c r="ER85" i="9"/>
  <c r="EQ92" i="9"/>
  <c r="ER24" i="18"/>
  <c r="ER35" i="18"/>
  <c r="ES40" i="20"/>
  <c r="ER54" i="9"/>
  <c r="ER53" i="9" s="1"/>
  <c r="ER52" i="9" s="1"/>
  <c r="ER58" i="20"/>
  <c r="ER21" i="18" l="1"/>
  <c r="ER91" i="9"/>
  <c r="ER44" i="18"/>
  <c r="ER32" i="18"/>
  <c r="ER51" i="18" s="1"/>
  <c r="ER82" i="9"/>
  <c r="ER72" i="9"/>
  <c r="ES90" i="9"/>
  <c r="ES25" i="9"/>
  <c r="ES24" i="9"/>
  <c r="ES60" i="20"/>
  <c r="ES71" i="20"/>
  <c r="ES73" i="20" s="1"/>
  <c r="ER77" i="20"/>
  <c r="ER66" i="20"/>
  <c r="EQ93" i="9"/>
  <c r="ER60" i="9"/>
  <c r="ES11" i="14" l="1"/>
  <c r="ER74" i="9"/>
  <c r="ER41" i="18"/>
  <c r="EQ97" i="9"/>
  <c r="EQ40" i="9"/>
  <c r="EQ36" i="9" s="1"/>
  <c r="EQ41" i="9" s="1"/>
  <c r="EQ62" i="9" s="1"/>
  <c r="ER66" i="9"/>
  <c r="ES76" i="20"/>
  <c r="ES35" i="20"/>
  <c r="ER50" i="18"/>
  <c r="ES7" i="14"/>
  <c r="ES23" i="9"/>
  <c r="ER57" i="9"/>
  <c r="ER34" i="9" l="1"/>
  <c r="ER68" i="9"/>
  <c r="ER84" i="9"/>
  <c r="ES56" i="20"/>
  <c r="ES41" i="20" s="1"/>
  <c r="ES36" i="20"/>
  <c r="ES26" i="9"/>
  <c r="ES74" i="20"/>
  <c r="ES8" i="14"/>
  <c r="ES42" i="20" l="1"/>
  <c r="ET43" i="20" s="1"/>
  <c r="ET49" i="20"/>
  <c r="FA49" i="20" s="1"/>
  <c r="ET37" i="20"/>
  <c r="ET33" i="20"/>
  <c r="ER67" i="9"/>
  <c r="ES28" i="9"/>
  <c r="ES13" i="18"/>
  <c r="ES33" i="18"/>
  <c r="ER31" i="9"/>
  <c r="ER73" i="9" l="1"/>
  <c r="ES15" i="18"/>
  <c r="ES49" i="9"/>
  <c r="ES89" i="9"/>
  <c r="ES63" i="20"/>
  <c r="ES88" i="9"/>
  <c r="ES24" i="18" l="1"/>
  <c r="ES35" i="18"/>
  <c r="ES58" i="20"/>
  <c r="ES48" i="9"/>
  <c r="ES44" i="9" s="1"/>
  <c r="ES12" i="18"/>
  <c r="ES85" i="9"/>
  <c r="ET40" i="20"/>
  <c r="ES54" i="9"/>
  <c r="ES53" i="9" s="1"/>
  <c r="ES52" i="9" s="1"/>
  <c r="ER92" i="9"/>
  <c r="ET24" i="9" l="1"/>
  <c r="ET71" i="20"/>
  <c r="ET73" i="20" s="1"/>
  <c r="ET90" i="9"/>
  <c r="ET60" i="20"/>
  <c r="ET25" i="9"/>
  <c r="ET11" i="14" s="1"/>
  <c r="ET8" i="14" s="1"/>
  <c r="ER93" i="9"/>
  <c r="ES60" i="9"/>
  <c r="ES44" i="18"/>
  <c r="ES32" i="18"/>
  <c r="ES51" i="18" s="1"/>
  <c r="ES72" i="9"/>
  <c r="ES82" i="9"/>
  <c r="ET87" i="9"/>
  <c r="ES91" i="9"/>
  <c r="ES77" i="20"/>
  <c r="ES66" i="20"/>
  <c r="ES21" i="18"/>
  <c r="ES74" i="9" l="1"/>
  <c r="ET76" i="20"/>
  <c r="ET35" i="20"/>
  <c r="FA87" i="9"/>
  <c r="M7" i="21"/>
  <c r="ES57" i="9"/>
  <c r="ER97" i="9"/>
  <c r="ER40" i="9"/>
  <c r="ER36" i="9" s="1"/>
  <c r="ER41" i="9" s="1"/>
  <c r="ER62" i="9" s="1"/>
  <c r="ES66" i="9"/>
  <c r="ET50" i="9"/>
  <c r="EU50" i="9" s="1"/>
  <c r="EV50" i="9" s="1"/>
  <c r="EW50" i="9" s="1"/>
  <c r="EX50" i="9" s="1"/>
  <c r="EY50" i="9" s="1"/>
  <c r="EZ50" i="9" s="1"/>
  <c r="FA50" i="9" s="1"/>
  <c r="ES41" i="18"/>
  <c r="ES50" i="18"/>
  <c r="ET7" i="14"/>
  <c r="ET23" i="9"/>
  <c r="ET26" i="9" s="1"/>
  <c r="ET28" i="9" s="1"/>
  <c r="ET49" i="9" s="1"/>
  <c r="ET74" i="20" l="1"/>
  <c r="ET48" i="9"/>
  <c r="ET44" i="9" s="1"/>
  <c r="ES34" i="9"/>
  <c r="ES68" i="9"/>
  <c r="ET56" i="20"/>
  <c r="ET41" i="20" s="1"/>
  <c r="ET42" i="20" s="1"/>
  <c r="ET36" i="20"/>
  <c r="ES84" i="9"/>
  <c r="ES31" i="9" l="1"/>
  <c r="ET33" i="18"/>
  <c r="ET13" i="18"/>
  <c r="EU37" i="20"/>
  <c r="EU33" i="20"/>
  <c r="ES67" i="9"/>
  <c r="ET88" i="9" l="1"/>
  <c r="ET89" i="9"/>
  <c r="ET63" i="20"/>
  <c r="ET58" i="20" s="1"/>
  <c r="ES73" i="9"/>
  <c r="ET15" i="18"/>
  <c r="ET12" i="18" s="1"/>
  <c r="ET77" i="20" l="1"/>
  <c r="ET66" i="20"/>
  <c r="ES92" i="9"/>
  <c r="ET85" i="9"/>
  <c r="ET91" i="9" s="1"/>
  <c r="ET24" i="18"/>
  <c r="ET21" i="18" s="1"/>
  <c r="ET35" i="18"/>
  <c r="EU40" i="20"/>
  <c r="EU43" i="20"/>
  <c r="ET54" i="9"/>
  <c r="ET53" i="9" s="1"/>
  <c r="ET52" i="9" s="1"/>
  <c r="ET60" i="9" s="1"/>
  <c r="ET44" i="18" l="1"/>
  <c r="ET41" i="18" s="1"/>
  <c r="ET82" i="9"/>
  <c r="ET74" i="9" s="1"/>
  <c r="ET84" i="9" s="1"/>
  <c r="ET32" i="18"/>
  <c r="ET51" i="18" s="1"/>
  <c r="ET72" i="9"/>
  <c r="ET57" i="9" s="1"/>
  <c r="ES93" i="9"/>
  <c r="EU90" i="9"/>
  <c r="EU25" i="9"/>
  <c r="EU11" i="14" s="1"/>
  <c r="EU8" i="14" s="1"/>
  <c r="EU24" i="9"/>
  <c r="EU71" i="20"/>
  <c r="EU73" i="20" s="1"/>
  <c r="EU60" i="20"/>
  <c r="ET50" i="18" l="1"/>
  <c r="ES97" i="9"/>
  <c r="ES40" i="9"/>
  <c r="ES36" i="9" s="1"/>
  <c r="ES41" i="9" s="1"/>
  <c r="ES62" i="9" s="1"/>
  <c r="ET66" i="9"/>
  <c r="EU76" i="20"/>
  <c r="EU35" i="20"/>
  <c r="EU7" i="14"/>
  <c r="EU23" i="9"/>
  <c r="EU26" i="9" s="1"/>
  <c r="EU28" i="9" s="1"/>
  <c r="EU49" i="9" s="1"/>
  <c r="ET68" i="9" l="1"/>
  <c r="ET67" i="9" s="1"/>
  <c r="ET73" i="9" s="1"/>
  <c r="ET92" i="9" s="1"/>
  <c r="ET93" i="9" s="1"/>
  <c r="ET34" i="9"/>
  <c r="ET31" i="9" s="1"/>
  <c r="EU48" i="9"/>
  <c r="EU44" i="9" s="1"/>
  <c r="EU74" i="20"/>
  <c r="EU56" i="20"/>
  <c r="EU36" i="20"/>
  <c r="EV37" i="20" l="1"/>
  <c r="EV33" i="20"/>
  <c r="ET97" i="9"/>
  <c r="ET40" i="9"/>
  <c r="EU66" i="9"/>
  <c r="EU41" i="20"/>
  <c r="EU13" i="18"/>
  <c r="EU33" i="18"/>
  <c r="ET36" i="9" l="1"/>
  <c r="ET41" i="9" s="1"/>
  <c r="ET62" i="9" s="1"/>
  <c r="ET53" i="20"/>
  <c r="EU89" i="9"/>
  <c r="EU63" i="20"/>
  <c r="EU58" i="20" s="1"/>
  <c r="EU88" i="9"/>
  <c r="EU42" i="20"/>
  <c r="EU15" i="18"/>
  <c r="EU85" i="9" l="1"/>
  <c r="EU91" i="9" s="1"/>
  <c r="EV43" i="20"/>
  <c r="EV40" i="20"/>
  <c r="EU54" i="9"/>
  <c r="EU53" i="9" s="1"/>
  <c r="EU52" i="9" s="1"/>
  <c r="EU60" i="9" s="1"/>
  <c r="EU77" i="20"/>
  <c r="EU66" i="20"/>
  <c r="EU24" i="18"/>
  <c r="EU21" i="18" s="1"/>
  <c r="EU35" i="18"/>
  <c r="EU12" i="18"/>
  <c r="EU44" i="18" l="1"/>
  <c r="EU41" i="18" s="1"/>
  <c r="EU82" i="9"/>
  <c r="EU74" i="9" s="1"/>
  <c r="EU84" i="9" s="1"/>
  <c r="EU32" i="18"/>
  <c r="EU51" i="18" s="1"/>
  <c r="EU72" i="9"/>
  <c r="EU57" i="9" s="1"/>
  <c r="EV24" i="9"/>
  <c r="EV60" i="20"/>
  <c r="EV71" i="20"/>
  <c r="EV73" i="20" s="1"/>
  <c r="EV25" i="9"/>
  <c r="EV11" i="14" s="1"/>
  <c r="EV8" i="14" s="1"/>
  <c r="EV90" i="9"/>
  <c r="EU50" i="18" l="1"/>
  <c r="EV76" i="20"/>
  <c r="EV35" i="20"/>
  <c r="EV7" i="14"/>
  <c r="EV23" i="9"/>
  <c r="EV26" i="9" s="1"/>
  <c r="EV28" i="9" s="1"/>
  <c r="EV49" i="9" s="1"/>
  <c r="EU34" i="9" l="1"/>
  <c r="EU31" i="9" s="1"/>
  <c r="EU68" i="9"/>
  <c r="EU67" i="9" s="1"/>
  <c r="EU73" i="9" s="1"/>
  <c r="EU92" i="9" s="1"/>
  <c r="EU93" i="9" s="1"/>
  <c r="EV74" i="20"/>
  <c r="EV56" i="20"/>
  <c r="EV36" i="20"/>
  <c r="EV48" i="9"/>
  <c r="EV44" i="9" s="1"/>
  <c r="EU97" i="9" l="1"/>
  <c r="EU40" i="9"/>
  <c r="EU36" i="9" s="1"/>
  <c r="EU41" i="9" s="1"/>
  <c r="EU62" i="9" s="1"/>
  <c r="EV66" i="9"/>
  <c r="EW37" i="20"/>
  <c r="EW33" i="20"/>
  <c r="EV41" i="20"/>
  <c r="EV13" i="18"/>
  <c r="EV33" i="18"/>
  <c r="EV15" i="18" l="1"/>
  <c r="EV89" i="9"/>
  <c r="EV63" i="20"/>
  <c r="EV58" i="20" s="1"/>
  <c r="EV88" i="9"/>
  <c r="EV85" i="9" s="1"/>
  <c r="EV91" i="9" s="1"/>
  <c r="EV42" i="20"/>
  <c r="EV77" i="20" l="1"/>
  <c r="EV66" i="20"/>
  <c r="EV24" i="18"/>
  <c r="EV21" i="18" s="1"/>
  <c r="EV35" i="18"/>
  <c r="EW43" i="20"/>
  <c r="EW40" i="20"/>
  <c r="EV54" i="9"/>
  <c r="EV53" i="9" s="1"/>
  <c r="EV52" i="9" s="1"/>
  <c r="EV60" i="9" s="1"/>
  <c r="EV12" i="18"/>
  <c r="EV44" i="18" l="1"/>
  <c r="EV41" i="18" s="1"/>
  <c r="EV72" i="9"/>
  <c r="EV57" i="9" s="1"/>
  <c r="EV82" i="9"/>
  <c r="EV74" i="9" s="1"/>
  <c r="EV84" i="9" s="1"/>
  <c r="EV32" i="18"/>
  <c r="EV51" i="18" s="1"/>
  <c r="EW71" i="20"/>
  <c r="EW73" i="20" s="1"/>
  <c r="EW90" i="9"/>
  <c r="EW25" i="9"/>
  <c r="EW11" i="14" s="1"/>
  <c r="EW8" i="14" s="1"/>
  <c r="EW24" i="9"/>
  <c r="EW60" i="20"/>
  <c r="EW7" i="14" l="1"/>
  <c r="EW23" i="9"/>
  <c r="EW26" i="9" s="1"/>
  <c r="EW28" i="9" s="1"/>
  <c r="EW49" i="9" s="1"/>
  <c r="EW76" i="20"/>
  <c r="EW35" i="20"/>
  <c r="EV50" i="18"/>
  <c r="EW74" i="20" l="1"/>
  <c r="EV68" i="9"/>
  <c r="EV67" i="9" s="1"/>
  <c r="EV73" i="9" s="1"/>
  <c r="EV92" i="9" s="1"/>
  <c r="EV93" i="9" s="1"/>
  <c r="EV34" i="9"/>
  <c r="EW48" i="9"/>
  <c r="EW44" i="9" s="1"/>
  <c r="EW56" i="20"/>
  <c r="EW36" i="20"/>
  <c r="EV31" i="9" l="1"/>
  <c r="EX37" i="20"/>
  <c r="EX33" i="20"/>
  <c r="EW41" i="20"/>
  <c r="EW13" i="18"/>
  <c r="EW33" i="18"/>
  <c r="EV97" i="9"/>
  <c r="EV40" i="9"/>
  <c r="EV36" i="9" s="1"/>
  <c r="EW66" i="9"/>
  <c r="EW63" i="20" l="1"/>
  <c r="EW58" i="20" s="1"/>
  <c r="EW89" i="9"/>
  <c r="EW88" i="9"/>
  <c r="EW42" i="20"/>
  <c r="EV41" i="9"/>
  <c r="EV62" i="9" s="1"/>
  <c r="EW15" i="18"/>
  <c r="EW85" i="9" l="1"/>
  <c r="EW91" i="9" s="1"/>
  <c r="EX43" i="20"/>
  <c r="EX40" i="20"/>
  <c r="EW54" i="9"/>
  <c r="EW53" i="9" s="1"/>
  <c r="EW52" i="9" s="1"/>
  <c r="EW60" i="9" s="1"/>
  <c r="EW24" i="18"/>
  <c r="EW21" i="18" s="1"/>
  <c r="EW35" i="18"/>
  <c r="EW12" i="18"/>
  <c r="EW77" i="20"/>
  <c r="EW66" i="20"/>
  <c r="EW44" i="18" l="1"/>
  <c r="EW41" i="18" s="1"/>
  <c r="EW72" i="9"/>
  <c r="EW57" i="9" s="1"/>
  <c r="EW82" i="9"/>
  <c r="EW74" i="9" s="1"/>
  <c r="EW84" i="9" s="1"/>
  <c r="EW32" i="18"/>
  <c r="EW51" i="18" s="1"/>
  <c r="EX71" i="20"/>
  <c r="EX73" i="20" s="1"/>
  <c r="EX60" i="20"/>
  <c r="EX90" i="9"/>
  <c r="EX25" i="9"/>
  <c r="EX11" i="14" s="1"/>
  <c r="EX8" i="14" s="1"/>
  <c r="EX24" i="9"/>
  <c r="EX7" i="14" l="1"/>
  <c r="EX23" i="9"/>
  <c r="EX26" i="9" s="1"/>
  <c r="EX28" i="9" s="1"/>
  <c r="EX49" i="9" s="1"/>
  <c r="EX76" i="20"/>
  <c r="EX35" i="20"/>
  <c r="EW50" i="18"/>
  <c r="EX74" i="20" l="1"/>
  <c r="EW68" i="9"/>
  <c r="EW67" i="9" s="1"/>
  <c r="EW73" i="9" s="1"/>
  <c r="EW92" i="9" s="1"/>
  <c r="EW93" i="9" s="1"/>
  <c r="EW34" i="9"/>
  <c r="EX48" i="9"/>
  <c r="EX44" i="9" s="1"/>
  <c r="EX56" i="20"/>
  <c r="EX36" i="20"/>
  <c r="EX41" i="20" l="1"/>
  <c r="EX33" i="18"/>
  <c r="EX13" i="18"/>
  <c r="EY37" i="20"/>
  <c r="EY33" i="20"/>
  <c r="EW31" i="9"/>
  <c r="EW97" i="9"/>
  <c r="EW40" i="9"/>
  <c r="EW36" i="9" s="1"/>
  <c r="EX66" i="9"/>
  <c r="EX15" i="18" l="1"/>
  <c r="EX12" i="18" s="1"/>
  <c r="EW41" i="9"/>
  <c r="EW62" i="9" s="1"/>
  <c r="EX89" i="9"/>
  <c r="EX63" i="20"/>
  <c r="EX58" i="20" s="1"/>
  <c r="EX88" i="9"/>
  <c r="EX42" i="20"/>
  <c r="EX85" i="9" l="1"/>
  <c r="EX91" i="9" s="1"/>
  <c r="EX24" i="18"/>
  <c r="EX21" i="18" s="1"/>
  <c r="EX35" i="18"/>
  <c r="EY43" i="20"/>
  <c r="EY40" i="20"/>
  <c r="EX54" i="9"/>
  <c r="EX53" i="9" s="1"/>
  <c r="EX52" i="9" s="1"/>
  <c r="EX60" i="9" s="1"/>
  <c r="EX77" i="20"/>
  <c r="EX66" i="20"/>
  <c r="EX44" i="18" l="1"/>
  <c r="EX41" i="18" s="1"/>
  <c r="EX32" i="18"/>
  <c r="EX51" i="18" s="1"/>
  <c r="EX72" i="9"/>
  <c r="EX57" i="9" s="1"/>
  <c r="EX82" i="9"/>
  <c r="EX74" i="9" s="1"/>
  <c r="EX84" i="9" s="1"/>
  <c r="EY90" i="9"/>
  <c r="EY25" i="9"/>
  <c r="EY11" i="14" s="1"/>
  <c r="EY8" i="14" s="1"/>
  <c r="EY24" i="9"/>
  <c r="EY71" i="20"/>
  <c r="EY73" i="20" s="1"/>
  <c r="EY60" i="20"/>
  <c r="EX50" i="18" l="1"/>
  <c r="EY7" i="14"/>
  <c r="EY23" i="9"/>
  <c r="EY26" i="9" s="1"/>
  <c r="EY28" i="9" s="1"/>
  <c r="EY49" i="9" s="1"/>
  <c r="EY76" i="20"/>
  <c r="EY35" i="20"/>
  <c r="EX68" i="9" l="1"/>
  <c r="EX67" i="9" s="1"/>
  <c r="EX73" i="9" s="1"/>
  <c r="EX92" i="9" s="1"/>
  <c r="EX93" i="9" s="1"/>
  <c r="EX34" i="9"/>
  <c r="EX31" i="9" s="1"/>
  <c r="EY56" i="20"/>
  <c r="EY36" i="20"/>
  <c r="EY48" i="9"/>
  <c r="EY44" i="9" s="1"/>
  <c r="EY74" i="20"/>
  <c r="EX97" i="9" l="1"/>
  <c r="EX40" i="9"/>
  <c r="EX36" i="9" s="1"/>
  <c r="EX41" i="9" s="1"/>
  <c r="EX62" i="9" s="1"/>
  <c r="EY66" i="9"/>
  <c r="EZ37" i="20"/>
  <c r="EZ33" i="20"/>
  <c r="EY41" i="20"/>
  <c r="EY33" i="18"/>
  <c r="EY13" i="18"/>
  <c r="EY15" i="18" l="1"/>
  <c r="FA37" i="20"/>
  <c r="EY63" i="20"/>
  <c r="EY58" i="20" s="1"/>
  <c r="EY89" i="9"/>
  <c r="EY88" i="9"/>
  <c r="EY42" i="20"/>
  <c r="EY85" i="9" l="1"/>
  <c r="EY91" i="9" s="1"/>
  <c r="EY77" i="20"/>
  <c r="EY66" i="20"/>
  <c r="EZ43" i="20"/>
  <c r="FA43" i="20" s="1"/>
  <c r="EZ40" i="20"/>
  <c r="EY54" i="9"/>
  <c r="EY53" i="9" s="1"/>
  <c r="EY52" i="9" s="1"/>
  <c r="EY60" i="9" s="1"/>
  <c r="EY24" i="18"/>
  <c r="EY21" i="18" s="1"/>
  <c r="EY35" i="18"/>
  <c r="EY12" i="18"/>
  <c r="EY44" i="18" l="1"/>
  <c r="EY41" i="18" s="1"/>
  <c r="EY32" i="18"/>
  <c r="EY51" i="18" s="1"/>
  <c r="EY72" i="9"/>
  <c r="EY57" i="9" s="1"/>
  <c r="EY82" i="9"/>
  <c r="EY74" i="9" s="1"/>
  <c r="EY84" i="9" s="1"/>
  <c r="FA71" i="20"/>
  <c r="FA73" i="20" s="1"/>
  <c r="EZ71" i="20"/>
  <c r="EZ73" i="20" s="1"/>
  <c r="EZ90" i="9"/>
  <c r="FA90" i="9" s="1"/>
  <c r="EZ60" i="20"/>
  <c r="EZ24" i="9"/>
  <c r="EZ25" i="9"/>
  <c r="EY50" i="18" l="1"/>
  <c r="EZ7" i="14"/>
  <c r="FA7" i="14" s="1"/>
  <c r="EZ23" i="9"/>
  <c r="EZ74" i="20" s="1"/>
  <c r="FA24" i="9"/>
  <c r="EZ76" i="20"/>
  <c r="FA76" i="20" s="1"/>
  <c r="M30" i="22" s="1"/>
  <c r="FA60" i="20"/>
  <c r="EZ35" i="20"/>
  <c r="EZ11" i="14"/>
  <c r="FA25" i="9"/>
  <c r="EY34" i="9" l="1"/>
  <c r="EY31" i="9" s="1"/>
  <c r="EY68" i="9"/>
  <c r="EY67" i="9" s="1"/>
  <c r="EY73" i="9" s="1"/>
  <c r="EY92" i="9" s="1"/>
  <c r="EY93" i="9" s="1"/>
  <c r="EY40" i="9" s="1"/>
  <c r="EY36" i="9" s="1"/>
  <c r="EZ56" i="20"/>
  <c r="FA35" i="20"/>
  <c r="EZ36" i="20"/>
  <c r="EZ26" i="9"/>
  <c r="FA23" i="9"/>
  <c r="FA74" i="20" s="1"/>
  <c r="EZ8" i="14"/>
  <c r="FA11" i="14"/>
  <c r="FA8" i="14" s="1"/>
  <c r="FA12" i="14" s="1"/>
  <c r="M60" i="22"/>
  <c r="M82" i="22"/>
  <c r="M97" i="22" s="1"/>
  <c r="EY41" i="9" l="1"/>
  <c r="EY62" i="9" s="1"/>
  <c r="EY97" i="9"/>
  <c r="EZ66" i="9"/>
  <c r="FA13" i="14"/>
  <c r="FA36" i="20"/>
  <c r="FB37" i="20" s="1"/>
  <c r="FB33" i="20"/>
  <c r="FA26" i="9"/>
  <c r="EZ41" i="20"/>
  <c r="FA41" i="20" s="1"/>
  <c r="EZ33" i="18"/>
  <c r="EZ13" i="18"/>
  <c r="FA56" i="20"/>
  <c r="EZ15" i="18" l="1"/>
  <c r="FA13" i="18"/>
  <c r="FA33" i="18"/>
  <c r="FN33" i="20"/>
  <c r="FA14" i="14"/>
  <c r="FA15" i="14" s="1"/>
  <c r="M80" i="22"/>
  <c r="M95" i="22" s="1"/>
  <c r="EZ89" i="9"/>
  <c r="FA89" i="9" s="1"/>
  <c r="EZ63" i="20"/>
  <c r="EZ88" i="9"/>
  <c r="M8" i="21"/>
  <c r="M6" i="21" s="1"/>
  <c r="EZ42" i="20"/>
  <c r="FA42" i="20" s="1"/>
  <c r="FB43" i="20" s="1"/>
  <c r="FA18" i="14"/>
  <c r="FA19" i="14" s="1"/>
  <c r="FN17" i="14" s="1"/>
  <c r="EZ85" i="9" l="1"/>
  <c r="FA88" i="9"/>
  <c r="FA63" i="20"/>
  <c r="FA58" i="20" s="1"/>
  <c r="FA66" i="20" s="1"/>
  <c r="EZ58" i="20"/>
  <c r="FA27" i="9"/>
  <c r="EZ27" i="9" s="1"/>
  <c r="FB30" i="20"/>
  <c r="EZ24" i="18"/>
  <c r="EZ35" i="18"/>
  <c r="FA15" i="18"/>
  <c r="FA12" i="18" s="1"/>
  <c r="FB40" i="20"/>
  <c r="EZ54" i="9"/>
  <c r="M28" i="22"/>
  <c r="EZ12" i="18"/>
  <c r="FN30" i="20" l="1"/>
  <c r="FB61" i="20"/>
  <c r="FN61" i="20" s="1"/>
  <c r="EZ28" i="9"/>
  <c r="M78" i="22"/>
  <c r="M58" i="22"/>
  <c r="FN40" i="20"/>
  <c r="FA54" i="9"/>
  <c r="EZ53" i="9"/>
  <c r="EZ44" i="18"/>
  <c r="FA35" i="18"/>
  <c r="EZ72" i="9"/>
  <c r="FA72" i="9" s="1"/>
  <c r="EZ82" i="9"/>
  <c r="EZ32" i="18"/>
  <c r="EZ51" i="18" s="1"/>
  <c r="EZ77" i="20"/>
  <c r="FA77" i="20" s="1"/>
  <c r="EZ66" i="20"/>
  <c r="FB25" i="9"/>
  <c r="FB90" i="9"/>
  <c r="FB24" i="9"/>
  <c r="FB71" i="20"/>
  <c r="FB73" i="20" s="1"/>
  <c r="FB60" i="20"/>
  <c r="EZ21" i="18"/>
  <c r="FA24" i="18"/>
  <c r="FA21" i="18" s="1"/>
  <c r="EZ91" i="9"/>
  <c r="FA85" i="9"/>
  <c r="FA91" i="9" s="1"/>
  <c r="FB76" i="20" l="1"/>
  <c r="FB35" i="20"/>
  <c r="FA53" i="9"/>
  <c r="EZ57" i="9"/>
  <c r="M29" i="22"/>
  <c r="FA51" i="18"/>
  <c r="M93" i="22"/>
  <c r="EZ41" i="18"/>
  <c r="FA44" i="18"/>
  <c r="FA41" i="18" s="1"/>
  <c r="FB11" i="14"/>
  <c r="FB23" i="9"/>
  <c r="FB7" i="14"/>
  <c r="EZ74" i="9"/>
  <c r="FA82" i="9"/>
  <c r="EZ50" i="18"/>
  <c r="FA28" i="9"/>
  <c r="FA49" i="9" s="1"/>
  <c r="FA48" i="9" s="1"/>
  <c r="EZ49" i="9"/>
  <c r="EZ48" i="9" s="1"/>
  <c r="EZ44" i="9" s="1"/>
  <c r="FB56" i="20" l="1"/>
  <c r="FB41" i="20" s="1"/>
  <c r="FB36" i="20"/>
  <c r="M31" i="22"/>
  <c r="M81" i="22"/>
  <c r="M88" i="22" s="1"/>
  <c r="M36" i="22"/>
  <c r="FB26" i="9"/>
  <c r="EZ56" i="9"/>
  <c r="FA57" i="9"/>
  <c r="EZ84" i="9"/>
  <c r="FA84" i="9" s="1"/>
  <c r="FA74" i="9"/>
  <c r="FB50" i="9"/>
  <c r="FC50" i="9" s="1"/>
  <c r="FD50" i="9" s="1"/>
  <c r="FE50" i="9" s="1"/>
  <c r="FF50" i="9" s="1"/>
  <c r="FA44" i="9"/>
  <c r="FB8" i="14"/>
  <c r="FA50" i="18"/>
  <c r="EZ34" i="9"/>
  <c r="EZ68" i="9"/>
  <c r="FB74" i="20"/>
  <c r="FB42" i="20" l="1"/>
  <c r="FC43" i="20" s="1"/>
  <c r="M61" i="22"/>
  <c r="M59" i="22" s="1"/>
  <c r="M83" i="22"/>
  <c r="M98" i="22" s="1"/>
  <c r="FA96" i="9"/>
  <c r="FC37" i="20"/>
  <c r="FC33" i="20"/>
  <c r="EZ67" i="9"/>
  <c r="FA68" i="9"/>
  <c r="FA56" i="9"/>
  <c r="FA52" i="9" s="1"/>
  <c r="FA60" i="9" s="1"/>
  <c r="EZ52" i="9"/>
  <c r="EZ60" i="9" s="1"/>
  <c r="FB13" i="18"/>
  <c r="FB33" i="18"/>
  <c r="EZ31" i="9"/>
  <c r="FA34" i="9"/>
  <c r="FB28" i="9"/>
  <c r="FA42" i="9" l="1"/>
  <c r="FA31" i="9"/>
  <c r="FB88" i="9"/>
  <c r="FB89" i="9"/>
  <c r="FB63" i="20"/>
  <c r="FB49" i="9"/>
  <c r="FB15" i="18"/>
  <c r="EZ73" i="9"/>
  <c r="FA67" i="9"/>
  <c r="M96" i="22"/>
  <c r="M103" i="22" s="1"/>
  <c r="M66" i="22"/>
  <c r="EZ92" i="9" l="1"/>
  <c r="FA73" i="9"/>
  <c r="FC40" i="20"/>
  <c r="FB54" i="9"/>
  <c r="FB53" i="9" s="1"/>
  <c r="FB52" i="9" s="1"/>
  <c r="FB58" i="20"/>
  <c r="FB48" i="9"/>
  <c r="FB44" i="9" s="1"/>
  <c r="FB24" i="18"/>
  <c r="FB35" i="18"/>
  <c r="FB12" i="18"/>
  <c r="FB85" i="9"/>
  <c r="FB60" i="9" l="1"/>
  <c r="FB77" i="20"/>
  <c r="FB66" i="20"/>
  <c r="FC60" i="20"/>
  <c r="FC90" i="9"/>
  <c r="FC25" i="9"/>
  <c r="FC24" i="9"/>
  <c r="FC71" i="20"/>
  <c r="FC73" i="20" s="1"/>
  <c r="FB44" i="18"/>
  <c r="FB50" i="18" s="1"/>
  <c r="FB32" i="18"/>
  <c r="FB51" i="18" s="1"/>
  <c r="FB82" i="9"/>
  <c r="FB72" i="9"/>
  <c r="FB91" i="9"/>
  <c r="FB21" i="18"/>
  <c r="FA92" i="9"/>
  <c r="EZ93" i="9"/>
  <c r="FB68" i="9" l="1"/>
  <c r="FB34" i="9"/>
  <c r="FB57" i="9"/>
  <c r="FC7" i="14"/>
  <c r="FC23" i="9"/>
  <c r="EZ97" i="9"/>
  <c r="EZ40" i="9"/>
  <c r="FA93" i="9"/>
  <c r="FB74" i="9"/>
  <c r="FC11" i="14"/>
  <c r="FB41" i="18"/>
  <c r="FC74" i="20"/>
  <c r="FC76" i="20"/>
  <c r="FC35" i="20"/>
  <c r="FC56" i="20" l="1"/>
  <c r="FC41" i="20" s="1"/>
  <c r="FC36" i="20"/>
  <c r="FB84" i="9"/>
  <c r="FA97" i="9"/>
  <c r="FN66" i="9"/>
  <c r="FB66" i="9"/>
  <c r="FC26" i="9"/>
  <c r="FB31" i="9"/>
  <c r="FC8" i="14"/>
  <c r="FA40" i="9"/>
  <c r="FA36" i="9" s="1"/>
  <c r="FA41" i="9" s="1"/>
  <c r="FA62" i="9" s="1"/>
  <c r="EZ36" i="9"/>
  <c r="EZ41" i="9" s="1"/>
  <c r="EZ62" i="9" s="1"/>
  <c r="FB67" i="9"/>
  <c r="FC42" i="20" l="1"/>
  <c r="FD43" i="20" s="1"/>
  <c r="FD37" i="20"/>
  <c r="FD33" i="20"/>
  <c r="FC28" i="9"/>
  <c r="FC13" i="18"/>
  <c r="FC33" i="18"/>
  <c r="FB73" i="9"/>
  <c r="FC89" i="9" l="1"/>
  <c r="FC63" i="20"/>
  <c r="FC88" i="9"/>
  <c r="FC49" i="9"/>
  <c r="FC15" i="18"/>
  <c r="FC12" i="18" s="1"/>
  <c r="FB92" i="9"/>
  <c r="FC48" i="9" l="1"/>
  <c r="FC44" i="9" s="1"/>
  <c r="FC85" i="9"/>
  <c r="FB93" i="9"/>
  <c r="FC58" i="20"/>
  <c r="FC24" i="18"/>
  <c r="FC35" i="18"/>
  <c r="FD40" i="20"/>
  <c r="FC54" i="9"/>
  <c r="FC53" i="9" s="1"/>
  <c r="FC52" i="9" s="1"/>
  <c r="FD60" i="20" l="1"/>
  <c r="FD24" i="9"/>
  <c r="FD71" i="20"/>
  <c r="FD73" i="20" s="1"/>
  <c r="FD25" i="9"/>
  <c r="FD90" i="9"/>
  <c r="FC77" i="20"/>
  <c r="FC66" i="20"/>
  <c r="FC91" i="9"/>
  <c r="FC44" i="18"/>
  <c r="FC50" i="18" s="1"/>
  <c r="FC68" i="9" s="1"/>
  <c r="FC82" i="9"/>
  <c r="FC32" i="18"/>
  <c r="FC51" i="18" s="1"/>
  <c r="FC72" i="9"/>
  <c r="FB40" i="9"/>
  <c r="FB36" i="9" s="1"/>
  <c r="FB41" i="9" s="1"/>
  <c r="FB62" i="9" s="1"/>
  <c r="FB97" i="9"/>
  <c r="FC66" i="9"/>
  <c r="FC21" i="18"/>
  <c r="FC60" i="9"/>
  <c r="FC67" i="9" l="1"/>
  <c r="FC74" i="9"/>
  <c r="FC34" i="9"/>
  <c r="FC41" i="18"/>
  <c r="FD7" i="14"/>
  <c r="FD23" i="9"/>
  <c r="FC57" i="9"/>
  <c r="FD76" i="20"/>
  <c r="FD35" i="20"/>
  <c r="FD11" i="14"/>
  <c r="FC84" i="9" l="1"/>
  <c r="FD26" i="9"/>
  <c r="FD74" i="20"/>
  <c r="FD56" i="20"/>
  <c r="FD41" i="20" s="1"/>
  <c r="FD36" i="20"/>
  <c r="FC31" i="9"/>
  <c r="FD8" i="14"/>
  <c r="FC73" i="9"/>
  <c r="FD42" i="20" l="1"/>
  <c r="FE43" i="20" s="1"/>
  <c r="FD28" i="9"/>
  <c r="FC92" i="9"/>
  <c r="FD13" i="18"/>
  <c r="FD33" i="18"/>
  <c r="FE33" i="20"/>
  <c r="FE37" i="20"/>
  <c r="FD15" i="18" l="1"/>
  <c r="FD63" i="20"/>
  <c r="FD89" i="9"/>
  <c r="FD88" i="9"/>
  <c r="FC93" i="9"/>
  <c r="FD49" i="9"/>
  <c r="FE40" i="20" l="1"/>
  <c r="FD54" i="9"/>
  <c r="FD53" i="9" s="1"/>
  <c r="FD52" i="9" s="1"/>
  <c r="FD58" i="20"/>
  <c r="FD48" i="9"/>
  <c r="FD44" i="9" s="1"/>
  <c r="FC97" i="9"/>
  <c r="FC40" i="9"/>
  <c r="FC36" i="9" s="1"/>
  <c r="FC41" i="9" s="1"/>
  <c r="FC62" i="9" s="1"/>
  <c r="FD66" i="9"/>
  <c r="FD85" i="9"/>
  <c r="FD35" i="18"/>
  <c r="FD24" i="18"/>
  <c r="FD12" i="18"/>
  <c r="FD91" i="9" l="1"/>
  <c r="FD21" i="18"/>
  <c r="FD60" i="9"/>
  <c r="FD44" i="18"/>
  <c r="FD50" i="18" s="1"/>
  <c r="FD34" i="9" s="1"/>
  <c r="FD32" i="18"/>
  <c r="FD51" i="18" s="1"/>
  <c r="FD72" i="9"/>
  <c r="FD82" i="9"/>
  <c r="FD77" i="20"/>
  <c r="FD66" i="20"/>
  <c r="FE60" i="20"/>
  <c r="FE71" i="20"/>
  <c r="FE73" i="20" s="1"/>
  <c r="FE90" i="9"/>
  <c r="FE25" i="9"/>
  <c r="FE24" i="9"/>
  <c r="FD31" i="9" l="1"/>
  <c r="FE7" i="14"/>
  <c r="FE23" i="9"/>
  <c r="FE74" i="20" s="1"/>
  <c r="FE76" i="20"/>
  <c r="FE35" i="20"/>
  <c r="FD68" i="9"/>
  <c r="FD74" i="9"/>
  <c r="FE11" i="14"/>
  <c r="FD57" i="9"/>
  <c r="FD41" i="18"/>
  <c r="FD84" i="9" l="1"/>
  <c r="FE8" i="14"/>
  <c r="FD67" i="9"/>
  <c r="FE56" i="20"/>
  <c r="FE41" i="20" s="1"/>
  <c r="FE36" i="20"/>
  <c r="FE26" i="9"/>
  <c r="FE42" i="20" l="1"/>
  <c r="FF43" i="20" s="1"/>
  <c r="FE33" i="18"/>
  <c r="FE13" i="18"/>
  <c r="FF37" i="20"/>
  <c r="FF33" i="20"/>
  <c r="FE28" i="9"/>
  <c r="FD73" i="9"/>
  <c r="FE15" i="18" l="1"/>
  <c r="FD92" i="9"/>
  <c r="FE49" i="9"/>
  <c r="FE89" i="9"/>
  <c r="FE63" i="20"/>
  <c r="FE88" i="9"/>
  <c r="FE58" i="20" l="1"/>
  <c r="FF40" i="20"/>
  <c r="FE54" i="9"/>
  <c r="FE53" i="9" s="1"/>
  <c r="FE52" i="9" s="1"/>
  <c r="FD93" i="9"/>
  <c r="FE24" i="18"/>
  <c r="FE35" i="18"/>
  <c r="FE85" i="9"/>
  <c r="FE48" i="9"/>
  <c r="FE44" i="9" s="1"/>
  <c r="FE12" i="18"/>
  <c r="FE60" i="9" l="1"/>
  <c r="FE21" i="18"/>
  <c r="FE91" i="9"/>
  <c r="FD97" i="9"/>
  <c r="FD40" i="9"/>
  <c r="FD36" i="9" s="1"/>
  <c r="FD41" i="9" s="1"/>
  <c r="FD62" i="9" s="1"/>
  <c r="FE66" i="9"/>
  <c r="FF24" i="9"/>
  <c r="FF71" i="20"/>
  <c r="FF73" i="20" s="1"/>
  <c r="FF60" i="20"/>
  <c r="FF90" i="9"/>
  <c r="FF25" i="9"/>
  <c r="FE77" i="20"/>
  <c r="FE66" i="20"/>
  <c r="FE44" i="18"/>
  <c r="FE32" i="18"/>
  <c r="FE51" i="18" s="1"/>
  <c r="FE72" i="9"/>
  <c r="FE82" i="9"/>
  <c r="FF76" i="20" l="1"/>
  <c r="FF35" i="20"/>
  <c r="FE41" i="18"/>
  <c r="FF7" i="14"/>
  <c r="FF23" i="9"/>
  <c r="FE74" i="9"/>
  <c r="FF11" i="14"/>
  <c r="FE57" i="9"/>
  <c r="FE50" i="18"/>
  <c r="FF56" i="20" l="1"/>
  <c r="FF41" i="20" s="1"/>
  <c r="FF36" i="20"/>
  <c r="FE68" i="9"/>
  <c r="FE34" i="9"/>
  <c r="FF8" i="14"/>
  <c r="FF26" i="9"/>
  <c r="FF74" i="20"/>
  <c r="FE84" i="9"/>
  <c r="FF42" i="20" l="1"/>
  <c r="FG43" i="20"/>
  <c r="FG49" i="20"/>
  <c r="FN49" i="20" s="1"/>
  <c r="FE67" i="9"/>
  <c r="FF28" i="9"/>
  <c r="FG33" i="20"/>
  <c r="FG37" i="20"/>
  <c r="FE31" i="9"/>
  <c r="FF33" i="18"/>
  <c r="FF13" i="18"/>
  <c r="FF49" i="9" l="1"/>
  <c r="FF89" i="9"/>
  <c r="FF88" i="9"/>
  <c r="FF63" i="20"/>
  <c r="FF15" i="18"/>
  <c r="FF12" i="18" s="1"/>
  <c r="FE73" i="9"/>
  <c r="FF85" i="9" l="1"/>
  <c r="FF48" i="9"/>
  <c r="FF44" i="9" s="1"/>
  <c r="FG40" i="20"/>
  <c r="FF54" i="9"/>
  <c r="FF53" i="9" s="1"/>
  <c r="FF52" i="9" s="1"/>
  <c r="FE92" i="9"/>
  <c r="FF24" i="18"/>
  <c r="FF35" i="18"/>
  <c r="FF58" i="20"/>
  <c r="FF44" i="18" l="1"/>
  <c r="FF50" i="18"/>
  <c r="FF68" i="9" s="1"/>
  <c r="FF72" i="9"/>
  <c r="FF82" i="9"/>
  <c r="FF32" i="18"/>
  <c r="FF51" i="18" s="1"/>
  <c r="FF60" i="9"/>
  <c r="FF77" i="20"/>
  <c r="FF66" i="20"/>
  <c r="FF21" i="18"/>
  <c r="FG87" i="9"/>
  <c r="FE93" i="9"/>
  <c r="FG71" i="20"/>
  <c r="FG73" i="20" s="1"/>
  <c r="FG90" i="9"/>
  <c r="FG25" i="9"/>
  <c r="FG11" i="14" s="1"/>
  <c r="FG8" i="14" s="1"/>
  <c r="FG24" i="9"/>
  <c r="FG60" i="20"/>
  <c r="FF91" i="9"/>
  <c r="FF34" i="9" l="1"/>
  <c r="FF31" i="9" s="1"/>
  <c r="FN87" i="9"/>
  <c r="N7" i="21"/>
  <c r="FG7" i="14"/>
  <c r="FG23" i="9"/>
  <c r="FG26" i="9" s="1"/>
  <c r="FG28" i="9" s="1"/>
  <c r="FG49" i="9" s="1"/>
  <c r="FE97" i="9"/>
  <c r="FE40" i="9"/>
  <c r="FE36" i="9" s="1"/>
  <c r="FE41" i="9" s="1"/>
  <c r="FE62" i="9" s="1"/>
  <c r="FF66" i="9"/>
  <c r="FG50" i="9"/>
  <c r="FH50" i="9" s="1"/>
  <c r="FI50" i="9" s="1"/>
  <c r="FJ50" i="9" s="1"/>
  <c r="FK50" i="9" s="1"/>
  <c r="FL50" i="9" s="1"/>
  <c r="FM50" i="9" s="1"/>
  <c r="FN50" i="9" s="1"/>
  <c r="FF74" i="9"/>
  <c r="FF67" i="9"/>
  <c r="FG76" i="20"/>
  <c r="FG35" i="20"/>
  <c r="FF57" i="9"/>
  <c r="FF41" i="18"/>
  <c r="FG56" i="20" l="1"/>
  <c r="FG41" i="20" s="1"/>
  <c r="FG42" i="20" s="1"/>
  <c r="FG36" i="20"/>
  <c r="FF73" i="9"/>
  <c r="FG48" i="9"/>
  <c r="FG44" i="9" s="1"/>
  <c r="FF84" i="9"/>
  <c r="FG74" i="20"/>
  <c r="FF92" i="9" l="1"/>
  <c r="FH37" i="20"/>
  <c r="FH33" i="20"/>
  <c r="FG13" i="18"/>
  <c r="FG33" i="18"/>
  <c r="FG88" i="9" l="1"/>
  <c r="FG89" i="9"/>
  <c r="FG63" i="20"/>
  <c r="FG58" i="20" s="1"/>
  <c r="FG15" i="18"/>
  <c r="FF93" i="9"/>
  <c r="FG24" i="18" l="1"/>
  <c r="FG21" i="18" s="1"/>
  <c r="FG35" i="18"/>
  <c r="FH43" i="20"/>
  <c r="FH40" i="20"/>
  <c r="FG54" i="9"/>
  <c r="FG53" i="9" s="1"/>
  <c r="FG52" i="9" s="1"/>
  <c r="FG60" i="9" s="1"/>
  <c r="FG12" i="18"/>
  <c r="FG85" i="9"/>
  <c r="FG91" i="9" s="1"/>
  <c r="FF97" i="9"/>
  <c r="FF40" i="9"/>
  <c r="FF36" i="9" s="1"/>
  <c r="FF41" i="9" s="1"/>
  <c r="FF62" i="9" s="1"/>
  <c r="FG66" i="9"/>
  <c r="FG77" i="20"/>
  <c r="FG66" i="20"/>
  <c r="FH90" i="9" l="1"/>
  <c r="FH25" i="9"/>
  <c r="FH11" i="14" s="1"/>
  <c r="FH8" i="14" s="1"/>
  <c r="FH24" i="9"/>
  <c r="FH60" i="20"/>
  <c r="FH71" i="20"/>
  <c r="FH73" i="20" s="1"/>
  <c r="FG44" i="18"/>
  <c r="FG41" i="18" s="1"/>
  <c r="FG32" i="18"/>
  <c r="FG51" i="18" s="1"/>
  <c r="FG82" i="9"/>
  <c r="FG74" i="9" s="1"/>
  <c r="FG84" i="9" s="1"/>
  <c r="FG72" i="9"/>
  <c r="FG57" i="9" s="1"/>
  <c r="FH7" i="14" l="1"/>
  <c r="FH23" i="9"/>
  <c r="FH26" i="9" s="1"/>
  <c r="FH28" i="9" s="1"/>
  <c r="FH49" i="9" s="1"/>
  <c r="FH74" i="20"/>
  <c r="FG50" i="18"/>
  <c r="FH76" i="20"/>
  <c r="FH35" i="20"/>
  <c r="FH48" i="9" l="1"/>
  <c r="FH44" i="9" s="1"/>
  <c r="FH56" i="20"/>
  <c r="FH36" i="20"/>
  <c r="FG68" i="9"/>
  <c r="FG67" i="9" s="1"/>
  <c r="FG73" i="9" s="1"/>
  <c r="FG92" i="9" s="1"/>
  <c r="FG93" i="9" s="1"/>
  <c r="FG34" i="9"/>
  <c r="FI37" i="20" l="1"/>
  <c r="FI33" i="20"/>
  <c r="FH41" i="20"/>
  <c r="FH33" i="18"/>
  <c r="FH13" i="18"/>
  <c r="FG31" i="9"/>
  <c r="FG40" i="9"/>
  <c r="FG97" i="9"/>
  <c r="FH66" i="9"/>
  <c r="FG36" i="9" l="1"/>
  <c r="FG53" i="20"/>
  <c r="FG41" i="9"/>
  <c r="FG62" i="9" s="1"/>
  <c r="FH63" i="20"/>
  <c r="FH58" i="20" s="1"/>
  <c r="FH89" i="9"/>
  <c r="FH88" i="9"/>
  <c r="FH42" i="20"/>
  <c r="FH15" i="18"/>
  <c r="FH85" i="9" l="1"/>
  <c r="FH91" i="9" s="1"/>
  <c r="FH24" i="18"/>
  <c r="FH21" i="18" s="1"/>
  <c r="FH35" i="18"/>
  <c r="FH12" i="18"/>
  <c r="FH77" i="20"/>
  <c r="FH66" i="20"/>
  <c r="FI43" i="20"/>
  <c r="FI40" i="20"/>
  <c r="FH54" i="9"/>
  <c r="FH53" i="9" s="1"/>
  <c r="FH52" i="9" s="1"/>
  <c r="FH60" i="9" s="1"/>
  <c r="FI71" i="20" l="1"/>
  <c r="FI73" i="20" s="1"/>
  <c r="FI90" i="9"/>
  <c r="FI25" i="9"/>
  <c r="FI11" i="14" s="1"/>
  <c r="FI8" i="14" s="1"/>
  <c r="FI24" i="9"/>
  <c r="FI60" i="20"/>
  <c r="FH44" i="18"/>
  <c r="FH41" i="18" s="1"/>
  <c r="FH32" i="18"/>
  <c r="FH51" i="18" s="1"/>
  <c r="FH82" i="9"/>
  <c r="FH74" i="9" s="1"/>
  <c r="FH84" i="9" s="1"/>
  <c r="FH72" i="9"/>
  <c r="FH57" i="9" s="1"/>
  <c r="FI7" i="14" l="1"/>
  <c r="FI23" i="9"/>
  <c r="FI26" i="9" s="1"/>
  <c r="FI28" i="9" s="1"/>
  <c r="FI49" i="9" s="1"/>
  <c r="FH50" i="18"/>
  <c r="FI76" i="20"/>
  <c r="FI35" i="20"/>
  <c r="FI74" i="20"/>
  <c r="FH68" i="9" l="1"/>
  <c r="FH67" i="9" s="1"/>
  <c r="FH73" i="9" s="1"/>
  <c r="FH92" i="9" s="1"/>
  <c r="FH93" i="9" s="1"/>
  <c r="FH34" i="9"/>
  <c r="FI56" i="20"/>
  <c r="FI36" i="20"/>
  <c r="FI48" i="9"/>
  <c r="FI44" i="9" s="1"/>
  <c r="FJ37" i="20" l="1"/>
  <c r="FJ33" i="20"/>
  <c r="FI41" i="20"/>
  <c r="FI13" i="18"/>
  <c r="FI33" i="18"/>
  <c r="FH31" i="9"/>
  <c r="FH97" i="9"/>
  <c r="FH40" i="9"/>
  <c r="FH36" i="9" s="1"/>
  <c r="FI66" i="9"/>
  <c r="FH41" i="9" l="1"/>
  <c r="FH62" i="9" s="1"/>
  <c r="FI15" i="18"/>
  <c r="FI12" i="18" s="1"/>
  <c r="FI63" i="20"/>
  <c r="FI58" i="20" s="1"/>
  <c r="FI89" i="9"/>
  <c r="FI88" i="9"/>
  <c r="FI42" i="20"/>
  <c r="FI85" i="9" l="1"/>
  <c r="FI91" i="9" s="1"/>
  <c r="FI77" i="20"/>
  <c r="FI66" i="20"/>
  <c r="FJ43" i="20"/>
  <c r="FJ40" i="20"/>
  <c r="FI54" i="9"/>
  <c r="FI53" i="9" s="1"/>
  <c r="FI52" i="9" s="1"/>
  <c r="FI60" i="9" s="1"/>
  <c r="FI24" i="18"/>
  <c r="FI21" i="18" s="1"/>
  <c r="FI35" i="18"/>
  <c r="FJ60" i="20" l="1"/>
  <c r="FJ71" i="20"/>
  <c r="FJ73" i="20" s="1"/>
  <c r="FJ90" i="9"/>
  <c r="FJ25" i="9"/>
  <c r="FJ11" i="14" s="1"/>
  <c r="FJ8" i="14" s="1"/>
  <c r="FJ24" i="9"/>
  <c r="FI44" i="18"/>
  <c r="FI41" i="18" s="1"/>
  <c r="FI32" i="18"/>
  <c r="FI51" i="18" s="1"/>
  <c r="FI82" i="9"/>
  <c r="FI74" i="9" s="1"/>
  <c r="FI84" i="9" s="1"/>
  <c r="FI72" i="9"/>
  <c r="FI57" i="9" s="1"/>
  <c r="FI50" i="18" l="1"/>
  <c r="FJ7" i="14"/>
  <c r="FJ23" i="9"/>
  <c r="FJ26" i="9" s="1"/>
  <c r="FJ28" i="9" s="1"/>
  <c r="FJ49" i="9" s="1"/>
  <c r="FJ76" i="20"/>
  <c r="FJ35" i="20"/>
  <c r="FJ74" i="20" l="1"/>
  <c r="FJ56" i="20"/>
  <c r="FJ36" i="20"/>
  <c r="FJ48" i="9"/>
  <c r="FJ44" i="9" s="1"/>
  <c r="FI34" i="9"/>
  <c r="FI68" i="9"/>
  <c r="FI67" i="9" s="1"/>
  <c r="FI73" i="9" s="1"/>
  <c r="FI92" i="9" s="1"/>
  <c r="FI93" i="9" s="1"/>
  <c r="FI97" i="9" l="1"/>
  <c r="FI40" i="9"/>
  <c r="FI36" i="9" s="1"/>
  <c r="FJ66" i="9"/>
  <c r="FK33" i="20"/>
  <c r="FK37" i="20"/>
  <c r="FI31" i="9"/>
  <c r="FI41" i="9" s="1"/>
  <c r="FI62" i="9" s="1"/>
  <c r="FJ41" i="20"/>
  <c r="FJ33" i="18"/>
  <c r="FJ13" i="18"/>
  <c r="FJ89" i="9" l="1"/>
  <c r="FJ63" i="20"/>
  <c r="FJ58" i="20" s="1"/>
  <c r="FJ88" i="9"/>
  <c r="FJ42" i="20"/>
  <c r="FJ15" i="18"/>
  <c r="FJ12" i="18" s="1"/>
  <c r="FJ85" i="9" l="1"/>
  <c r="FJ91" i="9" s="1"/>
  <c r="FJ77" i="20"/>
  <c r="FJ66" i="20"/>
  <c r="FJ24" i="18"/>
  <c r="FJ21" i="18" s="1"/>
  <c r="FJ35" i="18"/>
  <c r="FK43" i="20"/>
  <c r="FK40" i="20"/>
  <c r="FJ54" i="9"/>
  <c r="FJ53" i="9" s="1"/>
  <c r="FJ52" i="9" s="1"/>
  <c r="FJ60" i="9" s="1"/>
  <c r="FJ44" i="18" l="1"/>
  <c r="FJ41" i="18" s="1"/>
  <c r="FJ72" i="9"/>
  <c r="FJ57" i="9" s="1"/>
  <c r="FJ82" i="9"/>
  <c r="FJ74" i="9" s="1"/>
  <c r="FJ84" i="9" s="1"/>
  <c r="FJ32" i="18"/>
  <c r="FJ51" i="18" s="1"/>
  <c r="FK60" i="20"/>
  <c r="FK90" i="9"/>
  <c r="FK25" i="9"/>
  <c r="FK11" i="14" s="1"/>
  <c r="FK8" i="14" s="1"/>
  <c r="FK71" i="20"/>
  <c r="FK73" i="20" s="1"/>
  <c r="FK24" i="9"/>
  <c r="FJ50" i="18" l="1"/>
  <c r="FJ68" i="9" s="1"/>
  <c r="FJ67" i="9" s="1"/>
  <c r="FJ73" i="9" s="1"/>
  <c r="FJ92" i="9" s="1"/>
  <c r="FJ93" i="9" s="1"/>
  <c r="FJ97" i="9" s="1"/>
  <c r="FJ34" i="9"/>
  <c r="FJ31" i="9" s="1"/>
  <c r="FK7" i="14"/>
  <c r="FK23" i="9"/>
  <c r="FK26" i="9" s="1"/>
  <c r="FK28" i="9" s="1"/>
  <c r="FK49" i="9" s="1"/>
  <c r="FK76" i="20"/>
  <c r="FK35" i="20"/>
  <c r="FK66" i="9" l="1"/>
  <c r="FJ40" i="9"/>
  <c r="FJ36" i="9" s="1"/>
  <c r="FJ41" i="9" s="1"/>
  <c r="FJ62" i="9" s="1"/>
  <c r="FK56" i="20"/>
  <c r="FK36" i="20"/>
  <c r="FK74" i="20"/>
  <c r="FK48" i="9"/>
  <c r="FK44" i="9" s="1"/>
  <c r="FL37" i="20" l="1"/>
  <c r="FL33" i="20"/>
  <c r="FK41" i="20"/>
  <c r="FK13" i="18"/>
  <c r="FK33" i="18"/>
  <c r="FK89" i="9" l="1"/>
  <c r="FK63" i="20"/>
  <c r="FK58" i="20" s="1"/>
  <c r="FK88" i="9"/>
  <c r="FK42" i="20"/>
  <c r="FK15" i="18"/>
  <c r="FK12" i="18" s="1"/>
  <c r="FK85" i="9" l="1"/>
  <c r="FK91" i="9" s="1"/>
  <c r="FK77" i="20"/>
  <c r="FK66" i="20"/>
  <c r="FK24" i="18"/>
  <c r="FK21" i="18" s="1"/>
  <c r="FK35" i="18"/>
  <c r="FL43" i="20"/>
  <c r="FL40" i="20"/>
  <c r="FK54" i="9"/>
  <c r="FK53" i="9" s="1"/>
  <c r="FK52" i="9" s="1"/>
  <c r="FK60" i="9" s="1"/>
  <c r="FK44" i="18" l="1"/>
  <c r="FK41" i="18" s="1"/>
  <c r="FK32" i="18"/>
  <c r="FK51" i="18" s="1"/>
  <c r="FK72" i="9"/>
  <c r="FK57" i="9" s="1"/>
  <c r="FK82" i="9"/>
  <c r="FK74" i="9" s="1"/>
  <c r="FK84" i="9" s="1"/>
  <c r="FL25" i="9"/>
  <c r="FL11" i="14" s="1"/>
  <c r="FL8" i="14" s="1"/>
  <c r="FL24" i="9"/>
  <c r="FL60" i="20"/>
  <c r="FL71" i="20"/>
  <c r="FL73" i="20" s="1"/>
  <c r="FL90" i="9"/>
  <c r="FK50" i="18" l="1"/>
  <c r="FK68" i="9" s="1"/>
  <c r="FK67" i="9" s="1"/>
  <c r="FK73" i="9" s="1"/>
  <c r="FK92" i="9" s="1"/>
  <c r="FK93" i="9" s="1"/>
  <c r="FL66" i="9" s="1"/>
  <c r="FL76" i="20"/>
  <c r="FL35" i="20"/>
  <c r="FL7" i="14"/>
  <c r="FL23" i="9"/>
  <c r="FL26" i="9" s="1"/>
  <c r="FL28" i="9" s="1"/>
  <c r="FL49" i="9" s="1"/>
  <c r="FK34" i="9" l="1"/>
  <c r="FK31" i="9" s="1"/>
  <c r="FK40" i="9"/>
  <c r="FK36" i="9" s="1"/>
  <c r="FK97" i="9"/>
  <c r="FL56" i="20"/>
  <c r="FL36" i="20"/>
  <c r="FL48" i="9"/>
  <c r="FL44" i="9" s="1"/>
  <c r="FL74" i="20"/>
  <c r="FK41" i="9" l="1"/>
  <c r="FK62" i="9" s="1"/>
  <c r="FM37" i="20"/>
  <c r="FM33" i="20"/>
  <c r="FL41" i="20"/>
  <c r="FL33" i="18"/>
  <c r="FL13" i="18"/>
  <c r="FL89" i="9" l="1"/>
  <c r="FL63" i="20"/>
  <c r="FL58" i="20" s="1"/>
  <c r="FL88" i="9"/>
  <c r="FL42" i="20"/>
  <c r="FL15" i="18"/>
  <c r="FL12" i="18" s="1"/>
  <c r="FN37" i="20"/>
  <c r="FL77" i="20" l="1"/>
  <c r="FL66" i="20"/>
  <c r="FM43" i="20"/>
  <c r="FN43" i="20" s="1"/>
  <c r="FM40" i="20"/>
  <c r="FL54" i="9"/>
  <c r="FL53" i="9" s="1"/>
  <c r="FL52" i="9" s="1"/>
  <c r="FL60" i="9" s="1"/>
  <c r="FL35" i="18"/>
  <c r="FL24" i="18"/>
  <c r="FL21" i="18" s="1"/>
  <c r="FL85" i="9"/>
  <c r="FL91" i="9" s="1"/>
  <c r="FN71" i="20" l="1"/>
  <c r="FN73" i="20" s="1"/>
  <c r="FM71" i="20"/>
  <c r="FM73" i="20" s="1"/>
  <c r="FM24" i="9"/>
  <c r="FM60" i="20"/>
  <c r="FM90" i="9"/>
  <c r="FN90" i="9" s="1"/>
  <c r="FM25" i="9"/>
  <c r="FL44" i="18"/>
  <c r="FL41" i="18" s="1"/>
  <c r="FL82" i="9"/>
  <c r="FL74" i="9" s="1"/>
  <c r="FL84" i="9" s="1"/>
  <c r="FL32" i="18"/>
  <c r="FL51" i="18" s="1"/>
  <c r="FL72" i="9"/>
  <c r="FL57" i="9" s="1"/>
  <c r="FM76" i="20" l="1"/>
  <c r="FN76" i="20" s="1"/>
  <c r="N30" i="22" s="1"/>
  <c r="FN60" i="20"/>
  <c r="FM35" i="20"/>
  <c r="FL50" i="18"/>
  <c r="FM7" i="14"/>
  <c r="FN7" i="14" s="1"/>
  <c r="FM23" i="9"/>
  <c r="FN24" i="9"/>
  <c r="FM11" i="14"/>
  <c r="FN25" i="9"/>
  <c r="FM56" i="20" l="1"/>
  <c r="FN35" i="20"/>
  <c r="FM36" i="20"/>
  <c r="FM26" i="9"/>
  <c r="FN23" i="9"/>
  <c r="FN74" i="20" s="1"/>
  <c r="N82" i="22"/>
  <c r="N97" i="22" s="1"/>
  <c r="N60" i="22"/>
  <c r="FM74" i="20"/>
  <c r="FM8" i="14"/>
  <c r="FN11" i="14"/>
  <c r="FN8" i="14" s="1"/>
  <c r="FN12" i="14" s="1"/>
  <c r="FL68" i="9"/>
  <c r="FL67" i="9" s="1"/>
  <c r="FL73" i="9" s="1"/>
  <c r="FL92" i="9" s="1"/>
  <c r="FL93" i="9" s="1"/>
  <c r="FL34" i="9"/>
  <c r="FN13" i="14" l="1"/>
  <c r="FN14" i="14" s="1"/>
  <c r="FO33" i="20"/>
  <c r="FN36" i="20"/>
  <c r="FO37" i="20" s="1"/>
  <c r="FL31" i="9"/>
  <c r="FN26" i="9"/>
  <c r="FL97" i="9"/>
  <c r="FL40" i="9"/>
  <c r="FL36" i="9" s="1"/>
  <c r="FM66" i="9"/>
  <c r="FM41" i="20"/>
  <c r="FN41" i="20" s="1"/>
  <c r="FM13" i="18"/>
  <c r="FM33" i="18"/>
  <c r="FN56" i="20"/>
  <c r="FL41" i="9" l="1"/>
  <c r="FL62" i="9" s="1"/>
  <c r="FN27" i="9"/>
  <c r="FM27" i="9" s="1"/>
  <c r="FO30" i="20"/>
  <c r="FN33" i="18"/>
  <c r="FM15" i="18"/>
  <c r="FM12" i="18" s="1"/>
  <c r="FN13" i="18"/>
  <c r="FN15" i="14"/>
  <c r="N80" i="22"/>
  <c r="N95" i="22" s="1"/>
  <c r="FM63" i="20"/>
  <c r="FM89" i="9"/>
  <c r="FN89" i="9" s="1"/>
  <c r="FM88" i="9"/>
  <c r="N8" i="21"/>
  <c r="N6" i="21" s="1"/>
  <c r="FM42" i="20"/>
  <c r="FN42" i="20" s="1"/>
  <c r="FO43" i="20" s="1"/>
  <c r="GA33" i="20"/>
  <c r="FN18" i="14"/>
  <c r="FN19" i="14" s="1"/>
  <c r="GA17" i="14" s="1"/>
  <c r="N28" i="22" l="1"/>
  <c r="FM85" i="9"/>
  <c r="FN88" i="9"/>
  <c r="GA30" i="20"/>
  <c r="FO61" i="20"/>
  <c r="GA61" i="20" s="1"/>
  <c r="FO40" i="20"/>
  <c r="FM54" i="9"/>
  <c r="FN63" i="20"/>
  <c r="FN58" i="20" s="1"/>
  <c r="FN66" i="20" s="1"/>
  <c r="FM58" i="20"/>
  <c r="FM24" i="18"/>
  <c r="FM35" i="18"/>
  <c r="FN15" i="18"/>
  <c r="FN12" i="18" s="1"/>
  <c r="FM28" i="9"/>
  <c r="FM44" i="18" l="1"/>
  <c r="FN35" i="18"/>
  <c r="FM32" i="18"/>
  <c r="FM51" i="18" s="1"/>
  <c r="FM72" i="9"/>
  <c r="FM82" i="9"/>
  <c r="GA40" i="20"/>
  <c r="FM91" i="9"/>
  <c r="FN85" i="9"/>
  <c r="FN91" i="9" s="1"/>
  <c r="FM53" i="9"/>
  <c r="FN54" i="9"/>
  <c r="FM77" i="20"/>
  <c r="FN77" i="20" s="1"/>
  <c r="FM66" i="20"/>
  <c r="N58" i="22"/>
  <c r="N78" i="22"/>
  <c r="FN28" i="9"/>
  <c r="FN49" i="9" s="1"/>
  <c r="FN48" i="9" s="1"/>
  <c r="FM49" i="9"/>
  <c r="FM48" i="9" s="1"/>
  <c r="FM44" i="9" s="1"/>
  <c r="FM21" i="18"/>
  <c r="FN24" i="18"/>
  <c r="FN21" i="18" s="1"/>
  <c r="FO24" i="9"/>
  <c r="FO60" i="20"/>
  <c r="FO90" i="9"/>
  <c r="FO25" i="9"/>
  <c r="FO71" i="20"/>
  <c r="FO73" i="20" s="1"/>
  <c r="FO50" i="9" l="1"/>
  <c r="FP50" i="9" s="1"/>
  <c r="FQ50" i="9" s="1"/>
  <c r="FR50" i="9" s="1"/>
  <c r="FS50" i="9" s="1"/>
  <c r="FN44" i="9"/>
  <c r="N93" i="22"/>
  <c r="FN72" i="9"/>
  <c r="FM57" i="9"/>
  <c r="N29" i="22"/>
  <c r="FN51" i="18"/>
  <c r="FM74" i="9"/>
  <c r="FN82" i="9"/>
  <c r="FO76" i="20"/>
  <c r="FO35" i="20"/>
  <c r="FM41" i="18"/>
  <c r="FN44" i="18"/>
  <c r="FN41" i="18" s="1"/>
  <c r="FO11" i="14"/>
  <c r="FO23" i="9"/>
  <c r="FO7" i="14"/>
  <c r="FN53" i="9"/>
  <c r="FM50" i="18"/>
  <c r="FO26" i="9" l="1"/>
  <c r="N81" i="22"/>
  <c r="N88" i="22" s="1"/>
  <c r="N31" i="22"/>
  <c r="N36" i="22"/>
  <c r="FN50" i="18"/>
  <c r="FO74" i="20"/>
  <c r="FM84" i="9"/>
  <c r="FN84" i="9" s="1"/>
  <c r="FN74" i="9"/>
  <c r="FM56" i="9"/>
  <c r="FN57" i="9"/>
  <c r="FN96" i="9"/>
  <c r="FO56" i="20"/>
  <c r="FO36" i="20"/>
  <c r="FM68" i="9"/>
  <c r="FM34" i="9"/>
  <c r="FO8" i="14"/>
  <c r="FO41" i="20" l="1"/>
  <c r="FP37" i="20"/>
  <c r="FP33" i="20"/>
  <c r="FM67" i="9"/>
  <c r="FN68" i="9"/>
  <c r="N61" i="22"/>
  <c r="N59" i="22" s="1"/>
  <c r="N83" i="22"/>
  <c r="N98" i="22" s="1"/>
  <c r="FO13" i="18"/>
  <c r="FO33" i="18"/>
  <c r="FO28" i="9"/>
  <c r="FM31" i="9"/>
  <c r="FN34" i="9"/>
  <c r="FN56" i="9"/>
  <c r="FN52" i="9" s="1"/>
  <c r="FN60" i="9" s="1"/>
  <c r="FM52" i="9"/>
  <c r="FM60" i="9" s="1"/>
  <c r="FO42" i="20" l="1"/>
  <c r="FP43" i="20" s="1"/>
  <c r="FO49" i="9"/>
  <c r="FO15" i="18"/>
  <c r="FO12" i="18" s="1"/>
  <c r="FM73" i="9"/>
  <c r="FN67" i="9"/>
  <c r="N96" i="22"/>
  <c r="N103" i="22" s="1"/>
  <c r="N66" i="22"/>
  <c r="FN42" i="9"/>
  <c r="FN31" i="9"/>
  <c r="FO89" i="9"/>
  <c r="FO88" i="9"/>
  <c r="FO63" i="20"/>
  <c r="FP40" i="20" l="1"/>
  <c r="FO54" i="9"/>
  <c r="FO53" i="9" s="1"/>
  <c r="FO52" i="9" s="1"/>
  <c r="FO58" i="20"/>
  <c r="FO85" i="9"/>
  <c r="FM92" i="9"/>
  <c r="FN73" i="9"/>
  <c r="FO24" i="18"/>
  <c r="FO35" i="18"/>
  <c r="FO48" i="9"/>
  <c r="FO44" i="9" s="1"/>
  <c r="FO60" i="9" l="1"/>
  <c r="FO44" i="18"/>
  <c r="FO50" i="18" s="1"/>
  <c r="FO82" i="9"/>
  <c r="FO32" i="18"/>
  <c r="FO51" i="18" s="1"/>
  <c r="FO72" i="9"/>
  <c r="FP90" i="9"/>
  <c r="FP71" i="20"/>
  <c r="FP73" i="20" s="1"/>
  <c r="FP25" i="9"/>
  <c r="FP60" i="20"/>
  <c r="FP24" i="9"/>
  <c r="FO91" i="9"/>
  <c r="FN92" i="9"/>
  <c r="FM93" i="9"/>
  <c r="FO77" i="20"/>
  <c r="FO66" i="20"/>
  <c r="FO21" i="18"/>
  <c r="FO68" i="9" l="1"/>
  <c r="FO67" i="9" s="1"/>
  <c r="FO34" i="9"/>
  <c r="FO31" i="9" s="1"/>
  <c r="FP11" i="14"/>
  <c r="FO74" i="9"/>
  <c r="FP7" i="14"/>
  <c r="FP23" i="9"/>
  <c r="FP74" i="20" s="1"/>
  <c r="FO57" i="9"/>
  <c r="FM97" i="9"/>
  <c r="FM40" i="9"/>
  <c r="FN93" i="9"/>
  <c r="FP76" i="20"/>
  <c r="FP35" i="20"/>
  <c r="FO41" i="18"/>
  <c r="FP56" i="20" l="1"/>
  <c r="FP36" i="20"/>
  <c r="FP26" i="9"/>
  <c r="FP8" i="14"/>
  <c r="FO73" i="9"/>
  <c r="GA66" i="9"/>
  <c r="FN97" i="9"/>
  <c r="FO66" i="9"/>
  <c r="FM36" i="9"/>
  <c r="FM41" i="9" s="1"/>
  <c r="FM62" i="9" s="1"/>
  <c r="FN40" i="9"/>
  <c r="FN36" i="9" s="1"/>
  <c r="FN41" i="9" s="1"/>
  <c r="FN62" i="9" s="1"/>
  <c r="FO84" i="9"/>
  <c r="FP41" i="20" l="1"/>
  <c r="FQ37" i="20"/>
  <c r="FQ33" i="20"/>
  <c r="FO92" i="9"/>
  <c r="FO93" i="9" s="1"/>
  <c r="FP28" i="9"/>
  <c r="FP33" i="18"/>
  <c r="FP13" i="18"/>
  <c r="FP42" i="20" l="1"/>
  <c r="FQ43" i="20" s="1"/>
  <c r="FP63" i="20"/>
  <c r="FP89" i="9"/>
  <c r="FP88" i="9"/>
  <c r="FP49" i="9"/>
  <c r="FO97" i="9"/>
  <c r="FO40" i="9"/>
  <c r="FO36" i="9" s="1"/>
  <c r="FO41" i="9" s="1"/>
  <c r="FO62" i="9" s="1"/>
  <c r="FP66" i="9"/>
  <c r="FP15" i="18"/>
  <c r="FP85" i="9" l="1"/>
  <c r="FP24" i="18"/>
  <c r="FP35" i="18"/>
  <c r="FP12" i="18"/>
  <c r="FP48" i="9"/>
  <c r="FP44" i="9" s="1"/>
  <c r="FQ40" i="20"/>
  <c r="FP54" i="9"/>
  <c r="FP53" i="9" s="1"/>
  <c r="FP52" i="9" s="1"/>
  <c r="FP58" i="20"/>
  <c r="FQ60" i="20" l="1"/>
  <c r="FQ71" i="20"/>
  <c r="FQ73" i="20" s="1"/>
  <c r="FQ24" i="9"/>
  <c r="FQ90" i="9"/>
  <c r="FQ25" i="9"/>
  <c r="FP44" i="18"/>
  <c r="FP50" i="18" s="1"/>
  <c r="FP68" i="9" s="1"/>
  <c r="FP72" i="9"/>
  <c r="FP32" i="18"/>
  <c r="FP51" i="18" s="1"/>
  <c r="FP82" i="9"/>
  <c r="FP77" i="20"/>
  <c r="FP66" i="20"/>
  <c r="FP21" i="18"/>
  <c r="FP60" i="9"/>
  <c r="FP91" i="9"/>
  <c r="FP67" i="9" l="1"/>
  <c r="FP34" i="9"/>
  <c r="FP74" i="9"/>
  <c r="FP57" i="9"/>
  <c r="FQ11" i="14"/>
  <c r="FQ76" i="20"/>
  <c r="FQ35" i="20"/>
  <c r="FP41" i="18"/>
  <c r="FQ7" i="14"/>
  <c r="FQ23" i="9"/>
  <c r="FQ26" i="9" l="1"/>
  <c r="FQ74" i="20"/>
  <c r="FQ8" i="14"/>
  <c r="FP84" i="9"/>
  <c r="FP31" i="9"/>
  <c r="FQ56" i="20"/>
  <c r="FQ36" i="20"/>
  <c r="FP73" i="9"/>
  <c r="FQ41" i="20" l="1"/>
  <c r="FP92" i="9"/>
  <c r="FR37" i="20"/>
  <c r="FR33" i="20"/>
  <c r="FQ33" i="18"/>
  <c r="FQ13" i="18"/>
  <c r="FQ28" i="9"/>
  <c r="FQ42" i="20" l="1"/>
  <c r="FR43" i="20" s="1"/>
  <c r="FQ89" i="9"/>
  <c r="FQ63" i="20"/>
  <c r="FQ88" i="9"/>
  <c r="FQ15" i="18"/>
  <c r="FQ12" i="18" s="1"/>
  <c r="FQ49" i="9"/>
  <c r="FP93" i="9"/>
  <c r="FQ85" i="9" l="1"/>
  <c r="FQ24" i="18"/>
  <c r="FQ35" i="18"/>
  <c r="FP97" i="9"/>
  <c r="FP40" i="9"/>
  <c r="FP36" i="9" s="1"/>
  <c r="FP41" i="9" s="1"/>
  <c r="FP62" i="9" s="1"/>
  <c r="FQ66" i="9"/>
  <c r="FQ48" i="9"/>
  <c r="FQ44" i="9" s="1"/>
  <c r="FQ58" i="20"/>
  <c r="FR40" i="20"/>
  <c r="FQ54" i="9"/>
  <c r="FQ53" i="9" s="1"/>
  <c r="FQ52" i="9" s="1"/>
  <c r="FQ44" i="18" l="1"/>
  <c r="FQ82" i="9"/>
  <c r="FQ72" i="9"/>
  <c r="FQ32" i="18"/>
  <c r="FQ51" i="18" s="1"/>
  <c r="FQ77" i="20"/>
  <c r="FQ66" i="20"/>
  <c r="FQ21" i="18"/>
  <c r="FR90" i="9"/>
  <c r="FR25" i="9"/>
  <c r="FR71" i="20"/>
  <c r="FR73" i="20" s="1"/>
  <c r="FR24" i="9"/>
  <c r="FR60" i="20"/>
  <c r="FQ60" i="9"/>
  <c r="FQ91" i="9"/>
  <c r="FR76" i="20" l="1"/>
  <c r="FR35" i="20"/>
  <c r="FR7" i="14"/>
  <c r="FR23" i="9"/>
  <c r="FR74" i="20" s="1"/>
  <c r="FQ41" i="18"/>
  <c r="FQ57" i="9"/>
  <c r="FQ50" i="18"/>
  <c r="FR11" i="14"/>
  <c r="FQ74" i="9"/>
  <c r="FR56" i="20" l="1"/>
  <c r="FR36" i="20"/>
  <c r="FR8" i="14"/>
  <c r="FQ34" i="9"/>
  <c r="FQ68" i="9"/>
  <c r="FR26" i="9"/>
  <c r="FQ84" i="9"/>
  <c r="FR41" i="20" l="1"/>
  <c r="FQ67" i="9"/>
  <c r="FS37" i="20"/>
  <c r="FS33" i="20"/>
  <c r="FR28" i="9"/>
  <c r="FQ31" i="9"/>
  <c r="FR33" i="18"/>
  <c r="FR13" i="18"/>
  <c r="FR42" i="20" l="1"/>
  <c r="FS43" i="20" s="1"/>
  <c r="FR89" i="9"/>
  <c r="FR63" i="20"/>
  <c r="FR88" i="9"/>
  <c r="FR49" i="9"/>
  <c r="FR15" i="18"/>
  <c r="FR12" i="18" s="1"/>
  <c r="FQ73" i="9"/>
  <c r="FR85" i="9" l="1"/>
  <c r="FR58" i="20"/>
  <c r="FR24" i="18"/>
  <c r="FR35" i="18"/>
  <c r="FQ92" i="9"/>
  <c r="FR48" i="9"/>
  <c r="FR44" i="9" s="1"/>
  <c r="FS40" i="20"/>
  <c r="FR54" i="9"/>
  <c r="FR53" i="9" s="1"/>
  <c r="FR52" i="9" s="1"/>
  <c r="FQ93" i="9" l="1"/>
  <c r="FR44" i="18"/>
  <c r="FR50" i="18" s="1"/>
  <c r="FR34" i="9" s="1"/>
  <c r="FR72" i="9"/>
  <c r="FR32" i="18"/>
  <c r="FR51" i="18" s="1"/>
  <c r="FR82" i="9"/>
  <c r="FS25" i="9"/>
  <c r="FS90" i="9"/>
  <c r="FS60" i="20"/>
  <c r="FS24" i="9"/>
  <c r="FS71" i="20"/>
  <c r="FS73" i="20" s="1"/>
  <c r="FR77" i="20"/>
  <c r="FR66" i="20"/>
  <c r="FR60" i="9"/>
  <c r="FR21" i="18"/>
  <c r="FR91" i="9"/>
  <c r="FR31" i="9" l="1"/>
  <c r="FS11" i="14"/>
  <c r="FS7" i="14"/>
  <c r="FS23" i="9"/>
  <c r="FR57" i="9"/>
  <c r="FR41" i="18"/>
  <c r="FS76" i="20"/>
  <c r="FS35" i="20"/>
  <c r="FR68" i="9"/>
  <c r="FQ40" i="9"/>
  <c r="FQ36" i="9" s="1"/>
  <c r="FQ41" i="9" s="1"/>
  <c r="FQ62" i="9" s="1"/>
  <c r="FQ97" i="9"/>
  <c r="FR66" i="9"/>
  <c r="FR74" i="9"/>
  <c r="FS56" i="20" l="1"/>
  <c r="FS36" i="20"/>
  <c r="FS26" i="9"/>
  <c r="FS8" i="14"/>
  <c r="FR84" i="9"/>
  <c r="FR67" i="9"/>
  <c r="FS74" i="20"/>
  <c r="FS41" i="20" l="1"/>
  <c r="FS28" i="9"/>
  <c r="FT37" i="20"/>
  <c r="FT33" i="20"/>
  <c r="FR73" i="9"/>
  <c r="FS13" i="18"/>
  <c r="FS33" i="18"/>
  <c r="FS42" i="20" l="1"/>
  <c r="FS15" i="18"/>
  <c r="FS12" i="18" s="1"/>
  <c r="FR92" i="9"/>
  <c r="FS89" i="9"/>
  <c r="FS63" i="20"/>
  <c r="FS88" i="9"/>
  <c r="FS49" i="9"/>
  <c r="FT43" i="20" l="1"/>
  <c r="FT49" i="20"/>
  <c r="GA49" i="20" s="1"/>
  <c r="FS85" i="9"/>
  <c r="FR93" i="9"/>
  <c r="FS58" i="20"/>
  <c r="FS48" i="9"/>
  <c r="FS44" i="9" s="1"/>
  <c r="FT40" i="20"/>
  <c r="FS54" i="9"/>
  <c r="FS53" i="9" s="1"/>
  <c r="FS52" i="9" s="1"/>
  <c r="FS24" i="18"/>
  <c r="FS35" i="18"/>
  <c r="FR97" i="9" l="1"/>
  <c r="FR40" i="9"/>
  <c r="FR36" i="9" s="1"/>
  <c r="FR41" i="9" s="1"/>
  <c r="FR62" i="9" s="1"/>
  <c r="FS66" i="9"/>
  <c r="FS60" i="9"/>
  <c r="FT87" i="9"/>
  <c r="FT90" i="9"/>
  <c r="FT25" i="9"/>
  <c r="FT11" i="14" s="1"/>
  <c r="FT8" i="14" s="1"/>
  <c r="FT24" i="9"/>
  <c r="FT60" i="20"/>
  <c r="FT71" i="20"/>
  <c r="FT73" i="20" s="1"/>
  <c r="FS77" i="20"/>
  <c r="FS66" i="20"/>
  <c r="FS44" i="18"/>
  <c r="FS50" i="18" s="1"/>
  <c r="FS68" i="9" s="1"/>
  <c r="FS32" i="18"/>
  <c r="FS51" i="18" s="1"/>
  <c r="FS72" i="9"/>
  <c r="FS82" i="9"/>
  <c r="FS21" i="18"/>
  <c r="FS91" i="9"/>
  <c r="FS34" i="9" l="1"/>
  <c r="FS31" i="9" s="1"/>
  <c r="FS67" i="9"/>
  <c r="FS57" i="9"/>
  <c r="FS41" i="18"/>
  <c r="FT76" i="20"/>
  <c r="FT35" i="20"/>
  <c r="FT50" i="9"/>
  <c r="FU50" i="9" s="1"/>
  <c r="FV50" i="9" s="1"/>
  <c r="FW50" i="9" s="1"/>
  <c r="FX50" i="9" s="1"/>
  <c r="FY50" i="9" s="1"/>
  <c r="FZ50" i="9" s="1"/>
  <c r="GA50" i="9" s="1"/>
  <c r="FS74" i="9"/>
  <c r="FT7" i="14"/>
  <c r="FT23" i="9"/>
  <c r="FT26" i="9" s="1"/>
  <c r="FT28" i="9" s="1"/>
  <c r="FT49" i="9" s="1"/>
  <c r="GA87" i="9"/>
  <c r="O7" i="21"/>
  <c r="FT56" i="20" l="1"/>
  <c r="FT41" i="20" s="1"/>
  <c r="FT42" i="20" s="1"/>
  <c r="FT36" i="20"/>
  <c r="FS84" i="9"/>
  <c r="FT74" i="20"/>
  <c r="FT48" i="9"/>
  <c r="FT44" i="9" s="1"/>
  <c r="FS73" i="9"/>
  <c r="FU37" i="20" l="1"/>
  <c r="FU33" i="20"/>
  <c r="FS92" i="9"/>
  <c r="FS93" i="9" s="1"/>
  <c r="FT13" i="18"/>
  <c r="FT33" i="18"/>
  <c r="FT89" i="9" l="1"/>
  <c r="FT88" i="9"/>
  <c r="FT63" i="20"/>
  <c r="FT58" i="20" s="1"/>
  <c r="FT15" i="18"/>
  <c r="FS97" i="9"/>
  <c r="FS40" i="9"/>
  <c r="FS36" i="9" s="1"/>
  <c r="FS41" i="9" s="1"/>
  <c r="FS62" i="9" s="1"/>
  <c r="FT66" i="9"/>
  <c r="FT85" i="9" l="1"/>
  <c r="FT91" i="9" s="1"/>
  <c r="FU43" i="20"/>
  <c r="FU40" i="20"/>
  <c r="FT54" i="9"/>
  <c r="FT53" i="9" s="1"/>
  <c r="FT52" i="9" s="1"/>
  <c r="FT60" i="9" s="1"/>
  <c r="FT77" i="20"/>
  <c r="FT66" i="20"/>
  <c r="FT35" i="18"/>
  <c r="FT24" i="18"/>
  <c r="FT21" i="18" s="1"/>
  <c r="FT12" i="18"/>
  <c r="FT44" i="18" l="1"/>
  <c r="FT41" i="18" s="1"/>
  <c r="FT82" i="9"/>
  <c r="FT74" i="9" s="1"/>
  <c r="FT84" i="9" s="1"/>
  <c r="FT32" i="18"/>
  <c r="FT51" i="18" s="1"/>
  <c r="FT72" i="9"/>
  <c r="FT57" i="9" s="1"/>
  <c r="FU60" i="20"/>
  <c r="FU71" i="20"/>
  <c r="FU73" i="20" s="1"/>
  <c r="FU90" i="9"/>
  <c r="FU25" i="9"/>
  <c r="FU11" i="14" s="1"/>
  <c r="FU8" i="14" s="1"/>
  <c r="FU24" i="9"/>
  <c r="FT50" i="18" l="1"/>
  <c r="FT34" i="9" s="1"/>
  <c r="FT31" i="9" s="1"/>
  <c r="FT68" i="9"/>
  <c r="FT67" i="9" s="1"/>
  <c r="FT73" i="9" s="1"/>
  <c r="FT92" i="9" s="1"/>
  <c r="FT93" i="9" s="1"/>
  <c r="FT97" i="9" s="1"/>
  <c r="FU7" i="14"/>
  <c r="FU23" i="9"/>
  <c r="FU26" i="9" s="1"/>
  <c r="FU28" i="9" s="1"/>
  <c r="FU49" i="9" s="1"/>
  <c r="FU76" i="20"/>
  <c r="FU35" i="20"/>
  <c r="FU74" i="20" l="1"/>
  <c r="FU66" i="9"/>
  <c r="FT40" i="9"/>
  <c r="FU48" i="9"/>
  <c r="FU44" i="9" s="1"/>
  <c r="FU56" i="20"/>
  <c r="FU36" i="20"/>
  <c r="FT36" i="9" l="1"/>
  <c r="FT41" i="9" s="1"/>
  <c r="FT62" i="9" s="1"/>
  <c r="FT53" i="20"/>
  <c r="FU41" i="20"/>
  <c r="FU13" i="18"/>
  <c r="FU33" i="18"/>
  <c r="FV37" i="20"/>
  <c r="FV33" i="20"/>
  <c r="FU15" i="18" l="1"/>
  <c r="FU12" i="18" s="1"/>
  <c r="FU88" i="9"/>
  <c r="FU89" i="9"/>
  <c r="FU63" i="20"/>
  <c r="FU58" i="20" s="1"/>
  <c r="FU42" i="20"/>
  <c r="FU85" i="9" l="1"/>
  <c r="FU91" i="9" s="1"/>
  <c r="FV43" i="20"/>
  <c r="FV40" i="20"/>
  <c r="FU54" i="9"/>
  <c r="FU53" i="9" s="1"/>
  <c r="FU52" i="9" s="1"/>
  <c r="FU60" i="9" s="1"/>
  <c r="FU77" i="20"/>
  <c r="FU66" i="20"/>
  <c r="FU24" i="18"/>
  <c r="FU21" i="18" s="1"/>
  <c r="FU35" i="18"/>
  <c r="FU44" i="18" l="1"/>
  <c r="FU41" i="18" s="1"/>
  <c r="FU72" i="9"/>
  <c r="FU57" i="9" s="1"/>
  <c r="FU82" i="9"/>
  <c r="FU74" i="9" s="1"/>
  <c r="FU84" i="9" s="1"/>
  <c r="FU32" i="18"/>
  <c r="FU51" i="18" s="1"/>
  <c r="FV71" i="20"/>
  <c r="FV73" i="20" s="1"/>
  <c r="FV90" i="9"/>
  <c r="FV25" i="9"/>
  <c r="FV11" i="14" s="1"/>
  <c r="FV8" i="14" s="1"/>
  <c r="FV24" i="9"/>
  <c r="FV60" i="20"/>
  <c r="FV7" i="14" l="1"/>
  <c r="FV23" i="9"/>
  <c r="FV26" i="9" s="1"/>
  <c r="FV28" i="9" s="1"/>
  <c r="FV49" i="9" s="1"/>
  <c r="FV76" i="20"/>
  <c r="FV35" i="20"/>
  <c r="FU50" i="18"/>
  <c r="FV74" i="20" l="1"/>
  <c r="FU68" i="9"/>
  <c r="FU67" i="9" s="1"/>
  <c r="FU73" i="9" s="1"/>
  <c r="FU92" i="9" s="1"/>
  <c r="FU93" i="9" s="1"/>
  <c r="FU34" i="9"/>
  <c r="FV48" i="9"/>
  <c r="FV44" i="9" s="1"/>
  <c r="FV56" i="20"/>
  <c r="FV36" i="20"/>
  <c r="FV41" i="20" l="1"/>
  <c r="FV33" i="18"/>
  <c r="FV13" i="18"/>
  <c r="FW33" i="20"/>
  <c r="FW37" i="20"/>
  <c r="FU31" i="9"/>
  <c r="FU40" i="9"/>
  <c r="FU36" i="9" s="1"/>
  <c r="FU97" i="9"/>
  <c r="FV66" i="9"/>
  <c r="FV15" i="18" l="1"/>
  <c r="FV89" i="9"/>
  <c r="FV63" i="20"/>
  <c r="FV58" i="20" s="1"/>
  <c r="FV88" i="9"/>
  <c r="FV42" i="20"/>
  <c r="FU41" i="9"/>
  <c r="FU62" i="9" s="1"/>
  <c r="FV85" i="9" l="1"/>
  <c r="FV91" i="9" s="1"/>
  <c r="FW43" i="20"/>
  <c r="FW40" i="20"/>
  <c r="FV54" i="9"/>
  <c r="FV53" i="9" s="1"/>
  <c r="FV52" i="9" s="1"/>
  <c r="FV60" i="9" s="1"/>
  <c r="FV77" i="20"/>
  <c r="FV66" i="20"/>
  <c r="FV24" i="18"/>
  <c r="FV21" i="18" s="1"/>
  <c r="FV35" i="18"/>
  <c r="FV12" i="18"/>
  <c r="FV44" i="18" l="1"/>
  <c r="FV41" i="18" s="1"/>
  <c r="FV72" i="9"/>
  <c r="FV57" i="9" s="1"/>
  <c r="FV82" i="9"/>
  <c r="FV74" i="9" s="1"/>
  <c r="FV84" i="9" s="1"/>
  <c r="FV32" i="18"/>
  <c r="FV51" i="18" s="1"/>
  <c r="FW90" i="9"/>
  <c r="FW25" i="9"/>
  <c r="FW11" i="14" s="1"/>
  <c r="FW8" i="14" s="1"/>
  <c r="FW24" i="9"/>
  <c r="FW71" i="20"/>
  <c r="FW73" i="20" s="1"/>
  <c r="FW60" i="20"/>
  <c r="FV50" i="18" l="1"/>
  <c r="FW7" i="14"/>
  <c r="FW23" i="9"/>
  <c r="FW26" i="9" s="1"/>
  <c r="FW28" i="9" s="1"/>
  <c r="FW49" i="9" s="1"/>
  <c r="FW76" i="20"/>
  <c r="FW35" i="20"/>
  <c r="FV34" i="9" l="1"/>
  <c r="FV31" i="9" s="1"/>
  <c r="FV68" i="9"/>
  <c r="FV67" i="9" s="1"/>
  <c r="FV73" i="9" s="1"/>
  <c r="FV92" i="9" s="1"/>
  <c r="FV93" i="9" s="1"/>
  <c r="FV40" i="9" s="1"/>
  <c r="FV36" i="9" s="1"/>
  <c r="FW74" i="20"/>
  <c r="FW56" i="20"/>
  <c r="FW36" i="20"/>
  <c r="FW48" i="9"/>
  <c r="FW44" i="9" s="1"/>
  <c r="FV41" i="9" l="1"/>
  <c r="FV62" i="9" s="1"/>
  <c r="FW66" i="9"/>
  <c r="FV97" i="9"/>
  <c r="FX33" i="20"/>
  <c r="FX37" i="20"/>
  <c r="FW41" i="20"/>
  <c r="FW33" i="18"/>
  <c r="FW13" i="18"/>
  <c r="FW15" i="18" l="1"/>
  <c r="FW89" i="9"/>
  <c r="FW63" i="20"/>
  <c r="FW58" i="20" s="1"/>
  <c r="FW88" i="9"/>
  <c r="FW42" i="20"/>
  <c r="FW85" i="9" l="1"/>
  <c r="FW91" i="9" s="1"/>
  <c r="FW77" i="20"/>
  <c r="FW66" i="20"/>
  <c r="FW24" i="18"/>
  <c r="FW21" i="18" s="1"/>
  <c r="FW35" i="18"/>
  <c r="FW12" i="18"/>
  <c r="FX43" i="20"/>
  <c r="FX40" i="20"/>
  <c r="FW54" i="9"/>
  <c r="FW53" i="9" s="1"/>
  <c r="FW52" i="9" s="1"/>
  <c r="FW60" i="9" s="1"/>
  <c r="FW44" i="18" l="1"/>
  <c r="FW41" i="18" s="1"/>
  <c r="FW32" i="18"/>
  <c r="FW51" i="18" s="1"/>
  <c r="FW72" i="9"/>
  <c r="FW57" i="9" s="1"/>
  <c r="FW82" i="9"/>
  <c r="FW74" i="9" s="1"/>
  <c r="FW84" i="9" s="1"/>
  <c r="FX90" i="9"/>
  <c r="FX25" i="9"/>
  <c r="FX11" i="14" s="1"/>
  <c r="FX8" i="14" s="1"/>
  <c r="FX24" i="9"/>
  <c r="FX60" i="20"/>
  <c r="FX71" i="20"/>
  <c r="FX73" i="20" s="1"/>
  <c r="FX76" i="20" l="1"/>
  <c r="FX35" i="20"/>
  <c r="FX7" i="14"/>
  <c r="FX23" i="9"/>
  <c r="FX26" i="9" s="1"/>
  <c r="FX28" i="9" s="1"/>
  <c r="FX49" i="9" s="1"/>
  <c r="FW50" i="18"/>
  <c r="FW34" i="9" l="1"/>
  <c r="FW68" i="9"/>
  <c r="FW67" i="9" s="1"/>
  <c r="FW73" i="9" s="1"/>
  <c r="FW92" i="9" s="1"/>
  <c r="FW93" i="9" s="1"/>
  <c r="FX56" i="20"/>
  <c r="FX36" i="20"/>
  <c r="FX48" i="9"/>
  <c r="FX44" i="9" s="1"/>
  <c r="FX74" i="20"/>
  <c r="FY33" i="20" l="1"/>
  <c r="FY37" i="20"/>
  <c r="FX13" i="18"/>
  <c r="FX41" i="20"/>
  <c r="FX33" i="18"/>
  <c r="FW40" i="9"/>
  <c r="FW36" i="9" s="1"/>
  <c r="FW97" i="9"/>
  <c r="FX66" i="9"/>
  <c r="FW31" i="9"/>
  <c r="FW41" i="9" l="1"/>
  <c r="FW62" i="9" s="1"/>
  <c r="FX63" i="20"/>
  <c r="FX58" i="20" s="1"/>
  <c r="FX89" i="9"/>
  <c r="FX88" i="9"/>
  <c r="FX42" i="20"/>
  <c r="FX15" i="18"/>
  <c r="FX12" i="18" s="1"/>
  <c r="FX77" i="20" l="1"/>
  <c r="FX66" i="20"/>
  <c r="FX35" i="18"/>
  <c r="FX24" i="18"/>
  <c r="FX21" i="18" s="1"/>
  <c r="FY43" i="20"/>
  <c r="FY40" i="20"/>
  <c r="FX54" i="9"/>
  <c r="FX53" i="9" s="1"/>
  <c r="FX52" i="9" s="1"/>
  <c r="FX60" i="9" s="1"/>
  <c r="FX85" i="9"/>
  <c r="FX91" i="9" s="1"/>
  <c r="FX44" i="18" l="1"/>
  <c r="FX41" i="18" s="1"/>
  <c r="FX72" i="9"/>
  <c r="FX57" i="9" s="1"/>
  <c r="FX82" i="9"/>
  <c r="FX74" i="9" s="1"/>
  <c r="FX84" i="9" s="1"/>
  <c r="FX32" i="18"/>
  <c r="FX51" i="18" s="1"/>
  <c r="FY90" i="9"/>
  <c r="FY25" i="9"/>
  <c r="FY11" i="14" s="1"/>
  <c r="FY8" i="14" s="1"/>
  <c r="FY24" i="9"/>
  <c r="FY71" i="20"/>
  <c r="FY73" i="20" s="1"/>
  <c r="FY60" i="20"/>
  <c r="FY7" i="14" l="1"/>
  <c r="FY23" i="9"/>
  <c r="FY26" i="9" s="1"/>
  <c r="FY28" i="9" s="1"/>
  <c r="FY49" i="9" s="1"/>
  <c r="FY76" i="20"/>
  <c r="FY35" i="20"/>
  <c r="FX50" i="18"/>
  <c r="FX68" i="9" l="1"/>
  <c r="FX67" i="9" s="1"/>
  <c r="FX73" i="9" s="1"/>
  <c r="FX92" i="9" s="1"/>
  <c r="FX93" i="9" s="1"/>
  <c r="FX34" i="9"/>
  <c r="FY56" i="20"/>
  <c r="FY36" i="20"/>
  <c r="FY74" i="20"/>
  <c r="FY48" i="9"/>
  <c r="FY44" i="9" s="1"/>
  <c r="FZ37" i="20" l="1"/>
  <c r="FZ33" i="20"/>
  <c r="FY41" i="20"/>
  <c r="FY13" i="18"/>
  <c r="FY33" i="18"/>
  <c r="FX31" i="9"/>
  <c r="FX97" i="9"/>
  <c r="FX40" i="9"/>
  <c r="FX36" i="9" s="1"/>
  <c r="FY66" i="9"/>
  <c r="FY15" i="18" l="1"/>
  <c r="GA37" i="20"/>
  <c r="FX41" i="9"/>
  <c r="FX62" i="9" s="1"/>
  <c r="FY63" i="20"/>
  <c r="FY58" i="20" s="1"/>
  <c r="FY89" i="9"/>
  <c r="FY88" i="9"/>
  <c r="FY42" i="20"/>
  <c r="FY85" i="9" l="1"/>
  <c r="FY91" i="9" s="1"/>
  <c r="FY77" i="20"/>
  <c r="FY66" i="20"/>
  <c r="FY24" i="18"/>
  <c r="FY21" i="18" s="1"/>
  <c r="FY35" i="18"/>
  <c r="FZ43" i="20"/>
  <c r="GA43" i="20" s="1"/>
  <c r="FZ40" i="20"/>
  <c r="FY54" i="9"/>
  <c r="FY53" i="9" s="1"/>
  <c r="FY52" i="9" s="1"/>
  <c r="FY60" i="9" s="1"/>
  <c r="FY12" i="18"/>
  <c r="GA71" i="20" l="1"/>
  <c r="GA73" i="20" s="1"/>
  <c r="FZ60" i="20"/>
  <c r="FZ90" i="9"/>
  <c r="GA90" i="9" s="1"/>
  <c r="FZ25" i="9"/>
  <c r="FZ24" i="9"/>
  <c r="FZ71" i="20"/>
  <c r="FZ73" i="20" s="1"/>
  <c r="FY44" i="18"/>
  <c r="FY41" i="18" s="1"/>
  <c r="FY72" i="9"/>
  <c r="FY57" i="9" s="1"/>
  <c r="FY82" i="9"/>
  <c r="FY74" i="9" s="1"/>
  <c r="FY84" i="9" s="1"/>
  <c r="FY32" i="18"/>
  <c r="FY51" i="18" s="1"/>
  <c r="FY50" i="18" l="1"/>
  <c r="FY68" i="9" s="1"/>
  <c r="FY67" i="9" s="1"/>
  <c r="FY73" i="9" s="1"/>
  <c r="FY92" i="9" s="1"/>
  <c r="FY93" i="9" s="1"/>
  <c r="FY40" i="9" s="1"/>
  <c r="FY36" i="9" s="1"/>
  <c r="FY34" i="9"/>
  <c r="FZ76" i="20"/>
  <c r="GA76" i="20" s="1"/>
  <c r="O30" i="22" s="1"/>
  <c r="GA60" i="20"/>
  <c r="FZ35" i="20"/>
  <c r="FZ7" i="14"/>
  <c r="GA7" i="14" s="1"/>
  <c r="FZ23" i="9"/>
  <c r="FZ74" i="20" s="1"/>
  <c r="GA24" i="9"/>
  <c r="FZ11" i="14"/>
  <c r="GA25" i="9"/>
  <c r="FY97" i="9" l="1"/>
  <c r="FZ66" i="9"/>
  <c r="FY31" i="9"/>
  <c r="FY41" i="9" s="1"/>
  <c r="FY62" i="9" s="1"/>
  <c r="FZ8" i="14"/>
  <c r="GA11" i="14"/>
  <c r="GA8" i="14" s="1"/>
  <c r="GA12" i="14" s="1"/>
  <c r="FZ26" i="9"/>
  <c r="GA23" i="9"/>
  <c r="GA74" i="20" s="1"/>
  <c r="O82" i="22"/>
  <c r="O97" i="22" s="1"/>
  <c r="O60" i="22"/>
  <c r="FZ56" i="20"/>
  <c r="GA56" i="20" s="1"/>
  <c r="GA35" i="20"/>
  <c r="FZ36" i="20"/>
  <c r="FZ41" i="20" l="1"/>
  <c r="GA41" i="20" s="1"/>
  <c r="FZ33" i="18"/>
  <c r="FZ13" i="18"/>
  <c r="GA26" i="9"/>
  <c r="GB33" i="20"/>
  <c r="GA36" i="20"/>
  <c r="GB37" i="20" s="1"/>
  <c r="GA13" i="14"/>
  <c r="GA33" i="18" l="1"/>
  <c r="GN33" i="20"/>
  <c r="O80" i="22"/>
  <c r="O95" i="22" s="1"/>
  <c r="FZ63" i="20"/>
  <c r="FZ89" i="9"/>
  <c r="GA89" i="9" s="1"/>
  <c r="FZ88" i="9"/>
  <c r="O8" i="21"/>
  <c r="O6" i="21" s="1"/>
  <c r="FZ42" i="20"/>
  <c r="GA42" i="20" s="1"/>
  <c r="GB43" i="20" s="1"/>
  <c r="GA14" i="14"/>
  <c r="GA15" i="14" s="1"/>
  <c r="GA18" i="14"/>
  <c r="GA19" i="14" s="1"/>
  <c r="GN17" i="14" s="1"/>
  <c r="FZ15" i="18"/>
  <c r="FZ12" i="18" s="1"/>
  <c r="GA13" i="18"/>
  <c r="FZ24" i="18" l="1"/>
  <c r="FZ35" i="18"/>
  <c r="GA15" i="18"/>
  <c r="GA12" i="18" s="1"/>
  <c r="FZ85" i="9"/>
  <c r="GA88" i="9"/>
  <c r="GA27" i="9"/>
  <c r="FZ27" i="9" s="1"/>
  <c r="GB30" i="20"/>
  <c r="GB40" i="20"/>
  <c r="FZ54" i="9"/>
  <c r="GA63" i="20"/>
  <c r="GA58" i="20" s="1"/>
  <c r="GA66" i="20" s="1"/>
  <c r="FZ58" i="20"/>
  <c r="O28" i="22"/>
  <c r="FZ53" i="9" l="1"/>
  <c r="GA54" i="9"/>
  <c r="GB61" i="20"/>
  <c r="GN40" i="20"/>
  <c r="FZ28" i="9"/>
  <c r="FZ44" i="18"/>
  <c r="GA35" i="18"/>
  <c r="FZ72" i="9"/>
  <c r="GA72" i="9" s="1"/>
  <c r="FZ82" i="9"/>
  <c r="FZ32" i="18"/>
  <c r="FZ51" i="18" s="1"/>
  <c r="FZ77" i="20"/>
  <c r="GA77" i="20" s="1"/>
  <c r="FZ66" i="20"/>
  <c r="GB25" i="9"/>
  <c r="GB90" i="9"/>
  <c r="GB24" i="9"/>
  <c r="GB60" i="20"/>
  <c r="GB71" i="20"/>
  <c r="GB73" i="20" s="1"/>
  <c r="FZ21" i="18"/>
  <c r="GA24" i="18"/>
  <c r="GA21" i="18" s="1"/>
  <c r="O58" i="22"/>
  <c r="O78" i="22"/>
  <c r="FZ91" i="9"/>
  <c r="GA85" i="9"/>
  <c r="GA91" i="9" s="1"/>
  <c r="FZ57" i="9" l="1"/>
  <c r="GA57" i="9" s="1"/>
  <c r="GB76" i="20"/>
  <c r="GB35" i="20"/>
  <c r="O29" i="22"/>
  <c r="GA51" i="18"/>
  <c r="FZ41" i="18"/>
  <c r="GA44" i="18"/>
  <c r="GA41" i="18" s="1"/>
  <c r="GB23" i="9"/>
  <c r="GB74" i="20" s="1"/>
  <c r="GB7" i="14"/>
  <c r="O93" i="22"/>
  <c r="FZ74" i="9"/>
  <c r="GA82" i="9"/>
  <c r="FZ50" i="18"/>
  <c r="GB11" i="14"/>
  <c r="GA28" i="9"/>
  <c r="GA49" i="9" s="1"/>
  <c r="GA48" i="9" s="1"/>
  <c r="FZ49" i="9"/>
  <c r="FZ48" i="9" s="1"/>
  <c r="FZ44" i="9" s="1"/>
  <c r="GA53" i="9"/>
  <c r="FZ56" i="9" l="1"/>
  <c r="GA56" i="9" s="1"/>
  <c r="GA52" i="9" s="1"/>
  <c r="GB56" i="20"/>
  <c r="GB41" i="20" s="1"/>
  <c r="GB36" i="20"/>
  <c r="FZ34" i="9"/>
  <c r="FZ68" i="9"/>
  <c r="FZ84" i="9"/>
  <c r="GA84" i="9" s="1"/>
  <c r="GA74" i="9"/>
  <c r="O81" i="22"/>
  <c r="O88" i="22" s="1"/>
  <c r="O31" i="22"/>
  <c r="O36" i="22"/>
  <c r="GB8" i="14"/>
  <c r="GA44" i="9"/>
  <c r="GB50" i="9"/>
  <c r="GC50" i="9" s="1"/>
  <c r="GD50" i="9" s="1"/>
  <c r="GE50" i="9" s="1"/>
  <c r="GF50" i="9" s="1"/>
  <c r="GB26" i="9"/>
  <c r="GA50" i="18"/>
  <c r="GB42" i="20" l="1"/>
  <c r="GC43" i="20" s="1"/>
  <c r="FZ52" i="9"/>
  <c r="FZ60" i="9" s="1"/>
  <c r="O61" i="22"/>
  <c r="O59" i="22" s="1"/>
  <c r="O83" i="22"/>
  <c r="O98" i="22" s="1"/>
  <c r="GC37" i="20"/>
  <c r="GC33" i="20"/>
  <c r="GB33" i="18"/>
  <c r="GB13" i="18"/>
  <c r="GA60" i="9"/>
  <c r="GA96" i="9"/>
  <c r="FZ67" i="9"/>
  <c r="GA68" i="9"/>
  <c r="GB28" i="9"/>
  <c r="FZ31" i="9"/>
  <c r="GA34" i="9"/>
  <c r="GB49" i="9" l="1"/>
  <c r="GB88" i="9"/>
  <c r="GB89" i="9"/>
  <c r="GB63" i="20"/>
  <c r="GA42" i="9"/>
  <c r="GA31" i="9"/>
  <c r="GB15" i="18"/>
  <c r="FZ73" i="9"/>
  <c r="GA67" i="9"/>
  <c r="O96" i="22"/>
  <c r="O103" i="22" s="1"/>
  <c r="O66" i="22"/>
  <c r="GB85" i="9" l="1"/>
  <c r="GB24" i="18"/>
  <c r="GB35" i="18"/>
  <c r="GC40" i="20"/>
  <c r="GB54" i="9"/>
  <c r="GB53" i="9" s="1"/>
  <c r="GB52" i="9" s="1"/>
  <c r="GB58" i="20"/>
  <c r="GB48" i="9"/>
  <c r="GB44" i="9" s="1"/>
  <c r="FZ92" i="9"/>
  <c r="GA73" i="9"/>
  <c r="GB12" i="18"/>
  <c r="GB60" i="9" l="1"/>
  <c r="GB21" i="18"/>
  <c r="GB77" i="20"/>
  <c r="GB66" i="20"/>
  <c r="GC24" i="9"/>
  <c r="GC71" i="20"/>
  <c r="GC73" i="20" s="1"/>
  <c r="GC60" i="20"/>
  <c r="GC90" i="9"/>
  <c r="GC25" i="9"/>
  <c r="GA92" i="9"/>
  <c r="FZ93" i="9"/>
  <c r="GB44" i="18"/>
  <c r="GB50" i="18" s="1"/>
  <c r="GB32" i="18"/>
  <c r="GB51" i="18" s="1"/>
  <c r="GB72" i="9"/>
  <c r="GB82" i="9"/>
  <c r="GB91" i="9"/>
  <c r="GB68" i="9" l="1"/>
  <c r="GB34" i="9"/>
  <c r="GC11" i="14"/>
  <c r="GC7" i="14"/>
  <c r="GC23" i="9"/>
  <c r="GB57" i="9"/>
  <c r="GB41" i="18"/>
  <c r="GB74" i="9"/>
  <c r="FZ97" i="9"/>
  <c r="FZ40" i="9"/>
  <c r="GA93" i="9"/>
  <c r="GC76" i="20"/>
  <c r="GC35" i="20"/>
  <c r="GB84" i="9" l="1"/>
  <c r="GC26" i="9"/>
  <c r="GC74" i="20"/>
  <c r="GC56" i="20"/>
  <c r="GC41" i="20" s="1"/>
  <c r="GC36" i="20"/>
  <c r="GN66" i="9"/>
  <c r="GA97" i="9"/>
  <c r="GB66" i="9"/>
  <c r="FZ36" i="9"/>
  <c r="FZ41" i="9" s="1"/>
  <c r="FZ62" i="9" s="1"/>
  <c r="GA40" i="9"/>
  <c r="GA36" i="9" s="1"/>
  <c r="GA41" i="9" s="1"/>
  <c r="GA62" i="9" s="1"/>
  <c r="GB31" i="9"/>
  <c r="GC8" i="14"/>
  <c r="GB67" i="9"/>
  <c r="GC42" i="20" l="1"/>
  <c r="GD43" i="20" s="1"/>
  <c r="GC28" i="9"/>
  <c r="GD37" i="20"/>
  <c r="GD33" i="20"/>
  <c r="GB73" i="9"/>
  <c r="GC13" i="18"/>
  <c r="GC33" i="18"/>
  <c r="GC63" i="20" l="1"/>
  <c r="GC89" i="9"/>
  <c r="GC88" i="9"/>
  <c r="GC15" i="18"/>
  <c r="GB92" i="9"/>
  <c r="GC49" i="9"/>
  <c r="GC24" i="18" l="1"/>
  <c r="GC35" i="18"/>
  <c r="GC85" i="9"/>
  <c r="GC48" i="9"/>
  <c r="GC44" i="9" s="1"/>
  <c r="GB93" i="9"/>
  <c r="GC12" i="18"/>
  <c r="GD40" i="20"/>
  <c r="GC54" i="9"/>
  <c r="GC53" i="9" s="1"/>
  <c r="GC52" i="9" s="1"/>
  <c r="GC58" i="20"/>
  <c r="GC60" i="9" l="1"/>
  <c r="GD71" i="20"/>
  <c r="GD73" i="20" s="1"/>
  <c r="GD90" i="9"/>
  <c r="GD60" i="20"/>
  <c r="GD25" i="9"/>
  <c r="GD24" i="9"/>
  <c r="GC91" i="9"/>
  <c r="GC77" i="20"/>
  <c r="GC66" i="20"/>
  <c r="GB97" i="9"/>
  <c r="GB40" i="9"/>
  <c r="GB36" i="9" s="1"/>
  <c r="GB41" i="9" s="1"/>
  <c r="GB62" i="9" s="1"/>
  <c r="GC66" i="9"/>
  <c r="GC44" i="18"/>
  <c r="GC82" i="9"/>
  <c r="GC32" i="18"/>
  <c r="GC51" i="18" s="1"/>
  <c r="GC72" i="9"/>
  <c r="GC21" i="18"/>
  <c r="GD76" i="20" l="1"/>
  <c r="GD35" i="20"/>
  <c r="GC41" i="18"/>
  <c r="GC50" i="18"/>
  <c r="GD7" i="14"/>
  <c r="GD23" i="9"/>
  <c r="GD74" i="20" s="1"/>
  <c r="GC57" i="9"/>
  <c r="GC74" i="9"/>
  <c r="GD11" i="14"/>
  <c r="GD56" i="20" l="1"/>
  <c r="GD41" i="20" s="1"/>
  <c r="GD36" i="20"/>
  <c r="GC68" i="9"/>
  <c r="GC34" i="9"/>
  <c r="GD8" i="14"/>
  <c r="GC84" i="9"/>
  <c r="GD26" i="9"/>
  <c r="GD42" i="20" l="1"/>
  <c r="GE43" i="20" s="1"/>
  <c r="GC67" i="9"/>
  <c r="GD28" i="9"/>
  <c r="GE33" i="20"/>
  <c r="GE37" i="20"/>
  <c r="GC31" i="9"/>
  <c r="GD33" i="18"/>
  <c r="GD13" i="18"/>
  <c r="GD89" i="9" l="1"/>
  <c r="GD63" i="20"/>
  <c r="GD88" i="9"/>
  <c r="GD49" i="9"/>
  <c r="GD15" i="18"/>
  <c r="GC73" i="9"/>
  <c r="GD24" i="18" l="1"/>
  <c r="GD35" i="18"/>
  <c r="GD48" i="9"/>
  <c r="GD44" i="9" s="1"/>
  <c r="GD85" i="9"/>
  <c r="GC92" i="9"/>
  <c r="GD12" i="18"/>
  <c r="GD58" i="20"/>
  <c r="GE40" i="20"/>
  <c r="GD54" i="9"/>
  <c r="GD53" i="9" s="1"/>
  <c r="GD52" i="9" s="1"/>
  <c r="GD60" i="9" l="1"/>
  <c r="GC93" i="9"/>
  <c r="GD91" i="9"/>
  <c r="GD44" i="18"/>
  <c r="GD82" i="9"/>
  <c r="GD32" i="18"/>
  <c r="GD51" i="18" s="1"/>
  <c r="GD72" i="9"/>
  <c r="GD77" i="20"/>
  <c r="GD66" i="20"/>
  <c r="GE60" i="20"/>
  <c r="GE90" i="9"/>
  <c r="GE25" i="9"/>
  <c r="GE24" i="9"/>
  <c r="GE71" i="20"/>
  <c r="GE73" i="20" s="1"/>
  <c r="GD21" i="18"/>
  <c r="GD41" i="18" l="1"/>
  <c r="GC97" i="9"/>
  <c r="GC40" i="9"/>
  <c r="GC36" i="9" s="1"/>
  <c r="GC41" i="9" s="1"/>
  <c r="GC62" i="9" s="1"/>
  <c r="GD66" i="9"/>
  <c r="GE11" i="14"/>
  <c r="GE76" i="20"/>
  <c r="GE35" i="20"/>
  <c r="GD50" i="18"/>
  <c r="GE7" i="14"/>
  <c r="GE23" i="9"/>
  <c r="GD57" i="9"/>
  <c r="GD74" i="9"/>
  <c r="GD84" i="9" l="1"/>
  <c r="GE26" i="9"/>
  <c r="GE56" i="20"/>
  <c r="GE41" i="20" s="1"/>
  <c r="GE36" i="20"/>
  <c r="GE74" i="20"/>
  <c r="GE8" i="14"/>
  <c r="GD34" i="9"/>
  <c r="GD68" i="9"/>
  <c r="GE42" i="20" l="1"/>
  <c r="GF43" i="20" s="1"/>
  <c r="GF37" i="20"/>
  <c r="GF33" i="20"/>
  <c r="GE28" i="9"/>
  <c r="GD31" i="9"/>
  <c r="GD67" i="9"/>
  <c r="GE33" i="18"/>
  <c r="GE13" i="18"/>
  <c r="GE49" i="9" l="1"/>
  <c r="GD73" i="9"/>
  <c r="GE89" i="9"/>
  <c r="GE63" i="20"/>
  <c r="GE88" i="9"/>
  <c r="GE15" i="18"/>
  <c r="GF40" i="20" l="1"/>
  <c r="GE54" i="9"/>
  <c r="GE53" i="9" s="1"/>
  <c r="GE52" i="9" s="1"/>
  <c r="GD92" i="9"/>
  <c r="GE48" i="9"/>
  <c r="GE44" i="9" s="1"/>
  <c r="GE24" i="18"/>
  <c r="GE35" i="18"/>
  <c r="GE85" i="9"/>
  <c r="GE12" i="18"/>
  <c r="GE58" i="20"/>
  <c r="GD93" i="9" l="1"/>
  <c r="GE21" i="18"/>
  <c r="GE91" i="9"/>
  <c r="GE60" i="9"/>
  <c r="GE77" i="20"/>
  <c r="GE66" i="20"/>
  <c r="GE44" i="18"/>
  <c r="GE72" i="9"/>
  <c r="GE82" i="9"/>
  <c r="GE32" i="18"/>
  <c r="GE51" i="18" s="1"/>
  <c r="GF71" i="20"/>
  <c r="GF73" i="20" s="1"/>
  <c r="GF90" i="9"/>
  <c r="GF25" i="9"/>
  <c r="GF24" i="9"/>
  <c r="GF60" i="20"/>
  <c r="GE41" i="18" l="1"/>
  <c r="GF7" i="14"/>
  <c r="GF23" i="9"/>
  <c r="GE74" i="9"/>
  <c r="GE50" i="18"/>
  <c r="GF11" i="14"/>
  <c r="GE57" i="9"/>
  <c r="GD97" i="9"/>
  <c r="GD40" i="9"/>
  <c r="GD36" i="9" s="1"/>
  <c r="GD41" i="9" s="1"/>
  <c r="GD62" i="9" s="1"/>
  <c r="GE66" i="9"/>
  <c r="GF76" i="20"/>
  <c r="GF35" i="20"/>
  <c r="GE84" i="9" l="1"/>
  <c r="GF8" i="14"/>
  <c r="GF56" i="20"/>
  <c r="GF41" i="20" s="1"/>
  <c r="GF36" i="20"/>
  <c r="GE34" i="9"/>
  <c r="GE68" i="9"/>
  <c r="GF26" i="9"/>
  <c r="GF74" i="20"/>
  <c r="GF42" i="20" l="1"/>
  <c r="GG49" i="20" s="1"/>
  <c r="GF28" i="9"/>
  <c r="GG37" i="20"/>
  <c r="GG33" i="20"/>
  <c r="GE67" i="9"/>
  <c r="GE31" i="9"/>
  <c r="GF13" i="18"/>
  <c r="GF33" i="18"/>
  <c r="GG43" i="20" l="1"/>
  <c r="GE73" i="9"/>
  <c r="GF15" i="18"/>
  <c r="GF63" i="20"/>
  <c r="GF89" i="9"/>
  <c r="GF88" i="9"/>
  <c r="GF49" i="9"/>
  <c r="GG40" i="20" l="1"/>
  <c r="GF54" i="9"/>
  <c r="GF53" i="9" s="1"/>
  <c r="GF52" i="9" s="1"/>
  <c r="GF58" i="20"/>
  <c r="GE92" i="9"/>
  <c r="GF85" i="9"/>
  <c r="GF24" i="18"/>
  <c r="GF35" i="18"/>
  <c r="GF48" i="9"/>
  <c r="GF44" i="9" s="1"/>
  <c r="GF12" i="18"/>
  <c r="GF60" i="9" l="1"/>
  <c r="GF44" i="18"/>
  <c r="GF50" i="18" s="1"/>
  <c r="GF68" i="9" s="1"/>
  <c r="GF72" i="9"/>
  <c r="GF82" i="9"/>
  <c r="GF32" i="18"/>
  <c r="GF51" i="18" s="1"/>
  <c r="GF21" i="18"/>
  <c r="GE93" i="9"/>
  <c r="GG87" i="9"/>
  <c r="GF77" i="20"/>
  <c r="GF66" i="20"/>
  <c r="GF91" i="9"/>
  <c r="GG90" i="9"/>
  <c r="GG25" i="9"/>
  <c r="GG11" i="14" s="1"/>
  <c r="GG8" i="14" s="1"/>
  <c r="GG24" i="9"/>
  <c r="GG60" i="20"/>
  <c r="GG71" i="20"/>
  <c r="GG73" i="20" s="1"/>
  <c r="GF34" i="9" l="1"/>
  <c r="GF31" i="9" s="1"/>
  <c r="GF57" i="9"/>
  <c r="GG7" i="14"/>
  <c r="GG23" i="9"/>
  <c r="GG26" i="9" s="1"/>
  <c r="GG28" i="9" s="1"/>
  <c r="GG49" i="9" s="1"/>
  <c r="GG50" i="9"/>
  <c r="GH50" i="9" s="1"/>
  <c r="GI50" i="9" s="1"/>
  <c r="GJ50" i="9" s="1"/>
  <c r="GK50" i="9" s="1"/>
  <c r="GL50" i="9" s="1"/>
  <c r="GF74" i="9"/>
  <c r="GG76" i="20"/>
  <c r="GG35" i="20"/>
  <c r="GE97" i="9"/>
  <c r="GE40" i="9"/>
  <c r="GE36" i="9" s="1"/>
  <c r="GE41" i="9" s="1"/>
  <c r="GE62" i="9" s="1"/>
  <c r="GF66" i="9"/>
  <c r="GF67" i="9"/>
  <c r="GF41" i="18"/>
  <c r="GG74" i="20" l="1"/>
  <c r="GG48" i="9"/>
  <c r="GG44" i="9" s="1"/>
  <c r="GF84" i="9"/>
  <c r="GF73" i="9"/>
  <c r="GG56" i="20"/>
  <c r="GG41" i="20" s="1"/>
  <c r="GG42" i="20" s="1"/>
  <c r="GG36" i="20"/>
  <c r="GG13" i="18" l="1"/>
  <c r="GG33" i="18"/>
  <c r="GH37" i="20"/>
  <c r="GH33" i="20"/>
  <c r="GF92" i="9"/>
  <c r="GF93" i="9" l="1"/>
  <c r="GG15" i="18"/>
  <c r="GG88" i="9"/>
  <c r="GG89" i="9"/>
  <c r="GG63" i="20"/>
  <c r="GG58" i="20" s="1"/>
  <c r="GG24" i="18" l="1"/>
  <c r="GG21" i="18" s="1"/>
  <c r="GG35" i="18"/>
  <c r="GG12" i="18"/>
  <c r="GH43" i="20"/>
  <c r="GH40" i="20"/>
  <c r="GG54" i="9"/>
  <c r="GG53" i="9" s="1"/>
  <c r="GG52" i="9" s="1"/>
  <c r="GG60" i="9" s="1"/>
  <c r="GG85" i="9"/>
  <c r="GG91" i="9" s="1"/>
  <c r="GF97" i="9"/>
  <c r="GF40" i="9"/>
  <c r="GF36" i="9" s="1"/>
  <c r="GF41" i="9" s="1"/>
  <c r="GF62" i="9" s="1"/>
  <c r="GG66" i="9"/>
  <c r="GG77" i="20"/>
  <c r="GG66" i="20"/>
  <c r="GH90" i="9" l="1"/>
  <c r="GH25" i="9"/>
  <c r="GH11" i="14" s="1"/>
  <c r="GH8" i="14" s="1"/>
  <c r="GH24" i="9"/>
  <c r="GH60" i="20"/>
  <c r="GH71" i="20"/>
  <c r="GH73" i="20" s="1"/>
  <c r="GG44" i="18"/>
  <c r="GG41" i="18" s="1"/>
  <c r="GG32" i="18"/>
  <c r="GG51" i="18" s="1"/>
  <c r="GG72" i="9"/>
  <c r="GG57" i="9" s="1"/>
  <c r="GG82" i="9"/>
  <c r="GG74" i="9" s="1"/>
  <c r="GG84" i="9" s="1"/>
  <c r="GG50" i="18" l="1"/>
  <c r="GH76" i="20"/>
  <c r="GH35" i="20"/>
  <c r="GH7" i="14"/>
  <c r="GH23" i="9"/>
  <c r="GH26" i="9" s="1"/>
  <c r="GH28" i="9" s="1"/>
  <c r="GH49" i="9" s="1"/>
  <c r="GG34" i="9" l="1"/>
  <c r="GG31" i="9" s="1"/>
  <c r="GG68" i="9"/>
  <c r="GG67" i="9" s="1"/>
  <c r="GG73" i="9" s="1"/>
  <c r="GG92" i="9" s="1"/>
  <c r="GG93" i="9" s="1"/>
  <c r="GG40" i="9" s="1"/>
  <c r="GH56" i="20"/>
  <c r="GH36" i="20"/>
  <c r="GH48" i="9"/>
  <c r="GH44" i="9" s="1"/>
  <c r="GH74" i="20"/>
  <c r="GG36" i="9" l="1"/>
  <c r="GG53" i="20"/>
  <c r="GH66" i="9"/>
  <c r="GG41" i="9"/>
  <c r="GG62" i="9" s="1"/>
  <c r="GG97" i="9"/>
  <c r="GI33" i="20"/>
  <c r="GI37" i="20"/>
  <c r="GH41" i="20"/>
  <c r="GH33" i="18"/>
  <c r="GH13" i="18"/>
  <c r="GH89" i="9" l="1"/>
  <c r="GH63" i="20"/>
  <c r="GH58" i="20" s="1"/>
  <c r="GH88" i="9"/>
  <c r="GH42" i="20"/>
  <c r="GH15" i="18"/>
  <c r="GI43" i="20" l="1"/>
  <c r="GI40" i="20"/>
  <c r="GH54" i="9"/>
  <c r="GH53" i="9" s="1"/>
  <c r="GH52" i="9" s="1"/>
  <c r="GH60" i="9" s="1"/>
  <c r="GH24" i="18"/>
  <c r="GH21" i="18" s="1"/>
  <c r="GH35" i="18"/>
  <c r="GH85" i="9"/>
  <c r="GH91" i="9" s="1"/>
  <c r="GH12" i="18"/>
  <c r="GH77" i="20"/>
  <c r="GH66" i="20"/>
  <c r="GH44" i="18" l="1"/>
  <c r="GH41" i="18" s="1"/>
  <c r="GH72" i="9"/>
  <c r="GH57" i="9" s="1"/>
  <c r="GH82" i="9"/>
  <c r="GH74" i="9" s="1"/>
  <c r="GH84" i="9" s="1"/>
  <c r="GH32" i="18"/>
  <c r="GH51" i="18" s="1"/>
  <c r="GI24" i="9"/>
  <c r="GI71" i="20"/>
  <c r="GI73" i="20" s="1"/>
  <c r="GI60" i="20"/>
  <c r="GI25" i="9"/>
  <c r="GI11" i="14" s="1"/>
  <c r="GI8" i="14" s="1"/>
  <c r="GI90" i="9"/>
  <c r="GI76" i="20" l="1"/>
  <c r="GI35" i="20"/>
  <c r="GH50" i="18"/>
  <c r="GI7" i="14"/>
  <c r="GI23" i="9"/>
  <c r="GI26" i="9" s="1"/>
  <c r="GI28" i="9" s="1"/>
  <c r="GI49" i="9" s="1"/>
  <c r="GI56" i="20" l="1"/>
  <c r="GI36" i="20"/>
  <c r="GH34" i="9"/>
  <c r="GH68" i="9"/>
  <c r="GH67" i="9" s="1"/>
  <c r="GH73" i="9" s="1"/>
  <c r="GH92" i="9" s="1"/>
  <c r="GH93" i="9" s="1"/>
  <c r="GI48" i="9"/>
  <c r="GI44" i="9" s="1"/>
  <c r="GI74" i="20"/>
  <c r="GH31" i="9" l="1"/>
  <c r="GJ37" i="20"/>
  <c r="GJ33" i="20"/>
  <c r="GH97" i="9"/>
  <c r="GH40" i="9"/>
  <c r="GH36" i="9" s="1"/>
  <c r="GI66" i="9"/>
  <c r="GI41" i="20"/>
  <c r="GI13" i="18"/>
  <c r="GI33" i="18"/>
  <c r="GI89" i="9" l="1"/>
  <c r="GI63" i="20"/>
  <c r="GI58" i="20" s="1"/>
  <c r="GI88" i="9"/>
  <c r="GI42" i="20"/>
  <c r="GI15" i="18"/>
  <c r="GI12" i="18" s="1"/>
  <c r="GH41" i="9"/>
  <c r="GH62" i="9" s="1"/>
  <c r="GI77" i="20" l="1"/>
  <c r="GI66" i="20"/>
  <c r="GI24" i="18"/>
  <c r="GI21" i="18" s="1"/>
  <c r="GI35" i="18"/>
  <c r="GJ43" i="20"/>
  <c r="GJ40" i="20"/>
  <c r="GI54" i="9"/>
  <c r="GI53" i="9" s="1"/>
  <c r="GI52" i="9" s="1"/>
  <c r="GI60" i="9" s="1"/>
  <c r="GI85" i="9"/>
  <c r="GI91" i="9" s="1"/>
  <c r="GI44" i="18" l="1"/>
  <c r="GI41" i="18" s="1"/>
  <c r="GI72" i="9"/>
  <c r="GI57" i="9" s="1"/>
  <c r="GI82" i="9"/>
  <c r="GI74" i="9" s="1"/>
  <c r="GI84" i="9" s="1"/>
  <c r="GI32" i="18"/>
  <c r="GI51" i="18" s="1"/>
  <c r="GJ25" i="9"/>
  <c r="GJ11" i="14" s="1"/>
  <c r="GJ8" i="14" s="1"/>
  <c r="GJ90" i="9"/>
  <c r="GJ60" i="20"/>
  <c r="GJ24" i="9"/>
  <c r="GJ71" i="20"/>
  <c r="GJ73" i="20" s="1"/>
  <c r="GJ76" i="20" l="1"/>
  <c r="GJ35" i="20"/>
  <c r="GJ7" i="14"/>
  <c r="GJ23" i="9"/>
  <c r="GJ26" i="9" s="1"/>
  <c r="GJ28" i="9" s="1"/>
  <c r="GJ49" i="9" s="1"/>
  <c r="GI50" i="18"/>
  <c r="GJ74" i="20" l="1"/>
  <c r="GJ56" i="20"/>
  <c r="GJ36" i="20"/>
  <c r="GI68" i="9"/>
  <c r="GI67" i="9" s="1"/>
  <c r="GI73" i="9" s="1"/>
  <c r="GI92" i="9" s="1"/>
  <c r="GI93" i="9" s="1"/>
  <c r="GI34" i="9"/>
  <c r="GJ48" i="9"/>
  <c r="GJ44" i="9" s="1"/>
  <c r="GI31" i="9" l="1"/>
  <c r="GI97" i="9"/>
  <c r="GI40" i="9"/>
  <c r="GI36" i="9" s="1"/>
  <c r="GJ66" i="9"/>
  <c r="GK37" i="20"/>
  <c r="GK33" i="20"/>
  <c r="GJ41" i="20"/>
  <c r="GJ13" i="18"/>
  <c r="GJ33" i="18"/>
  <c r="GJ89" i="9" l="1"/>
  <c r="GJ63" i="20"/>
  <c r="GJ58" i="20" s="1"/>
  <c r="GJ88" i="9"/>
  <c r="GJ42" i="20"/>
  <c r="GJ15" i="18"/>
  <c r="GI41" i="9"/>
  <c r="GI62" i="9" s="1"/>
  <c r="GJ24" i="18" l="1"/>
  <c r="GJ21" i="18" s="1"/>
  <c r="GJ35" i="18"/>
  <c r="GJ77" i="20"/>
  <c r="GJ66" i="20"/>
  <c r="GJ12" i="18"/>
  <c r="GK43" i="20"/>
  <c r="GK40" i="20"/>
  <c r="GJ54" i="9"/>
  <c r="GJ53" i="9" s="1"/>
  <c r="GJ52" i="9" s="1"/>
  <c r="GJ60" i="9" s="1"/>
  <c r="GJ85" i="9"/>
  <c r="GJ91" i="9" s="1"/>
  <c r="GK71" i="20" l="1"/>
  <c r="GK73" i="20" s="1"/>
  <c r="GK90" i="9"/>
  <c r="GK25" i="9"/>
  <c r="GK11" i="14" s="1"/>
  <c r="GK8" i="14" s="1"/>
  <c r="GK24" i="9"/>
  <c r="GK60" i="20"/>
  <c r="GJ44" i="18"/>
  <c r="GJ41" i="18" s="1"/>
  <c r="GJ72" i="9"/>
  <c r="GJ57" i="9" s="1"/>
  <c r="GJ32" i="18"/>
  <c r="GJ51" i="18" s="1"/>
  <c r="GJ82" i="9"/>
  <c r="GJ74" i="9" s="1"/>
  <c r="GJ84" i="9" s="1"/>
  <c r="GJ50" i="18" l="1"/>
  <c r="GK76" i="20"/>
  <c r="GK35" i="20"/>
  <c r="GK7" i="14"/>
  <c r="GK23" i="9"/>
  <c r="GK26" i="9" s="1"/>
  <c r="GK28" i="9" s="1"/>
  <c r="GK49" i="9" s="1"/>
  <c r="GK48" i="9" l="1"/>
  <c r="GK44" i="9" s="1"/>
  <c r="GK74" i="20"/>
  <c r="GK56" i="20"/>
  <c r="GK36" i="20"/>
  <c r="GJ34" i="9"/>
  <c r="GJ68" i="9"/>
  <c r="GJ67" i="9" s="1"/>
  <c r="GJ73" i="9" s="1"/>
  <c r="GJ92" i="9" s="1"/>
  <c r="GJ93" i="9" s="1"/>
  <c r="GJ97" i="9" l="1"/>
  <c r="GJ40" i="9"/>
  <c r="GJ36" i="9" s="1"/>
  <c r="GK66" i="9"/>
  <c r="GJ31" i="9"/>
  <c r="GK41" i="20"/>
  <c r="GK33" i="18"/>
  <c r="GK13" i="18"/>
  <c r="GL37" i="20"/>
  <c r="GL33" i="20"/>
  <c r="GJ41" i="9" l="1"/>
  <c r="GJ62" i="9" s="1"/>
  <c r="GK15" i="18"/>
  <c r="GK63" i="20"/>
  <c r="GK58" i="20" s="1"/>
  <c r="GK89" i="9"/>
  <c r="GK88" i="9"/>
  <c r="GK42" i="20"/>
  <c r="GK85" i="9" l="1"/>
  <c r="GK91" i="9" s="1"/>
  <c r="GK24" i="18"/>
  <c r="GK21" i="18" s="1"/>
  <c r="GK35" i="18"/>
  <c r="GK12" i="18"/>
  <c r="GK77" i="20"/>
  <c r="GK66" i="20"/>
  <c r="GL43" i="20"/>
  <c r="GL40" i="20"/>
  <c r="GK54" i="9"/>
  <c r="GK53" i="9" s="1"/>
  <c r="GK52" i="9" s="1"/>
  <c r="GK60" i="9" s="1"/>
  <c r="GL90" i="9" l="1"/>
  <c r="GL25" i="9"/>
  <c r="GL11" i="14" s="1"/>
  <c r="GL8" i="14" s="1"/>
  <c r="GL24" i="9"/>
  <c r="GL71" i="20"/>
  <c r="GL73" i="20" s="1"/>
  <c r="GL60" i="20"/>
  <c r="GK44" i="18"/>
  <c r="GK41" i="18" s="1"/>
  <c r="GK72" i="9"/>
  <c r="GK57" i="9" s="1"/>
  <c r="GK82" i="9"/>
  <c r="GK74" i="9" s="1"/>
  <c r="GK84" i="9" s="1"/>
  <c r="GK32" i="18"/>
  <c r="GK51" i="18" s="1"/>
  <c r="GK50" i="18" l="1"/>
  <c r="GL7" i="14"/>
  <c r="GL23" i="9"/>
  <c r="GL26" i="9" s="1"/>
  <c r="GL28" i="9" s="1"/>
  <c r="GL49" i="9" s="1"/>
  <c r="GL76" i="20"/>
  <c r="GL35" i="20"/>
  <c r="GK68" i="9" l="1"/>
  <c r="GK67" i="9" s="1"/>
  <c r="GK73" i="9" s="1"/>
  <c r="GK92" i="9" s="1"/>
  <c r="GK93" i="9" s="1"/>
  <c r="GK34" i="9"/>
  <c r="GK31" i="9" s="1"/>
  <c r="GL74" i="20"/>
  <c r="GL56" i="20"/>
  <c r="GL36" i="20"/>
  <c r="GL48" i="9"/>
  <c r="GL44" i="9" s="1"/>
  <c r="GK97" i="9" l="1"/>
  <c r="GK40" i="9"/>
  <c r="GK36" i="9" s="1"/>
  <c r="GK41" i="9" s="1"/>
  <c r="GK62" i="9" s="1"/>
  <c r="GL66" i="9"/>
  <c r="GM37" i="20"/>
  <c r="GM33" i="20"/>
  <c r="GL41" i="20"/>
  <c r="GL33" i="18"/>
  <c r="GL13" i="18"/>
  <c r="GM35" i="20" l="1"/>
  <c r="GL15" i="18"/>
  <c r="GN37" i="20"/>
  <c r="GL63" i="20"/>
  <c r="GL58" i="20" s="1"/>
  <c r="GL89" i="9"/>
  <c r="GL88" i="9"/>
  <c r="GL42" i="20"/>
  <c r="GL85" i="9" l="1"/>
  <c r="GL91" i="9" s="1"/>
  <c r="GL77" i="20"/>
  <c r="GL66" i="20"/>
  <c r="GL24" i="18"/>
  <c r="GL21" i="18" s="1"/>
  <c r="GL35" i="18"/>
  <c r="GM43" i="20"/>
  <c r="GN43" i="20" s="1"/>
  <c r="GM40" i="20"/>
  <c r="GL54" i="9"/>
  <c r="GL53" i="9" s="1"/>
  <c r="GL52" i="9" s="1"/>
  <c r="GL60" i="9" s="1"/>
  <c r="GL12" i="18"/>
  <c r="GM56" i="20"/>
  <c r="GN35" i="20"/>
  <c r="GM36" i="20"/>
  <c r="GL44" i="18" l="1"/>
  <c r="GL41" i="18" s="1"/>
  <c r="GL32" i="18"/>
  <c r="GL51" i="18" s="1"/>
  <c r="GL72" i="9"/>
  <c r="GL57" i="9" s="1"/>
  <c r="GL82" i="9"/>
  <c r="GL74" i="9" s="1"/>
  <c r="GL84" i="9" s="1"/>
  <c r="GN36" i="20"/>
  <c r="GO37" i="20" s="1"/>
  <c r="GO33" i="20"/>
  <c r="GM13" i="18"/>
  <c r="GM33" i="18"/>
  <c r="GN56" i="20"/>
  <c r="GN71" i="20"/>
  <c r="GN73" i="20" s="1"/>
  <c r="GM90" i="9"/>
  <c r="GN90" i="9" s="1"/>
  <c r="GM25" i="9"/>
  <c r="GM24" i="9"/>
  <c r="GM60" i="20"/>
  <c r="GM71" i="20"/>
  <c r="GM73" i="20" s="1"/>
  <c r="GL50" i="18" l="1"/>
  <c r="GL34" i="9" s="1"/>
  <c r="GM11" i="14"/>
  <c r="GN25" i="9"/>
  <c r="P80" i="22"/>
  <c r="GN33" i="18"/>
  <c r="GM15" i="18"/>
  <c r="GM12" i="18" s="1"/>
  <c r="GN13" i="18"/>
  <c r="HA33" i="20"/>
  <c r="GO36" i="20"/>
  <c r="GM76" i="20"/>
  <c r="GN76" i="20" s="1"/>
  <c r="P30" i="22" s="1"/>
  <c r="GN60" i="20"/>
  <c r="GM7" i="14"/>
  <c r="GN7" i="14" s="1"/>
  <c r="GM23" i="9"/>
  <c r="GN24" i="9"/>
  <c r="GO90" i="9"/>
  <c r="GO25" i="9"/>
  <c r="GL31" i="9"/>
  <c r="GL68" i="9" l="1"/>
  <c r="GL67" i="9" s="1"/>
  <c r="GL73" i="9" s="1"/>
  <c r="GL92" i="9" s="1"/>
  <c r="GL93" i="9" s="1"/>
  <c r="GL97" i="9" s="1"/>
  <c r="GO23" i="9"/>
  <c r="GO11" i="14"/>
  <c r="GO54" i="9"/>
  <c r="GO53" i="9" s="1"/>
  <c r="GO52" i="9" s="1"/>
  <c r="GP37" i="20"/>
  <c r="GP33" i="20"/>
  <c r="GP36" i="20" s="1"/>
  <c r="GM26" i="9"/>
  <c r="GN23" i="9"/>
  <c r="GN74" i="20" s="1"/>
  <c r="P82" i="22"/>
  <c r="P60" i="22"/>
  <c r="AA30" i="22"/>
  <c r="GO85" i="9"/>
  <c r="GM74" i="20"/>
  <c r="GM8" i="14"/>
  <c r="GN11" i="14"/>
  <c r="GN8" i="14" s="1"/>
  <c r="GN12" i="14" s="1"/>
  <c r="GM24" i="18"/>
  <c r="GM35" i="18"/>
  <c r="GN15" i="18"/>
  <c r="GN12" i="18" s="1"/>
  <c r="P28" i="22"/>
  <c r="P95" i="22"/>
  <c r="AA95" i="22" s="1"/>
  <c r="AA80" i="22"/>
  <c r="GM66" i="9" l="1"/>
  <c r="GL40" i="9"/>
  <c r="GL36" i="9" s="1"/>
  <c r="GL41" i="9" s="1"/>
  <c r="GL62" i="9" s="1"/>
  <c r="A7" i="20"/>
  <c r="GN13" i="14"/>
  <c r="GN26" i="9"/>
  <c r="GO8" i="14"/>
  <c r="GM44" i="18"/>
  <c r="GN35" i="18"/>
  <c r="GM82" i="9"/>
  <c r="GM32" i="18"/>
  <c r="GM51" i="18" s="1"/>
  <c r="AA60" i="22"/>
  <c r="GP54" i="9"/>
  <c r="GP53" i="9" s="1"/>
  <c r="GP52" i="9" s="1"/>
  <c r="GQ37" i="20"/>
  <c r="GQ33" i="20"/>
  <c r="GQ36" i="20" s="1"/>
  <c r="GO26" i="9"/>
  <c r="P58" i="22"/>
  <c r="P78" i="22"/>
  <c r="AA28" i="22"/>
  <c r="GM21" i="18"/>
  <c r="GN24" i="18"/>
  <c r="GN21" i="18" s="1"/>
  <c r="GO91" i="9"/>
  <c r="GO92" i="9" s="1"/>
  <c r="P97" i="22"/>
  <c r="AA97" i="22" s="1"/>
  <c r="AA82" i="22"/>
  <c r="GP90" i="9"/>
  <c r="GP71" i="20"/>
  <c r="GP73" i="20" s="1"/>
  <c r="GP25" i="9"/>
  <c r="AA58" i="22" l="1"/>
  <c r="GQ54" i="9"/>
  <c r="GQ53" i="9" s="1"/>
  <c r="GQ52" i="9" s="1"/>
  <c r="GR37" i="20"/>
  <c r="GR33" i="20"/>
  <c r="GR36" i="20" s="1"/>
  <c r="GM74" i="9"/>
  <c r="GN82" i="9"/>
  <c r="GQ90" i="9"/>
  <c r="GQ85" i="9" s="1"/>
  <c r="GQ91" i="9" s="1"/>
  <c r="GQ92" i="9" s="1"/>
  <c r="GQ71" i="20"/>
  <c r="GQ73" i="20" s="1"/>
  <c r="GQ25" i="9"/>
  <c r="P29" i="22"/>
  <c r="GN51" i="18"/>
  <c r="GO28" i="9"/>
  <c r="GM41" i="18"/>
  <c r="GN44" i="18"/>
  <c r="GN41" i="18" s="1"/>
  <c r="GN18" i="14"/>
  <c r="GN19" i="14" s="1"/>
  <c r="HA17" i="14" s="1"/>
  <c r="GP23" i="9"/>
  <c r="GP74" i="20" s="1"/>
  <c r="GP11" i="14"/>
  <c r="GP85" i="9"/>
  <c r="P93" i="22"/>
  <c r="AA78" i="22"/>
  <c r="GM50" i="18"/>
  <c r="GN14" i="14"/>
  <c r="P81" i="22" l="1"/>
  <c r="P31" i="22"/>
  <c r="AA29" i="22"/>
  <c r="P36" i="22"/>
  <c r="AA36" i="22" s="1"/>
  <c r="GR90" i="9"/>
  <c r="GR71" i="20"/>
  <c r="GR73" i="20" s="1"/>
  <c r="GR25" i="9"/>
  <c r="GN50" i="18"/>
  <c r="GN27" i="9"/>
  <c r="GM27" i="9" s="1"/>
  <c r="GM30" i="20"/>
  <c r="GM34" i="9"/>
  <c r="GM68" i="9"/>
  <c r="GP8" i="14"/>
  <c r="GN15" i="14"/>
  <c r="GQ23" i="9"/>
  <c r="GQ26" i="9" s="1"/>
  <c r="GQ28" i="9" s="1"/>
  <c r="GQ49" i="9" s="1"/>
  <c r="GQ11" i="14"/>
  <c r="GQ8" i="14" s="1"/>
  <c r="GM84" i="9"/>
  <c r="GN84" i="9" s="1"/>
  <c r="GN74" i="9"/>
  <c r="AA93" i="22"/>
  <c r="GP91" i="9"/>
  <c r="GP92" i="9" s="1"/>
  <c r="GP26" i="9"/>
  <c r="GO49" i="9"/>
  <c r="GQ74" i="20"/>
  <c r="GR54" i="9"/>
  <c r="GR53" i="9" s="1"/>
  <c r="GR52" i="9" s="1"/>
  <c r="GS37" i="20"/>
  <c r="GS33" i="20"/>
  <c r="GS36" i="20" s="1"/>
  <c r="GM31" i="9" l="1"/>
  <c r="GN34" i="9"/>
  <c r="GM72" i="9"/>
  <c r="GN72" i="9" s="1"/>
  <c r="GM61" i="20"/>
  <c r="GN30" i="20"/>
  <c r="GR23" i="9"/>
  <c r="GR11" i="14"/>
  <c r="GS90" i="9"/>
  <c r="GS85" i="9" s="1"/>
  <c r="GS91" i="9" s="1"/>
  <c r="GS92" i="9" s="1"/>
  <c r="GS71" i="20"/>
  <c r="GS73" i="20" s="1"/>
  <c r="GS25" i="9"/>
  <c r="GP28" i="9"/>
  <c r="GM57" i="9"/>
  <c r="GM28" i="9"/>
  <c r="P61" i="22"/>
  <c r="P83" i="22"/>
  <c r="AA31" i="22"/>
  <c r="GS54" i="9"/>
  <c r="GS53" i="9" s="1"/>
  <c r="GS52" i="9" s="1"/>
  <c r="GT37" i="20"/>
  <c r="GT33" i="20"/>
  <c r="GT36" i="20" s="1"/>
  <c r="GM67" i="9"/>
  <c r="GN68" i="9"/>
  <c r="GR85" i="9"/>
  <c r="AA81" i="22"/>
  <c r="P88" i="22"/>
  <c r="AA88" i="22" s="1"/>
  <c r="GM56" i="9" l="1"/>
  <c r="GN56" i="9" s="1"/>
  <c r="GN57" i="9"/>
  <c r="GO57" i="9" s="1"/>
  <c r="GP57" i="9" s="1"/>
  <c r="GQ57" i="9" s="1"/>
  <c r="GR57" i="9" s="1"/>
  <c r="GS57" i="9" s="1"/>
  <c r="GT57" i="9" s="1"/>
  <c r="GU57" i="9" s="1"/>
  <c r="GV57" i="9" s="1"/>
  <c r="GW57" i="9" s="1"/>
  <c r="GX57" i="9" s="1"/>
  <c r="GY57" i="9" s="1"/>
  <c r="GR26" i="9"/>
  <c r="GN42" i="9"/>
  <c r="GN31" i="9"/>
  <c r="GO34" i="9"/>
  <c r="GM73" i="9"/>
  <c r="GN67" i="9"/>
  <c r="AA61" i="22"/>
  <c r="P59" i="22"/>
  <c r="GT90" i="9"/>
  <c r="GT71" i="20"/>
  <c r="GT73" i="20" s="1"/>
  <c r="GT25" i="9"/>
  <c r="P98" i="22"/>
  <c r="AA98" i="22" s="1"/>
  <c r="AA83" i="22"/>
  <c r="GR74" i="20"/>
  <c r="GP49" i="9"/>
  <c r="GN61" i="20"/>
  <c r="GR91" i="9"/>
  <c r="GR92" i="9" s="1"/>
  <c r="GT54" i="9"/>
  <c r="GT53" i="9" s="1"/>
  <c r="GT52" i="9" s="1"/>
  <c r="GU37" i="20"/>
  <c r="GU33" i="20"/>
  <c r="GU36" i="20" s="1"/>
  <c r="GN28" i="9"/>
  <c r="GM49" i="9"/>
  <c r="GS23" i="9"/>
  <c r="GS26" i="9" s="1"/>
  <c r="GS28" i="9" s="1"/>
  <c r="GS49" i="9" s="1"/>
  <c r="GS11" i="14"/>
  <c r="GS8" i="14" s="1"/>
  <c r="GR8" i="14"/>
  <c r="GS74" i="20" l="1"/>
  <c r="GU54" i="9"/>
  <c r="GU53" i="9" s="1"/>
  <c r="GU52" i="9" s="1"/>
  <c r="GV37" i="20"/>
  <c r="GV33" i="20"/>
  <c r="GV36" i="20" s="1"/>
  <c r="GN73" i="9"/>
  <c r="GN49" i="9"/>
  <c r="GM49" i="20"/>
  <c r="GN49" i="20" s="1"/>
  <c r="GU90" i="9"/>
  <c r="GU85" i="9" s="1"/>
  <c r="GU91" i="9" s="1"/>
  <c r="GU92" i="9" s="1"/>
  <c r="GU71" i="20"/>
  <c r="GU73" i="20" s="1"/>
  <c r="GU25" i="9"/>
  <c r="GT23" i="9"/>
  <c r="GT26" i="9" s="1"/>
  <c r="GT28" i="9" s="1"/>
  <c r="GT11" i="14"/>
  <c r="P96" i="22"/>
  <c r="AA59" i="22"/>
  <c r="P66" i="22"/>
  <c r="GO42" i="9"/>
  <c r="GO31" i="9"/>
  <c r="GO41" i="9" s="1"/>
  <c r="GP34" i="9"/>
  <c r="GR28" i="9"/>
  <c r="AA66" i="22" l="1"/>
  <c r="AA68" i="22"/>
  <c r="AA71" i="22" s="1"/>
  <c r="GT8" i="14"/>
  <c r="GR49" i="9"/>
  <c r="GP42" i="9"/>
  <c r="GP31" i="9"/>
  <c r="GP41" i="9" s="1"/>
  <c r="GQ34" i="9"/>
  <c r="GV54" i="9"/>
  <c r="GV53" i="9" s="1"/>
  <c r="GV52" i="9" s="1"/>
  <c r="GW37" i="20"/>
  <c r="GW33" i="20"/>
  <c r="GW36" i="20" s="1"/>
  <c r="AA96" i="22"/>
  <c r="P103" i="22"/>
  <c r="AA103" i="22" s="1"/>
  <c r="GU23" i="9"/>
  <c r="GU26" i="9" s="1"/>
  <c r="GU11" i="14"/>
  <c r="GU8" i="14" s="1"/>
  <c r="GM87" i="9"/>
  <c r="GM41" i="20"/>
  <c r="GN41" i="20" s="1"/>
  <c r="GV90" i="9"/>
  <c r="GV85" i="9" s="1"/>
  <c r="GV91" i="9" s="1"/>
  <c r="GV92" i="9" s="1"/>
  <c r="GV71" i="20"/>
  <c r="GV73" i="20" s="1"/>
  <c r="GV25" i="9"/>
  <c r="GT74" i="20"/>
  <c r="GM88" i="9" l="1"/>
  <c r="GN88" i="9" s="1"/>
  <c r="GM89" i="9"/>
  <c r="GN89" i="9" s="1"/>
  <c r="P8" i="21"/>
  <c r="GM42" i="20"/>
  <c r="GN42" i="20" s="1"/>
  <c r="GO43" i="20" s="1"/>
  <c r="GO71" i="20" s="1"/>
  <c r="GO73" i="20" s="1"/>
  <c r="GO74" i="20" s="1"/>
  <c r="GQ42" i="9"/>
  <c r="GQ31" i="9"/>
  <c r="GQ41" i="9" s="1"/>
  <c r="GR34" i="9"/>
  <c r="GN87" i="9"/>
  <c r="P7" i="21"/>
  <c r="GU28" i="9"/>
  <c r="GW90" i="9"/>
  <c r="GW85" i="9" s="1"/>
  <c r="GW91" i="9" s="1"/>
  <c r="GW92" i="9" s="1"/>
  <c r="GW71" i="20"/>
  <c r="GW73" i="20" s="1"/>
  <c r="GW25" i="9"/>
  <c r="GW54" i="9"/>
  <c r="GW53" i="9" s="1"/>
  <c r="GW52" i="9" s="1"/>
  <c r="GX37" i="20"/>
  <c r="GX33" i="20"/>
  <c r="GX36" i="20" s="1"/>
  <c r="GM50" i="9"/>
  <c r="GV23" i="9"/>
  <c r="GV26" i="9" s="1"/>
  <c r="GV28" i="9" s="1"/>
  <c r="GV49" i="9" s="1"/>
  <c r="GV11" i="14"/>
  <c r="GV8" i="14" s="1"/>
  <c r="GM63" i="20"/>
  <c r="GU74" i="20"/>
  <c r="GM85" i="9" l="1"/>
  <c r="GV74" i="20"/>
  <c r="GM54" i="9"/>
  <c r="GR42" i="9"/>
  <c r="GR31" i="9"/>
  <c r="GR41" i="9" s="1"/>
  <c r="GS34" i="9"/>
  <c r="GN63" i="20"/>
  <c r="GN58" i="20" s="1"/>
  <c r="GN66" i="20" s="1"/>
  <c r="GM58" i="20"/>
  <c r="GX54" i="9"/>
  <c r="GX53" i="9" s="1"/>
  <c r="GX52" i="9" s="1"/>
  <c r="GY37" i="20"/>
  <c r="GY33" i="20"/>
  <c r="GY36" i="20" s="1"/>
  <c r="GN50" i="9"/>
  <c r="GN48" i="9" s="1"/>
  <c r="GO50" i="9"/>
  <c r="GM48" i="9"/>
  <c r="GM44" i="9" s="1"/>
  <c r="GX71" i="20"/>
  <c r="GX73" i="20" s="1"/>
  <c r="GX90" i="9"/>
  <c r="GX85" i="9" s="1"/>
  <c r="GX91" i="9" s="1"/>
  <c r="GX92" i="9" s="1"/>
  <c r="GX25" i="9"/>
  <c r="GW23" i="9"/>
  <c r="GW26" i="9" s="1"/>
  <c r="GW28" i="9" s="1"/>
  <c r="GW49" i="9" s="1"/>
  <c r="GW11" i="14"/>
  <c r="GW8" i="14" s="1"/>
  <c r="GU49" i="9"/>
  <c r="GM91" i="9"/>
  <c r="GM92" i="9" s="1"/>
  <c r="GN85" i="9"/>
  <c r="GN91" i="9" s="1"/>
  <c r="P6" i="21"/>
  <c r="B11" i="21"/>
  <c r="N52" i="20" s="1"/>
  <c r="GN44" i="9" l="1"/>
  <c r="GT49" i="20"/>
  <c r="GW74" i="20"/>
  <c r="GN92" i="9"/>
  <c r="GM93" i="9"/>
  <c r="GM77" i="20"/>
  <c r="GN77" i="20" s="1"/>
  <c r="GM66" i="20"/>
  <c r="A6" i="20" s="1"/>
  <c r="GY54" i="9"/>
  <c r="GY53" i="9" s="1"/>
  <c r="GY52" i="9" s="1"/>
  <c r="GZ37" i="20"/>
  <c r="GZ33" i="20"/>
  <c r="GZ36" i="20" s="1"/>
  <c r="GY90" i="9"/>
  <c r="GY85" i="9" s="1"/>
  <c r="GY91" i="9" s="1"/>
  <c r="GY92" i="9" s="1"/>
  <c r="GY25" i="9"/>
  <c r="GY71" i="20"/>
  <c r="GY73" i="20" s="1"/>
  <c r="GS42" i="9"/>
  <c r="GS31" i="9"/>
  <c r="GS41" i="9" s="1"/>
  <c r="GT34" i="9"/>
  <c r="GM53" i="9"/>
  <c r="GN54" i="9"/>
  <c r="GN96" i="9" s="1"/>
  <c r="GX23" i="9"/>
  <c r="GX26" i="9" s="1"/>
  <c r="GX28" i="9" s="1"/>
  <c r="GX49" i="9" s="1"/>
  <c r="GX11" i="14"/>
  <c r="GX8" i="14" s="1"/>
  <c r="HA50" i="9"/>
  <c r="GP50" i="9"/>
  <c r="GO48" i="9"/>
  <c r="GO44" i="9" s="1"/>
  <c r="GO60" i="9" s="1"/>
  <c r="GO62" i="9" s="1"/>
  <c r="GT41" i="20" l="1"/>
  <c r="GT42" i="20" s="1"/>
  <c r="GT87" i="9"/>
  <c r="GN53" i="9"/>
  <c r="GN52" i="9" s="1"/>
  <c r="GN60" i="9" s="1"/>
  <c r="GM52" i="9"/>
  <c r="GM60" i="9" s="1"/>
  <c r="GZ54" i="9"/>
  <c r="HB33" i="20"/>
  <c r="HA36" i="20"/>
  <c r="HB37" i="20" s="1"/>
  <c r="GQ50" i="9"/>
  <c r="GP48" i="9"/>
  <c r="GP44" i="9" s="1"/>
  <c r="GP60" i="9" s="1"/>
  <c r="GP62" i="9" s="1"/>
  <c r="GT42" i="9"/>
  <c r="GT31" i="9"/>
  <c r="GT41" i="9" s="1"/>
  <c r="GU34" i="9"/>
  <c r="GY23" i="9"/>
  <c r="GY26" i="9" s="1"/>
  <c r="GY28" i="9" s="1"/>
  <c r="GY49" i="9" s="1"/>
  <c r="GY11" i="14"/>
  <c r="GY8" i="14" s="1"/>
  <c r="GZ90" i="9"/>
  <c r="GZ71" i="20"/>
  <c r="GZ73" i="20" s="1"/>
  <c r="GZ25" i="9"/>
  <c r="HA37" i="20"/>
  <c r="GM97" i="9"/>
  <c r="GM40" i="9"/>
  <c r="GM53" i="20" s="1"/>
  <c r="GN93" i="9"/>
  <c r="GN97" i="9" s="1"/>
  <c r="GX74" i="20"/>
  <c r="GT85" i="9" l="1"/>
  <c r="GT91" i="9" s="1"/>
  <c r="GT92" i="9" s="1"/>
  <c r="GT49" i="9"/>
  <c r="HA54" i="9"/>
  <c r="GZ53" i="9"/>
  <c r="GU42" i="9"/>
  <c r="GU31" i="9"/>
  <c r="GU41" i="9" s="1"/>
  <c r="GV34" i="9"/>
  <c r="GR50" i="9"/>
  <c r="GQ48" i="9"/>
  <c r="GQ44" i="9" s="1"/>
  <c r="GQ60" i="9" s="1"/>
  <c r="GQ62" i="9" s="1"/>
  <c r="GY74" i="20"/>
  <c r="GZ23" i="9"/>
  <c r="GZ74" i="20" s="1"/>
  <c r="GZ11" i="14"/>
  <c r="HA25" i="9"/>
  <c r="GM36" i="9"/>
  <c r="GM41" i="9" s="1"/>
  <c r="GM62" i="9" s="1"/>
  <c r="GN40" i="9"/>
  <c r="GN36" i="9" s="1"/>
  <c r="GN41" i="9" s="1"/>
  <c r="GN62" i="9" s="1"/>
  <c r="HB25" i="9"/>
  <c r="HB90" i="9"/>
  <c r="HB71" i="20"/>
  <c r="HB73" i="20" s="1"/>
  <c r="HB11" i="14"/>
  <c r="HB8" i="14" s="1"/>
  <c r="GZ85" i="9"/>
  <c r="HA90" i="9"/>
  <c r="Q8" i="21"/>
  <c r="Q6" i="21" s="1"/>
  <c r="HA71" i="20"/>
  <c r="HA73" i="20" s="1"/>
  <c r="HN33" i="20"/>
  <c r="HB36" i="20"/>
  <c r="GZ8" i="14" l="1"/>
  <c r="HA11" i="14"/>
  <c r="HA8" i="14" s="1"/>
  <c r="HA12" i="14" s="1"/>
  <c r="GS50" i="9"/>
  <c r="GR48" i="9"/>
  <c r="GR44" i="9" s="1"/>
  <c r="GR60" i="9" s="1"/>
  <c r="GR62" i="9" s="1"/>
  <c r="GZ26" i="9"/>
  <c r="HA23" i="9"/>
  <c r="GV42" i="9"/>
  <c r="GW34" i="9"/>
  <c r="GV31" i="9"/>
  <c r="GV41" i="9" s="1"/>
  <c r="GZ52" i="9"/>
  <c r="HA53" i="9"/>
  <c r="HA52" i="9" s="1"/>
  <c r="HB54" i="9"/>
  <c r="HB53" i="9" s="1"/>
  <c r="HB52" i="9" s="1"/>
  <c r="HC37" i="20"/>
  <c r="HC33" i="20"/>
  <c r="HC36" i="20" s="1"/>
  <c r="GZ91" i="9"/>
  <c r="GZ92" i="9" s="1"/>
  <c r="HA92" i="9" s="1"/>
  <c r="HA85" i="9"/>
  <c r="HA91" i="9" s="1"/>
  <c r="HB85" i="9"/>
  <c r="HA74" i="20"/>
  <c r="HB23" i="9"/>
  <c r="GW42" i="9" l="1"/>
  <c r="GX34" i="9"/>
  <c r="GW31" i="9"/>
  <c r="GW41" i="9" s="1"/>
  <c r="HB26" i="9"/>
  <c r="HB74" i="20"/>
  <c r="GT50" i="9"/>
  <c r="GS48" i="9"/>
  <c r="GS44" i="9" s="1"/>
  <c r="GS60" i="9" s="1"/>
  <c r="GS62" i="9" s="1"/>
  <c r="HB91" i="9"/>
  <c r="HB92" i="9" s="1"/>
  <c r="HC54" i="9"/>
  <c r="HC53" i="9" s="1"/>
  <c r="HC52" i="9" s="1"/>
  <c r="HD37" i="20"/>
  <c r="HD33" i="20"/>
  <c r="HD36" i="20" s="1"/>
  <c r="HA14" i="14"/>
  <c r="HA27" i="9" s="1"/>
  <c r="GZ27" i="9" s="1"/>
  <c r="GZ57" i="9" s="1"/>
  <c r="HA57" i="9" s="1"/>
  <c r="HB57" i="9" s="1"/>
  <c r="HC57" i="9" s="1"/>
  <c r="HD57" i="9" s="1"/>
  <c r="HE57" i="9" s="1"/>
  <c r="HF57" i="9" s="1"/>
  <c r="HG57" i="9" s="1"/>
  <c r="HH57" i="9" s="1"/>
  <c r="HI57" i="9" s="1"/>
  <c r="HJ57" i="9" s="1"/>
  <c r="HK57" i="9" s="1"/>
  <c r="HL57" i="9" s="1"/>
  <c r="HA13" i="14"/>
  <c r="HC25" i="9"/>
  <c r="HC71" i="20"/>
  <c r="HC73" i="20" s="1"/>
  <c r="HC90" i="9"/>
  <c r="HC11" i="14"/>
  <c r="HC8" i="14" s="1"/>
  <c r="HA26" i="9"/>
  <c r="GZ28" i="9" l="1"/>
  <c r="HA28" i="9" s="1"/>
  <c r="HA49" i="9" s="1"/>
  <c r="HA48" i="9" s="1"/>
  <c r="HA15" i="14"/>
  <c r="HD25" i="9"/>
  <c r="HD23" i="9" s="1"/>
  <c r="HD26" i="9" s="1"/>
  <c r="HD28" i="9" s="1"/>
  <c r="HD49" i="9" s="1"/>
  <c r="HD90" i="9"/>
  <c r="HD85" i="9" s="1"/>
  <c r="HD91" i="9" s="1"/>
  <c r="HD92" i="9" s="1"/>
  <c r="HD71" i="20"/>
  <c r="HD73" i="20" s="1"/>
  <c r="HD11" i="14"/>
  <c r="HD8" i="14" s="1"/>
  <c r="GU50" i="9"/>
  <c r="GT48" i="9"/>
  <c r="GT44" i="9" s="1"/>
  <c r="GT60" i="9" s="1"/>
  <c r="GT62" i="9" s="1"/>
  <c r="GZ49" i="9"/>
  <c r="GX42" i="9"/>
  <c r="GX31" i="9"/>
  <c r="GX41" i="9" s="1"/>
  <c r="GY34" i="9"/>
  <c r="HC85" i="9"/>
  <c r="HA18" i="14"/>
  <c r="HA19" i="14" s="1"/>
  <c r="HN17" i="14" s="1"/>
  <c r="HC23" i="9"/>
  <c r="HD54" i="9"/>
  <c r="HD53" i="9" s="1"/>
  <c r="HD52" i="9" s="1"/>
  <c r="HE37" i="20"/>
  <c r="HE33" i="20"/>
  <c r="HE36" i="20" s="1"/>
  <c r="HB28" i="9"/>
  <c r="HA44" i="9" l="1"/>
  <c r="HA60" i="9" s="1"/>
  <c r="HA62" i="9" s="1"/>
  <c r="HD74" i="20"/>
  <c r="HE54" i="9"/>
  <c r="HE53" i="9" s="1"/>
  <c r="HE52" i="9" s="1"/>
  <c r="HF37" i="20"/>
  <c r="HF33" i="20"/>
  <c r="HF36" i="20" s="1"/>
  <c r="HC26" i="9"/>
  <c r="HC91" i="9"/>
  <c r="HC92" i="9" s="1"/>
  <c r="GY42" i="9"/>
  <c r="GY31" i="9"/>
  <c r="GY41" i="9" s="1"/>
  <c r="GZ34" i="9"/>
  <c r="HC74" i="20"/>
  <c r="GV50" i="9"/>
  <c r="GU48" i="9"/>
  <c r="GU44" i="9" s="1"/>
  <c r="GU60" i="9" s="1"/>
  <c r="GU62" i="9" s="1"/>
  <c r="HE25" i="9"/>
  <c r="HE90" i="9"/>
  <c r="HE71" i="20"/>
  <c r="HE73" i="20" s="1"/>
  <c r="HE11" i="14"/>
  <c r="HE8" i="14" s="1"/>
  <c r="HB49" i="9"/>
  <c r="HG87" i="9" l="1"/>
  <c r="HF54" i="9"/>
  <c r="HF53" i="9" s="1"/>
  <c r="HF52" i="9" s="1"/>
  <c r="HG33" i="20"/>
  <c r="HG36" i="20" s="1"/>
  <c r="HG37" i="20"/>
  <c r="GZ42" i="9"/>
  <c r="GZ31" i="9"/>
  <c r="GZ41" i="9" s="1"/>
  <c r="HF25" i="9"/>
  <c r="HF23" i="9" s="1"/>
  <c r="HF26" i="9" s="1"/>
  <c r="HF28" i="9" s="1"/>
  <c r="HF49" i="9" s="1"/>
  <c r="HF71" i="20"/>
  <c r="HF73" i="20" s="1"/>
  <c r="HF74" i="20" s="1"/>
  <c r="HF11" i="14"/>
  <c r="HF8" i="14" s="1"/>
  <c r="HF90" i="9"/>
  <c r="HF85" i="9" s="1"/>
  <c r="HF91" i="9" s="1"/>
  <c r="HF92" i="9" s="1"/>
  <c r="GW50" i="9"/>
  <c r="GV48" i="9"/>
  <c r="GV44" i="9" s="1"/>
  <c r="GV60" i="9" s="1"/>
  <c r="GV62" i="9" s="1"/>
  <c r="HE85" i="9"/>
  <c r="HE23" i="9"/>
  <c r="HE74" i="20" s="1"/>
  <c r="HC28" i="9"/>
  <c r="GX50" i="9" l="1"/>
  <c r="GW48" i="9"/>
  <c r="GW44" i="9" s="1"/>
  <c r="GW60" i="9" s="1"/>
  <c r="GW62" i="9" s="1"/>
  <c r="HG25" i="9"/>
  <c r="HG90" i="9"/>
  <c r="HG71" i="20"/>
  <c r="HG73" i="20" s="1"/>
  <c r="HG11" i="14"/>
  <c r="HG8" i="14" s="1"/>
  <c r="HE91" i="9"/>
  <c r="HE92" i="9" s="1"/>
  <c r="HE26" i="9"/>
  <c r="HG54" i="9"/>
  <c r="HG53" i="9" s="1"/>
  <c r="HG52" i="9" s="1"/>
  <c r="HH37" i="20"/>
  <c r="HH33" i="20"/>
  <c r="HH36" i="20" s="1"/>
  <c r="HC49" i="9"/>
  <c r="HG23" i="9" l="1"/>
  <c r="HH54" i="9"/>
  <c r="HH53" i="9" s="1"/>
  <c r="HH52" i="9" s="1"/>
  <c r="HI33" i="20"/>
  <c r="HI36" i="20" s="1"/>
  <c r="HI37" i="20"/>
  <c r="HG74" i="20"/>
  <c r="HE28" i="9"/>
  <c r="HH25" i="9"/>
  <c r="HH23" i="9" s="1"/>
  <c r="HH26" i="9" s="1"/>
  <c r="HH28" i="9" s="1"/>
  <c r="HH49" i="9" s="1"/>
  <c r="HH90" i="9"/>
  <c r="HH85" i="9" s="1"/>
  <c r="HH91" i="9" s="1"/>
  <c r="HH92" i="9" s="1"/>
  <c r="HH71" i="20"/>
  <c r="HH73" i="20" s="1"/>
  <c r="HH11" i="14"/>
  <c r="HH8" i="14" s="1"/>
  <c r="HG85" i="9"/>
  <c r="GY50" i="9"/>
  <c r="GX48" i="9"/>
  <c r="GX44" i="9" s="1"/>
  <c r="GX60" i="9" s="1"/>
  <c r="GX62" i="9" s="1"/>
  <c r="HI90" i="9" l="1"/>
  <c r="HI25" i="9"/>
  <c r="HI23" i="9" s="1"/>
  <c r="HI26" i="9" s="1"/>
  <c r="HI28" i="9" s="1"/>
  <c r="HI49" i="9" s="1"/>
  <c r="HI71" i="20"/>
  <c r="HI73" i="20" s="1"/>
  <c r="HI11" i="14"/>
  <c r="HI8" i="14" s="1"/>
  <c r="HG91" i="9"/>
  <c r="HG92" i="9" s="1"/>
  <c r="HI54" i="9"/>
  <c r="HI53" i="9" s="1"/>
  <c r="HI52" i="9" s="1"/>
  <c r="HJ37" i="20"/>
  <c r="HJ33" i="20"/>
  <c r="HJ36" i="20" s="1"/>
  <c r="HG26" i="9"/>
  <c r="GZ50" i="9"/>
  <c r="GY48" i="9"/>
  <c r="GY44" i="9" s="1"/>
  <c r="GY60" i="9" s="1"/>
  <c r="GY62" i="9" s="1"/>
  <c r="HH74" i="20"/>
  <c r="HE49" i="9"/>
  <c r="HI74" i="20" l="1"/>
  <c r="HG28" i="9"/>
  <c r="HJ54" i="9"/>
  <c r="HJ53" i="9" s="1"/>
  <c r="HJ52" i="9" s="1"/>
  <c r="HK33" i="20"/>
  <c r="HK36" i="20" s="1"/>
  <c r="HK37" i="20"/>
  <c r="HB50" i="9"/>
  <c r="GZ48" i="9"/>
  <c r="GZ44" i="9" s="1"/>
  <c r="GZ60" i="9" s="1"/>
  <c r="GZ62" i="9" s="1"/>
  <c r="HJ25" i="9"/>
  <c r="HJ23" i="9" s="1"/>
  <c r="HJ26" i="9" s="1"/>
  <c r="HJ28" i="9" s="1"/>
  <c r="HJ49" i="9" s="1"/>
  <c r="HJ71" i="20"/>
  <c r="HJ73" i="20" s="1"/>
  <c r="HJ90" i="9"/>
  <c r="HJ85" i="9" s="1"/>
  <c r="HJ91" i="9" s="1"/>
  <c r="HJ92" i="9" s="1"/>
  <c r="HJ11" i="14"/>
  <c r="HJ8" i="14" s="1"/>
  <c r="HI85" i="9"/>
  <c r="HJ74" i="20" l="1"/>
  <c r="HN50" i="9"/>
  <c r="HC50" i="9"/>
  <c r="HB48" i="9"/>
  <c r="HB44" i="9" s="1"/>
  <c r="HB60" i="9" s="1"/>
  <c r="HB62" i="9" s="1"/>
  <c r="HK25" i="9"/>
  <c r="HK23" i="9" s="1"/>
  <c r="HK26" i="9" s="1"/>
  <c r="HK28" i="9" s="1"/>
  <c r="HK49" i="9" s="1"/>
  <c r="HK71" i="20"/>
  <c r="HK73" i="20" s="1"/>
  <c r="HK90" i="9"/>
  <c r="HK85" i="9" s="1"/>
  <c r="HK91" i="9" s="1"/>
  <c r="HK92" i="9" s="1"/>
  <c r="HK11" i="14"/>
  <c r="HK8" i="14" s="1"/>
  <c r="HG49" i="9"/>
  <c r="HI91" i="9"/>
  <c r="HI92" i="9" s="1"/>
  <c r="HK54" i="9"/>
  <c r="HK53" i="9" s="1"/>
  <c r="HK52" i="9" s="1"/>
  <c r="HL37" i="20"/>
  <c r="HL33" i="20"/>
  <c r="HL36" i="20" s="1"/>
  <c r="HK74" i="20" l="1"/>
  <c r="HL54" i="9"/>
  <c r="HL53" i="9" s="1"/>
  <c r="HL52" i="9" s="1"/>
  <c r="HM37" i="20"/>
  <c r="HM33" i="20"/>
  <c r="HM36" i="20" s="1"/>
  <c r="HL25" i="9"/>
  <c r="HL23" i="9" s="1"/>
  <c r="HL26" i="9" s="1"/>
  <c r="HL28" i="9" s="1"/>
  <c r="HL90" i="9"/>
  <c r="HL85" i="9" s="1"/>
  <c r="HL91" i="9" s="1"/>
  <c r="HL92" i="9" s="1"/>
  <c r="HL71" i="20"/>
  <c r="HL73" i="20" s="1"/>
  <c r="HL11" i="14"/>
  <c r="HL8" i="14" s="1"/>
  <c r="HD50" i="9"/>
  <c r="HC48" i="9"/>
  <c r="HC44" i="9" s="1"/>
  <c r="HC60" i="9" s="1"/>
  <c r="HC62" i="9" s="1"/>
  <c r="HL49" i="9" l="1"/>
  <c r="HM54" i="9"/>
  <c r="HO33" i="20"/>
  <c r="HN36" i="20"/>
  <c r="HO37" i="20" s="1"/>
  <c r="HE50" i="9"/>
  <c r="HD48" i="9"/>
  <c r="HD44" i="9" s="1"/>
  <c r="HD60" i="9" s="1"/>
  <c r="HD62" i="9" s="1"/>
  <c r="HL74" i="20"/>
  <c r="HM25" i="9"/>
  <c r="HM90" i="9"/>
  <c r="HM71" i="20"/>
  <c r="HM73" i="20" s="1"/>
  <c r="HM11" i="14"/>
  <c r="HM8" i="14" s="1"/>
  <c r="HN37" i="20"/>
  <c r="IA33" i="20" l="1"/>
  <c r="HO36" i="20"/>
  <c r="HM53" i="9"/>
  <c r="HN54" i="9"/>
  <c r="HO54" i="9"/>
  <c r="HM85" i="9"/>
  <c r="HN90" i="9"/>
  <c r="HF50" i="9"/>
  <c r="HE48" i="9"/>
  <c r="HE44" i="9" s="1"/>
  <c r="HE60" i="9" s="1"/>
  <c r="HE62" i="9" s="1"/>
  <c r="R8" i="21"/>
  <c r="R6" i="21" s="1"/>
  <c r="HN71" i="20"/>
  <c r="HN73" i="20" s="1"/>
  <c r="HN11" i="14"/>
  <c r="HN8" i="14" s="1"/>
  <c r="HN12" i="14" s="1"/>
  <c r="HM23" i="9"/>
  <c r="HN25" i="9"/>
  <c r="HO25" i="9"/>
  <c r="HO90" i="9"/>
  <c r="HO71" i="20"/>
  <c r="HO73" i="20" s="1"/>
  <c r="HO11" i="14"/>
  <c r="HO8" i="14" s="1"/>
  <c r="HM91" i="9" l="1"/>
  <c r="HM92" i="9" s="1"/>
  <c r="HN92" i="9" s="1"/>
  <c r="HN85" i="9"/>
  <c r="HN91" i="9" s="1"/>
  <c r="HM52" i="9"/>
  <c r="HN53" i="9"/>
  <c r="HN52" i="9" s="1"/>
  <c r="HM26" i="9"/>
  <c r="HN23" i="9"/>
  <c r="HN74" i="20" s="1"/>
  <c r="HM74" i="20"/>
  <c r="HP37" i="20"/>
  <c r="HP33" i="20"/>
  <c r="HP36" i="20" s="1"/>
  <c r="HO23" i="9"/>
  <c r="HO74" i="20" s="1"/>
  <c r="HO85" i="9"/>
  <c r="HN14" i="14"/>
  <c r="HN27" i="9" s="1"/>
  <c r="HM27" i="9" s="1"/>
  <c r="HM57" i="9" s="1"/>
  <c r="HN57" i="9" s="1"/>
  <c r="HO57" i="9" s="1"/>
  <c r="HP57" i="9" s="1"/>
  <c r="HQ57" i="9" s="1"/>
  <c r="HR57" i="9" s="1"/>
  <c r="HS57" i="9" s="1"/>
  <c r="HT57" i="9" s="1"/>
  <c r="HU57" i="9" s="1"/>
  <c r="HV57" i="9" s="1"/>
  <c r="HW57" i="9" s="1"/>
  <c r="HX57" i="9" s="1"/>
  <c r="HY57" i="9" s="1"/>
  <c r="HN13" i="14"/>
  <c r="HG50" i="9"/>
  <c r="HF48" i="9"/>
  <c r="HF44" i="9" s="1"/>
  <c r="HF60" i="9" s="1"/>
  <c r="HF62" i="9" s="1"/>
  <c r="HO53" i="9"/>
  <c r="HO52" i="9" s="1"/>
  <c r="HP54" i="9"/>
  <c r="HQ37" i="20" l="1"/>
  <c r="HQ33" i="20"/>
  <c r="HQ36" i="20" s="1"/>
  <c r="HM28" i="9"/>
  <c r="HN26" i="9"/>
  <c r="HO91" i="9"/>
  <c r="HO92" i="9" s="1"/>
  <c r="HP25" i="9"/>
  <c r="HP90" i="9"/>
  <c r="HP71" i="20"/>
  <c r="HP73" i="20" s="1"/>
  <c r="HP11" i="14"/>
  <c r="HP8" i="14" s="1"/>
  <c r="HH50" i="9"/>
  <c r="HG48" i="9"/>
  <c r="HG44" i="9" s="1"/>
  <c r="HG60" i="9" s="1"/>
  <c r="HG62" i="9" s="1"/>
  <c r="HP53" i="9"/>
  <c r="HP52" i="9" s="1"/>
  <c r="HQ54" i="9"/>
  <c r="HN15" i="14"/>
  <c r="HN18" i="14" s="1"/>
  <c r="HN19" i="14" s="1"/>
  <c r="IA17" i="14" s="1"/>
  <c r="HO26" i="9"/>
  <c r="HQ53" i="9" l="1"/>
  <c r="HQ52" i="9" s="1"/>
  <c r="HR54" i="9"/>
  <c r="HP23" i="9"/>
  <c r="HP74" i="20" s="1"/>
  <c r="HM49" i="9"/>
  <c r="HN28" i="9"/>
  <c r="HN49" i="9" s="1"/>
  <c r="HN48" i="9" s="1"/>
  <c r="HO28" i="9"/>
  <c r="HR37" i="20"/>
  <c r="HR33" i="20"/>
  <c r="HR36" i="20" s="1"/>
  <c r="HQ25" i="9"/>
  <c r="HQ23" i="9" s="1"/>
  <c r="HQ26" i="9" s="1"/>
  <c r="HQ28" i="9" s="1"/>
  <c r="HQ49" i="9" s="1"/>
  <c r="HQ90" i="9"/>
  <c r="HQ85" i="9" s="1"/>
  <c r="HQ91" i="9" s="1"/>
  <c r="HQ92" i="9" s="1"/>
  <c r="HQ71" i="20"/>
  <c r="HQ73" i="20" s="1"/>
  <c r="HQ11" i="14"/>
  <c r="HQ8" i="14" s="1"/>
  <c r="HI50" i="9"/>
  <c r="HH48" i="9"/>
  <c r="HH44" i="9" s="1"/>
  <c r="HH60" i="9" s="1"/>
  <c r="HH62" i="9" s="1"/>
  <c r="HP85" i="9"/>
  <c r="HN44" i="9" l="1"/>
  <c r="HN60" i="9" s="1"/>
  <c r="HN62" i="9" s="1"/>
  <c r="HQ74" i="20"/>
  <c r="HO49" i="9"/>
  <c r="HP26" i="9"/>
  <c r="HS37" i="20"/>
  <c r="HS33" i="20"/>
  <c r="HS36" i="20" s="1"/>
  <c r="HR53" i="9"/>
  <c r="HR52" i="9" s="1"/>
  <c r="HS54" i="9"/>
  <c r="HP91" i="9"/>
  <c r="HP92" i="9" s="1"/>
  <c r="HJ50" i="9"/>
  <c r="HI48" i="9"/>
  <c r="HI44" i="9" s="1"/>
  <c r="HI60" i="9" s="1"/>
  <c r="HI62" i="9" s="1"/>
  <c r="HR25" i="9"/>
  <c r="HR90" i="9"/>
  <c r="HR71" i="20"/>
  <c r="HR73" i="20" s="1"/>
  <c r="HR11" i="14"/>
  <c r="HR8" i="14" s="1"/>
  <c r="HT87" i="9" l="1"/>
  <c r="HS53" i="9"/>
  <c r="HS52" i="9" s="1"/>
  <c r="HT54" i="9"/>
  <c r="HR85" i="9"/>
  <c r="HK50" i="9"/>
  <c r="HJ48" i="9"/>
  <c r="HJ44" i="9" s="1"/>
  <c r="HJ60" i="9" s="1"/>
  <c r="HJ62" i="9" s="1"/>
  <c r="HP28" i="9"/>
  <c r="HR23" i="9"/>
  <c r="HR74" i="20" s="1"/>
  <c r="HT33" i="20"/>
  <c r="HT36" i="20" s="1"/>
  <c r="HT37" i="20"/>
  <c r="HS25" i="9"/>
  <c r="HS23" i="9" s="1"/>
  <c r="HS26" i="9" s="1"/>
  <c r="HS28" i="9" s="1"/>
  <c r="HS49" i="9" s="1"/>
  <c r="HS90" i="9"/>
  <c r="HS85" i="9" s="1"/>
  <c r="HS91" i="9" s="1"/>
  <c r="HS92" i="9" s="1"/>
  <c r="HS71" i="20"/>
  <c r="HS73" i="20" s="1"/>
  <c r="HS11" i="14"/>
  <c r="HS8" i="14" s="1"/>
  <c r="HP49" i="9" l="1"/>
  <c r="HR91" i="9"/>
  <c r="HR92" i="9" s="1"/>
  <c r="HU33" i="20"/>
  <c r="HU36" i="20" s="1"/>
  <c r="HU37" i="20"/>
  <c r="HR26" i="9"/>
  <c r="HL50" i="9"/>
  <c r="HK48" i="9"/>
  <c r="HK44" i="9" s="1"/>
  <c r="HK60" i="9" s="1"/>
  <c r="HK62" i="9" s="1"/>
  <c r="HT53" i="9"/>
  <c r="HT52" i="9" s="1"/>
  <c r="HU54" i="9"/>
  <c r="HS74" i="20"/>
  <c r="HT25" i="9"/>
  <c r="HT71" i="20"/>
  <c r="HT73" i="20" s="1"/>
  <c r="HT90" i="9"/>
  <c r="HT85" i="9" s="1"/>
  <c r="HT91" i="9" s="1"/>
  <c r="HT92" i="9" s="1"/>
  <c r="HT11" i="14"/>
  <c r="HT8" i="14" s="1"/>
  <c r="HU53" i="9" l="1"/>
  <c r="HU52" i="9" s="1"/>
  <c r="HV54" i="9"/>
  <c r="HT23" i="9"/>
  <c r="HR28" i="9"/>
  <c r="HU90" i="9"/>
  <c r="HU25" i="9"/>
  <c r="HU23" i="9" s="1"/>
  <c r="HU26" i="9" s="1"/>
  <c r="HU28" i="9" s="1"/>
  <c r="HU49" i="9" s="1"/>
  <c r="HU71" i="20"/>
  <c r="HU73" i="20" s="1"/>
  <c r="HU11" i="14"/>
  <c r="HU8" i="14" s="1"/>
  <c r="HM50" i="9"/>
  <c r="HL48" i="9"/>
  <c r="HL44" i="9" s="1"/>
  <c r="HL60" i="9" s="1"/>
  <c r="HL62" i="9" s="1"/>
  <c r="HV37" i="20"/>
  <c r="HV33" i="20"/>
  <c r="HV36" i="20" s="1"/>
  <c r="HU74" i="20" l="1"/>
  <c r="HV25" i="9"/>
  <c r="HV23" i="9" s="1"/>
  <c r="HV26" i="9" s="1"/>
  <c r="HV28" i="9" s="1"/>
  <c r="HV49" i="9" s="1"/>
  <c r="HV71" i="20"/>
  <c r="HV73" i="20" s="1"/>
  <c r="HV90" i="9"/>
  <c r="HV85" i="9" s="1"/>
  <c r="HV91" i="9" s="1"/>
  <c r="HV92" i="9" s="1"/>
  <c r="HV11" i="14"/>
  <c r="HV8" i="14" s="1"/>
  <c r="HV53" i="9"/>
  <c r="HV52" i="9" s="1"/>
  <c r="HW54" i="9"/>
  <c r="HR49" i="9"/>
  <c r="HO50" i="9"/>
  <c r="HM48" i="9"/>
  <c r="HM44" i="9" s="1"/>
  <c r="HM60" i="9" s="1"/>
  <c r="HM62" i="9" s="1"/>
  <c r="HU85" i="9"/>
  <c r="HW37" i="20"/>
  <c r="HW33" i="20"/>
  <c r="HW36" i="20" s="1"/>
  <c r="HT26" i="9"/>
  <c r="HT74" i="20"/>
  <c r="HV74" i="20" l="1"/>
  <c r="HW53" i="9"/>
  <c r="HW52" i="9" s="1"/>
  <c r="HX54" i="9"/>
  <c r="IA50" i="9"/>
  <c r="HP50" i="9"/>
  <c r="HO48" i="9"/>
  <c r="HO44" i="9" s="1"/>
  <c r="HO60" i="9" s="1"/>
  <c r="HO62" i="9" s="1"/>
  <c r="HW25" i="9"/>
  <c r="HW23" i="9" s="1"/>
  <c r="HW90" i="9"/>
  <c r="HW85" i="9" s="1"/>
  <c r="HW91" i="9" s="1"/>
  <c r="HW92" i="9" s="1"/>
  <c r="HW71" i="20"/>
  <c r="HW73" i="20" s="1"/>
  <c r="HW11" i="14"/>
  <c r="HW8" i="14" s="1"/>
  <c r="HT28" i="9"/>
  <c r="HX33" i="20"/>
  <c r="HX36" i="20" s="1"/>
  <c r="HX37" i="20"/>
  <c r="HU91" i="9"/>
  <c r="HU92" i="9" s="1"/>
  <c r="HW74" i="20" l="1"/>
  <c r="HQ50" i="9"/>
  <c r="HP48" i="9"/>
  <c r="HP44" i="9" s="1"/>
  <c r="HP60" i="9" s="1"/>
  <c r="HP62" i="9" s="1"/>
  <c r="HY37" i="20"/>
  <c r="HY33" i="20"/>
  <c r="HY36" i="20" s="1"/>
  <c r="HT49" i="9"/>
  <c r="HW26" i="9"/>
  <c r="HX53" i="9"/>
  <c r="HX52" i="9" s="1"/>
  <c r="HY54" i="9"/>
  <c r="HX25" i="9"/>
  <c r="HX23" i="9" s="1"/>
  <c r="HX26" i="9" s="1"/>
  <c r="HX28" i="9" s="1"/>
  <c r="HX49" i="9" s="1"/>
  <c r="HX90" i="9"/>
  <c r="HX85" i="9" s="1"/>
  <c r="HX91" i="9" s="1"/>
  <c r="HX92" i="9" s="1"/>
  <c r="HX71" i="20"/>
  <c r="HX73" i="20" s="1"/>
  <c r="HX11" i="14"/>
  <c r="HX8" i="14" s="1"/>
  <c r="HZ37" i="20" l="1"/>
  <c r="HZ33" i="20"/>
  <c r="HZ36" i="20" s="1"/>
  <c r="HW28" i="9"/>
  <c r="HY90" i="9"/>
  <c r="HY85" i="9" s="1"/>
  <c r="HY91" i="9" s="1"/>
  <c r="HY92" i="9" s="1"/>
  <c r="HY25" i="9"/>
  <c r="HY23" i="9" s="1"/>
  <c r="HY26" i="9" s="1"/>
  <c r="HY28" i="9" s="1"/>
  <c r="HY49" i="9" s="1"/>
  <c r="HY71" i="20"/>
  <c r="HY73" i="20" s="1"/>
  <c r="HY11" i="14"/>
  <c r="HY8" i="14" s="1"/>
  <c r="HY53" i="9"/>
  <c r="HY52" i="9" s="1"/>
  <c r="HZ54" i="9"/>
  <c r="HX74" i="20"/>
  <c r="HR50" i="9"/>
  <c r="HQ48" i="9"/>
  <c r="HQ44" i="9" s="1"/>
  <c r="HQ60" i="9" s="1"/>
  <c r="HQ62" i="9" s="1"/>
  <c r="HY74" i="20" l="1"/>
  <c r="HZ53" i="9"/>
  <c r="IA54" i="9"/>
  <c r="IB54" i="9"/>
  <c r="HW49" i="9"/>
  <c r="HS50" i="9"/>
  <c r="HR48" i="9"/>
  <c r="HR44" i="9" s="1"/>
  <c r="HR60" i="9" s="1"/>
  <c r="HR62" i="9" s="1"/>
  <c r="IA36" i="20"/>
  <c r="IB37" i="20" s="1"/>
  <c r="IB33" i="20"/>
  <c r="HZ25" i="9"/>
  <c r="HZ71" i="20"/>
  <c r="HZ73" i="20" s="1"/>
  <c r="HZ90" i="9"/>
  <c r="HZ11" i="14"/>
  <c r="HZ8" i="14" s="1"/>
  <c r="IA37" i="20"/>
  <c r="IB53" i="9" l="1"/>
  <c r="IB52" i="9" s="1"/>
  <c r="IC54" i="9"/>
  <c r="HZ23" i="9"/>
  <c r="HZ74" i="20" s="1"/>
  <c r="IA25" i="9"/>
  <c r="IN33" i="20"/>
  <c r="IB36" i="20"/>
  <c r="HT50" i="9"/>
  <c r="HS48" i="9"/>
  <c r="HS44" i="9" s="1"/>
  <c r="HS60" i="9" s="1"/>
  <c r="HS62" i="9" s="1"/>
  <c r="IA71" i="20"/>
  <c r="IA73" i="20" s="1"/>
  <c r="S8" i="21"/>
  <c r="S6" i="21" s="1"/>
  <c r="IA11" i="14"/>
  <c r="IA8" i="14" s="1"/>
  <c r="IA12" i="14" s="1"/>
  <c r="HZ85" i="9"/>
  <c r="IA90" i="9"/>
  <c r="IB25" i="9"/>
  <c r="IB90" i="9"/>
  <c r="IB71" i="20"/>
  <c r="IB73" i="20" s="1"/>
  <c r="IB11" i="14"/>
  <c r="IB8" i="14" s="1"/>
  <c r="IA53" i="9"/>
  <c r="IA52" i="9" s="1"/>
  <c r="HZ52" i="9"/>
  <c r="IC37" i="20" l="1"/>
  <c r="IC33" i="20"/>
  <c r="IC36" i="20" s="1"/>
  <c r="IC53" i="9"/>
  <c r="IC52" i="9" s="1"/>
  <c r="ID54" i="9"/>
  <c r="HZ91" i="9"/>
  <c r="HZ92" i="9" s="1"/>
  <c r="IA92" i="9" s="1"/>
  <c r="IA85" i="9"/>
  <c r="IA91" i="9" s="1"/>
  <c r="IB23" i="9"/>
  <c r="IB74" i="20" s="1"/>
  <c r="IB85" i="9"/>
  <c r="IA14" i="14"/>
  <c r="IA27" i="9" s="1"/>
  <c r="HZ27" i="9" s="1"/>
  <c r="HZ57" i="9" s="1"/>
  <c r="IA57" i="9" s="1"/>
  <c r="IB57" i="9" s="1"/>
  <c r="IC57" i="9" s="1"/>
  <c r="ID57" i="9" s="1"/>
  <c r="IE57" i="9" s="1"/>
  <c r="IF57" i="9" s="1"/>
  <c r="IG57" i="9" s="1"/>
  <c r="IH57" i="9" s="1"/>
  <c r="II57" i="9" s="1"/>
  <c r="IJ57" i="9" s="1"/>
  <c r="IK57" i="9" s="1"/>
  <c r="IL57" i="9" s="1"/>
  <c r="IA13" i="14"/>
  <c r="IA15" i="14" s="1"/>
  <c r="IA18" i="14" s="1"/>
  <c r="IA19" i="14" s="1"/>
  <c r="IN17" i="14" s="1"/>
  <c r="HU50" i="9"/>
  <c r="HT48" i="9"/>
  <c r="HT44" i="9" s="1"/>
  <c r="HT60" i="9" s="1"/>
  <c r="HT62" i="9" s="1"/>
  <c r="HZ26" i="9"/>
  <c r="IA23" i="9"/>
  <c r="IA74" i="20" s="1"/>
  <c r="HZ28" i="9" l="1"/>
  <c r="IA26" i="9"/>
  <c r="IB91" i="9"/>
  <c r="IB92" i="9" s="1"/>
  <c r="HV50" i="9"/>
  <c r="HU48" i="9"/>
  <c r="HU44" i="9" s="1"/>
  <c r="HU60" i="9" s="1"/>
  <c r="HU62" i="9" s="1"/>
  <c r="ID37" i="20"/>
  <c r="ID33" i="20"/>
  <c r="ID36" i="20" s="1"/>
  <c r="IB26" i="9"/>
  <c r="ID53" i="9"/>
  <c r="ID52" i="9" s="1"/>
  <c r="IE54" i="9"/>
  <c r="IC25" i="9"/>
  <c r="IC90" i="9"/>
  <c r="IC71" i="20"/>
  <c r="IC73" i="20" s="1"/>
  <c r="IC11" i="14"/>
  <c r="IC8" i="14" s="1"/>
  <c r="IC85" i="9" l="1"/>
  <c r="IC23" i="9"/>
  <c r="IB28" i="9"/>
  <c r="ID25" i="9"/>
  <c r="ID23" i="9" s="1"/>
  <c r="ID26" i="9" s="1"/>
  <c r="ID28" i="9" s="1"/>
  <c r="ID49" i="9" s="1"/>
  <c r="ID90" i="9"/>
  <c r="ID85" i="9" s="1"/>
  <c r="ID91" i="9" s="1"/>
  <c r="ID92" i="9" s="1"/>
  <c r="ID71" i="20"/>
  <c r="ID73" i="20" s="1"/>
  <c r="ID11" i="14"/>
  <c r="ID8" i="14" s="1"/>
  <c r="IE53" i="9"/>
  <c r="IE52" i="9" s="1"/>
  <c r="IF54" i="9"/>
  <c r="IC74" i="20"/>
  <c r="IE33" i="20"/>
  <c r="IE36" i="20" s="1"/>
  <c r="IE37" i="20"/>
  <c r="HW50" i="9"/>
  <c r="HV48" i="9"/>
  <c r="HV44" i="9" s="1"/>
  <c r="HV60" i="9" s="1"/>
  <c r="HV62" i="9" s="1"/>
  <c r="HZ49" i="9"/>
  <c r="IA28" i="9"/>
  <c r="IA49" i="9" s="1"/>
  <c r="IA48" i="9" s="1"/>
  <c r="IA44" i="9" s="1"/>
  <c r="IA60" i="9" s="1"/>
  <c r="IA62" i="9" s="1"/>
  <c r="IE25" i="9" l="1"/>
  <c r="IE23" i="9" s="1"/>
  <c r="IE26" i="9" s="1"/>
  <c r="IE28" i="9" s="1"/>
  <c r="IE49" i="9" s="1"/>
  <c r="IE90" i="9"/>
  <c r="IE85" i="9" s="1"/>
  <c r="IE91" i="9" s="1"/>
  <c r="IE92" i="9" s="1"/>
  <c r="IE71" i="20"/>
  <c r="IE73" i="20" s="1"/>
  <c r="IE11" i="14"/>
  <c r="IE8" i="14" s="1"/>
  <c r="IC26" i="9"/>
  <c r="IB49" i="9"/>
  <c r="ID74" i="20"/>
  <c r="IF37" i="20"/>
  <c r="IF33" i="20"/>
  <c r="IF36" i="20" s="1"/>
  <c r="HX50" i="9"/>
  <c r="HW48" i="9"/>
  <c r="HW44" i="9" s="1"/>
  <c r="HW60" i="9" s="1"/>
  <c r="HW62" i="9" s="1"/>
  <c r="IF53" i="9"/>
  <c r="IF52" i="9" s="1"/>
  <c r="IG54" i="9"/>
  <c r="IC91" i="9"/>
  <c r="IC92" i="9" s="1"/>
  <c r="IE74" i="20" l="1"/>
  <c r="HY50" i="9"/>
  <c r="HX48" i="9"/>
  <c r="HX44" i="9" s="1"/>
  <c r="HX60" i="9" s="1"/>
  <c r="HX62" i="9" s="1"/>
  <c r="IG37" i="20"/>
  <c r="IG33" i="20"/>
  <c r="IG36" i="20" s="1"/>
  <c r="IC28" i="9"/>
  <c r="IG53" i="9"/>
  <c r="IG52" i="9" s="1"/>
  <c r="IH54" i="9"/>
  <c r="IF25" i="9"/>
  <c r="IF90" i="9"/>
  <c r="IF71" i="20"/>
  <c r="IF73" i="20" s="1"/>
  <c r="IF11" i="14"/>
  <c r="IF8" i="14" s="1"/>
  <c r="IH37" i="20" l="1"/>
  <c r="IH33" i="20"/>
  <c r="IH36" i="20" s="1"/>
  <c r="IG25" i="9"/>
  <c r="IG23" i="9" s="1"/>
  <c r="IG26" i="9" s="1"/>
  <c r="IG28" i="9" s="1"/>
  <c r="IG49" i="9" s="1"/>
  <c r="IG90" i="9"/>
  <c r="IG85" i="9" s="1"/>
  <c r="IG91" i="9" s="1"/>
  <c r="IG92" i="9" s="1"/>
  <c r="IG71" i="20"/>
  <c r="IG73" i="20" s="1"/>
  <c r="IG11" i="14"/>
  <c r="IG8" i="14" s="1"/>
  <c r="IH53" i="9"/>
  <c r="IH52" i="9" s="1"/>
  <c r="II54" i="9"/>
  <c r="IF85" i="9"/>
  <c r="IF23" i="9"/>
  <c r="IC49" i="9"/>
  <c r="HZ50" i="9"/>
  <c r="HY48" i="9"/>
  <c r="HY44" i="9" s="1"/>
  <c r="HY60" i="9" s="1"/>
  <c r="HY62" i="9" s="1"/>
  <c r="IF26" i="9" l="1"/>
  <c r="IF74" i="20"/>
  <c r="II53" i="9"/>
  <c r="II52" i="9" s="1"/>
  <c r="IJ54" i="9"/>
  <c r="II33" i="20"/>
  <c r="II36" i="20" s="1"/>
  <c r="II37" i="20"/>
  <c r="IB50" i="9"/>
  <c r="HZ48" i="9"/>
  <c r="HZ44" i="9" s="1"/>
  <c r="HZ60" i="9" s="1"/>
  <c r="HZ62" i="9" s="1"/>
  <c r="IF91" i="9"/>
  <c r="IF92" i="9" s="1"/>
  <c r="IG74" i="20"/>
  <c r="IH25" i="9"/>
  <c r="IH90" i="9"/>
  <c r="IH85" i="9" s="1"/>
  <c r="IH91" i="9" s="1"/>
  <c r="IH92" i="9" s="1"/>
  <c r="IH71" i="20"/>
  <c r="IH73" i="20" s="1"/>
  <c r="IH11" i="14"/>
  <c r="IH8" i="14" s="1"/>
  <c r="IH23" i="9" l="1"/>
  <c r="IH74" i="20" s="1"/>
  <c r="IN50" i="9"/>
  <c r="IC50" i="9"/>
  <c r="IB48" i="9"/>
  <c r="IB44" i="9" s="1"/>
  <c r="IB60" i="9" s="1"/>
  <c r="IB62" i="9" s="1"/>
  <c r="II25" i="9"/>
  <c r="II23" i="9" s="1"/>
  <c r="II26" i="9" s="1"/>
  <c r="II28" i="9" s="1"/>
  <c r="II49" i="9" s="1"/>
  <c r="II71" i="20"/>
  <c r="II73" i="20" s="1"/>
  <c r="II90" i="9"/>
  <c r="II85" i="9" s="1"/>
  <c r="II91" i="9" s="1"/>
  <c r="II92" i="9" s="1"/>
  <c r="II11" i="14"/>
  <c r="II8" i="14" s="1"/>
  <c r="IJ53" i="9"/>
  <c r="IJ52" i="9" s="1"/>
  <c r="IK54" i="9"/>
  <c r="IJ37" i="20"/>
  <c r="IJ33" i="20"/>
  <c r="IJ36" i="20" s="1"/>
  <c r="IF28" i="9"/>
  <c r="ID50" i="9" l="1"/>
  <c r="IC48" i="9"/>
  <c r="IC44" i="9" s="1"/>
  <c r="IC60" i="9" s="1"/>
  <c r="IC62" i="9" s="1"/>
  <c r="IJ25" i="9"/>
  <c r="IJ23" i="9" s="1"/>
  <c r="IJ26" i="9" s="1"/>
  <c r="IJ28" i="9" s="1"/>
  <c r="IJ49" i="9" s="1"/>
  <c r="IJ90" i="9"/>
  <c r="IJ85" i="9" s="1"/>
  <c r="IJ91" i="9" s="1"/>
  <c r="IJ92" i="9" s="1"/>
  <c r="IJ71" i="20"/>
  <c r="IJ73" i="20" s="1"/>
  <c r="IJ11" i="14"/>
  <c r="IJ8" i="14" s="1"/>
  <c r="IK33" i="20"/>
  <c r="IK36" i="20" s="1"/>
  <c r="IK37" i="20"/>
  <c r="IF49" i="9"/>
  <c r="IK53" i="9"/>
  <c r="IK52" i="9" s="1"/>
  <c r="IL54" i="9"/>
  <c r="II74" i="20"/>
  <c r="IH26" i="9"/>
  <c r="IH28" i="9" l="1"/>
  <c r="IK25" i="9"/>
  <c r="IK23" i="9" s="1"/>
  <c r="IK26" i="9" s="1"/>
  <c r="IK28" i="9" s="1"/>
  <c r="IK49" i="9" s="1"/>
  <c r="IK90" i="9"/>
  <c r="IK85" i="9" s="1"/>
  <c r="IK91" i="9" s="1"/>
  <c r="IK92" i="9" s="1"/>
  <c r="IK71" i="20"/>
  <c r="IK73" i="20" s="1"/>
  <c r="IK11" i="14"/>
  <c r="IK8" i="14" s="1"/>
  <c r="IJ74" i="20"/>
  <c r="IE50" i="9"/>
  <c r="ID48" i="9"/>
  <c r="ID44" i="9" s="1"/>
  <c r="ID60" i="9" s="1"/>
  <c r="ID62" i="9" s="1"/>
  <c r="IL53" i="9"/>
  <c r="IL52" i="9" s="1"/>
  <c r="IM54" i="9"/>
  <c r="IL37" i="20"/>
  <c r="IL33" i="20"/>
  <c r="IL36" i="20" s="1"/>
  <c r="IM33" i="20" l="1"/>
  <c r="IM36" i="20" s="1"/>
  <c r="IM37" i="20"/>
  <c r="IL25" i="9"/>
  <c r="IL23" i="9" s="1"/>
  <c r="IL26" i="9" s="1"/>
  <c r="IL28" i="9" s="1"/>
  <c r="IL49" i="9" s="1"/>
  <c r="IL71" i="20"/>
  <c r="IL73" i="20" s="1"/>
  <c r="IL74" i="20" s="1"/>
  <c r="IL90" i="9"/>
  <c r="IL85" i="9" s="1"/>
  <c r="IL91" i="9" s="1"/>
  <c r="IL92" i="9" s="1"/>
  <c r="IL11" i="14"/>
  <c r="IL8" i="14" s="1"/>
  <c r="IK74" i="20"/>
  <c r="IH49" i="9"/>
  <c r="IM53" i="9"/>
  <c r="IN54" i="9"/>
  <c r="IO54" i="9"/>
  <c r="IF50" i="9"/>
  <c r="IE48" i="9"/>
  <c r="IE44" i="9" s="1"/>
  <c r="IE60" i="9" s="1"/>
  <c r="IE62" i="9" s="1"/>
  <c r="IG50" i="9" l="1"/>
  <c r="IF48" i="9"/>
  <c r="IF44" i="9" s="1"/>
  <c r="IF60" i="9" s="1"/>
  <c r="IF62" i="9" s="1"/>
  <c r="IM52" i="9"/>
  <c r="IN53" i="9"/>
  <c r="IN52" i="9" s="1"/>
  <c r="IM25" i="9"/>
  <c r="IM71" i="20"/>
  <c r="IM73" i="20" s="1"/>
  <c r="IM90" i="9"/>
  <c r="IM11" i="14"/>
  <c r="IM8" i="14" s="1"/>
  <c r="IN37" i="20"/>
  <c r="IO33" i="20"/>
  <c r="IN36" i="20"/>
  <c r="IO37" i="20" s="1"/>
  <c r="IO53" i="9"/>
  <c r="IO52" i="9" s="1"/>
  <c r="IP54" i="9"/>
  <c r="IO90" i="9" l="1"/>
  <c r="IO25" i="9"/>
  <c r="IO71" i="20"/>
  <c r="IO73" i="20" s="1"/>
  <c r="IO11" i="14"/>
  <c r="IO8" i="14" s="1"/>
  <c r="IM85" i="9"/>
  <c r="IN90" i="9"/>
  <c r="JA33" i="20"/>
  <c r="IO36" i="20"/>
  <c r="IP53" i="9"/>
  <c r="IP52" i="9" s="1"/>
  <c r="IQ54" i="9"/>
  <c r="IN71" i="20"/>
  <c r="IN73" i="20" s="1"/>
  <c r="T8" i="21"/>
  <c r="T6" i="21" s="1"/>
  <c r="IN11" i="14"/>
  <c r="IN8" i="14" s="1"/>
  <c r="IN12" i="14" s="1"/>
  <c r="IM23" i="9"/>
  <c r="IM74" i="20" s="1"/>
  <c r="IN25" i="9"/>
  <c r="IH50" i="9"/>
  <c r="IG48" i="9"/>
  <c r="IG44" i="9" s="1"/>
  <c r="IG60" i="9" s="1"/>
  <c r="IG62" i="9" s="1"/>
  <c r="IQ53" i="9" l="1"/>
  <c r="IQ52" i="9" s="1"/>
  <c r="IR54" i="9"/>
  <c r="IN14" i="14"/>
  <c r="IN27" i="9" s="1"/>
  <c r="IM27" i="9" s="1"/>
  <c r="IM57" i="9" s="1"/>
  <c r="IN57" i="9" s="1"/>
  <c r="IO57" i="9" s="1"/>
  <c r="IP57" i="9" s="1"/>
  <c r="IQ57" i="9" s="1"/>
  <c r="IR57" i="9" s="1"/>
  <c r="IS57" i="9" s="1"/>
  <c r="IT57" i="9" s="1"/>
  <c r="IU57" i="9" s="1"/>
  <c r="IV57" i="9" s="1"/>
  <c r="IW57" i="9" s="1"/>
  <c r="IX57" i="9" s="1"/>
  <c r="IY57" i="9" s="1"/>
  <c r="IN13" i="14"/>
  <c r="IM26" i="9"/>
  <c r="IN23" i="9"/>
  <c r="IN74" i="20" s="1"/>
  <c r="II50" i="9"/>
  <c r="IH48" i="9"/>
  <c r="IH44" i="9" s="1"/>
  <c r="IH60" i="9" s="1"/>
  <c r="IH62" i="9" s="1"/>
  <c r="IP37" i="20"/>
  <c r="IP33" i="20"/>
  <c r="IP36" i="20" s="1"/>
  <c r="IM91" i="9"/>
  <c r="IM92" i="9" s="1"/>
  <c r="IN92" i="9" s="1"/>
  <c r="IN85" i="9"/>
  <c r="IN91" i="9" s="1"/>
  <c r="IO23" i="9"/>
  <c r="IO85" i="9"/>
  <c r="IN15" i="14" l="1"/>
  <c r="IN18" i="14" s="1"/>
  <c r="IN19" i="14" s="1"/>
  <c r="JA17" i="14" s="1"/>
  <c r="IJ50" i="9"/>
  <c r="II48" i="9"/>
  <c r="II44" i="9" s="1"/>
  <c r="II60" i="9" s="1"/>
  <c r="II62" i="9" s="1"/>
  <c r="IO26" i="9"/>
  <c r="IO91" i="9"/>
  <c r="IO92" i="9" s="1"/>
  <c r="IP25" i="9"/>
  <c r="IP90" i="9"/>
  <c r="IP71" i="20"/>
  <c r="IP73" i="20" s="1"/>
  <c r="IP11" i="14"/>
  <c r="IP8" i="14" s="1"/>
  <c r="IM28" i="9"/>
  <c r="IN26" i="9"/>
  <c r="IR53" i="9"/>
  <c r="IR52" i="9" s="1"/>
  <c r="IS54" i="9"/>
  <c r="IQ37" i="20"/>
  <c r="IQ33" i="20"/>
  <c r="IQ36" i="20" s="1"/>
  <c r="IO74" i="20"/>
  <c r="IK50" i="9" l="1"/>
  <c r="IJ48" i="9"/>
  <c r="IJ44" i="9" s="1"/>
  <c r="IJ60" i="9" s="1"/>
  <c r="IJ62" i="9" s="1"/>
  <c r="IM49" i="9"/>
  <c r="IN28" i="9"/>
  <c r="IN49" i="9" s="1"/>
  <c r="IN48" i="9" s="1"/>
  <c r="IN44" i="9" s="1"/>
  <c r="IN60" i="9" s="1"/>
  <c r="IN62" i="9" s="1"/>
  <c r="IP85" i="9"/>
  <c r="IO28" i="9"/>
  <c r="IR33" i="20"/>
  <c r="IR36" i="20" s="1"/>
  <c r="IR37" i="20"/>
  <c r="IQ25" i="9"/>
  <c r="IQ23" i="9" s="1"/>
  <c r="IQ26" i="9" s="1"/>
  <c r="IQ28" i="9" s="1"/>
  <c r="IQ49" i="9" s="1"/>
  <c r="IQ71" i="20"/>
  <c r="IQ73" i="20" s="1"/>
  <c r="IQ74" i="20" s="1"/>
  <c r="IQ90" i="9"/>
  <c r="IQ85" i="9" s="1"/>
  <c r="IQ91" i="9" s="1"/>
  <c r="IQ92" i="9" s="1"/>
  <c r="IQ11" i="14"/>
  <c r="IQ8" i="14" s="1"/>
  <c r="IS53" i="9"/>
  <c r="IS52" i="9" s="1"/>
  <c r="IT54" i="9"/>
  <c r="IP23" i="9"/>
  <c r="IR25" i="9" l="1"/>
  <c r="IR71" i="20"/>
  <c r="IR73" i="20" s="1"/>
  <c r="IR90" i="9"/>
  <c r="IR85" i="9" s="1"/>
  <c r="IR91" i="9" s="1"/>
  <c r="IR92" i="9" s="1"/>
  <c r="IR11" i="14"/>
  <c r="IR8" i="14" s="1"/>
  <c r="IS37" i="20"/>
  <c r="IS33" i="20"/>
  <c r="IS36" i="20" s="1"/>
  <c r="IP91" i="9"/>
  <c r="IP92" i="9" s="1"/>
  <c r="IP26" i="9"/>
  <c r="IO49" i="9"/>
  <c r="IL50" i="9"/>
  <c r="IK48" i="9"/>
  <c r="IK44" i="9" s="1"/>
  <c r="IK60" i="9" s="1"/>
  <c r="IK62" i="9" s="1"/>
  <c r="IT53" i="9"/>
  <c r="IT52" i="9" s="1"/>
  <c r="IU54" i="9"/>
  <c r="IP74" i="20"/>
  <c r="IT37" i="20" l="1"/>
  <c r="IT33" i="20"/>
  <c r="IT36" i="20" s="1"/>
  <c r="IM50" i="9"/>
  <c r="IL48" i="9"/>
  <c r="IL44" i="9" s="1"/>
  <c r="IL60" i="9" s="1"/>
  <c r="IL62" i="9" s="1"/>
  <c r="IP28" i="9"/>
  <c r="IS25" i="9"/>
  <c r="IS23" i="9" s="1"/>
  <c r="IS26" i="9" s="1"/>
  <c r="IS28" i="9" s="1"/>
  <c r="IS49" i="9" s="1"/>
  <c r="IS90" i="9"/>
  <c r="IS85" i="9" s="1"/>
  <c r="IS91" i="9" s="1"/>
  <c r="IS92" i="9" s="1"/>
  <c r="IS71" i="20"/>
  <c r="IS73" i="20" s="1"/>
  <c r="IS11" i="14"/>
  <c r="IS8" i="14" s="1"/>
  <c r="IU53" i="9"/>
  <c r="IU52" i="9" s="1"/>
  <c r="IV54" i="9"/>
  <c r="IR23" i="9"/>
  <c r="IR74" i="20" s="1"/>
  <c r="IS74" i="20" l="1"/>
  <c r="IO50" i="9"/>
  <c r="IM48" i="9"/>
  <c r="IM44" i="9" s="1"/>
  <c r="IM60" i="9" s="1"/>
  <c r="IM62" i="9" s="1"/>
  <c r="IU37" i="20"/>
  <c r="IU33" i="20"/>
  <c r="IU36" i="20" s="1"/>
  <c r="IR26" i="9"/>
  <c r="IV53" i="9"/>
  <c r="IV52" i="9" s="1"/>
  <c r="IW54" i="9"/>
  <c r="IP49" i="9"/>
  <c r="IT25" i="9"/>
  <c r="IT11" i="14"/>
  <c r="IT8" i="14" s="1"/>
  <c r="IT90" i="9"/>
  <c r="IT71" i="20"/>
  <c r="IT73" i="20" s="1"/>
  <c r="IU25" i="9" l="1"/>
  <c r="IU23" i="9" s="1"/>
  <c r="IU26" i="9" s="1"/>
  <c r="IU28" i="9" s="1"/>
  <c r="IU49" i="9" s="1"/>
  <c r="IU71" i="20"/>
  <c r="IU73" i="20" s="1"/>
  <c r="IU90" i="9"/>
  <c r="IU85" i="9" s="1"/>
  <c r="IU91" i="9" s="1"/>
  <c r="IU92" i="9" s="1"/>
  <c r="IU11" i="14"/>
  <c r="IU8" i="14" s="1"/>
  <c r="IT23" i="9"/>
  <c r="IT85" i="9"/>
  <c r="IR28" i="9"/>
  <c r="JA50" i="9"/>
  <c r="IP50" i="9"/>
  <c r="IQ50" i="9" s="1"/>
  <c r="IO48" i="9"/>
  <c r="IO44" i="9" s="1"/>
  <c r="IO60" i="9" s="1"/>
  <c r="IO62" i="9" s="1"/>
  <c r="IW53" i="9"/>
  <c r="IW52" i="9" s="1"/>
  <c r="IX54" i="9"/>
  <c r="IV33" i="20"/>
  <c r="IV36" i="20" s="1"/>
  <c r="IV37" i="20"/>
  <c r="IU74" i="20" l="1"/>
  <c r="IW37" i="20"/>
  <c r="IW33" i="20"/>
  <c r="IW36" i="20" s="1"/>
  <c r="IR49" i="9"/>
  <c r="IR50" i="9"/>
  <c r="IQ48" i="9"/>
  <c r="IQ44" i="9" s="1"/>
  <c r="IQ60" i="9" s="1"/>
  <c r="IQ62" i="9" s="1"/>
  <c r="IP48" i="9"/>
  <c r="IP44" i="9" s="1"/>
  <c r="IP60" i="9" s="1"/>
  <c r="IP62" i="9" s="1"/>
  <c r="IT26" i="9"/>
  <c r="IX53" i="9"/>
  <c r="IX52" i="9" s="1"/>
  <c r="IY54" i="9"/>
  <c r="IT74" i="20"/>
  <c r="IV25" i="9"/>
  <c r="IV90" i="9"/>
  <c r="IV85" i="9" s="1"/>
  <c r="IV91" i="9" s="1"/>
  <c r="IV92" i="9" s="1"/>
  <c r="IV71" i="20"/>
  <c r="IV73" i="20" s="1"/>
  <c r="IV11" i="14"/>
  <c r="IV8" i="14" s="1"/>
  <c r="IT91" i="9"/>
  <c r="IT92" i="9" s="1"/>
  <c r="IR48" i="9" l="1"/>
  <c r="IR44" i="9" s="1"/>
  <c r="IR60" i="9" s="1"/>
  <c r="IR62" i="9" s="1"/>
  <c r="IT28" i="9"/>
  <c r="IX37" i="20"/>
  <c r="IX33" i="20"/>
  <c r="IX36" i="20" s="1"/>
  <c r="IY53" i="9"/>
  <c r="IY52" i="9" s="1"/>
  <c r="IZ54" i="9"/>
  <c r="IV23" i="9"/>
  <c r="IV74" i="20" s="1"/>
  <c r="IS50" i="9"/>
  <c r="IW25" i="9"/>
  <c r="IW23" i="9" s="1"/>
  <c r="IW26" i="9" s="1"/>
  <c r="IW28" i="9" s="1"/>
  <c r="IW49" i="9" s="1"/>
  <c r="IW90" i="9"/>
  <c r="IW85" i="9" s="1"/>
  <c r="IW91" i="9" s="1"/>
  <c r="IW92" i="9" s="1"/>
  <c r="IW71" i="20"/>
  <c r="IW73" i="20" s="1"/>
  <c r="IW11" i="14"/>
  <c r="IW8" i="14" s="1"/>
  <c r="IX25" i="9" l="1"/>
  <c r="IX23" i="9" s="1"/>
  <c r="IX26" i="9" s="1"/>
  <c r="IX28" i="9" s="1"/>
  <c r="IX49" i="9" s="1"/>
  <c r="IX90" i="9"/>
  <c r="IX85" i="9" s="1"/>
  <c r="IX91" i="9" s="1"/>
  <c r="IX92" i="9" s="1"/>
  <c r="IX71" i="20"/>
  <c r="IX73" i="20" s="1"/>
  <c r="IX11" i="14"/>
  <c r="IX8" i="14" s="1"/>
  <c r="IT50" i="9"/>
  <c r="IS48" i="9"/>
  <c r="IS44" i="9" s="1"/>
  <c r="IS60" i="9" s="1"/>
  <c r="IS62" i="9" s="1"/>
  <c r="JA54" i="9"/>
  <c r="IZ53" i="9"/>
  <c r="JB54" i="9"/>
  <c r="IW74" i="20"/>
  <c r="IV26" i="9"/>
  <c r="IY37" i="20"/>
  <c r="IY33" i="20"/>
  <c r="IY36" i="20" s="1"/>
  <c r="IT49" i="9"/>
  <c r="IT48" i="9" s="1"/>
  <c r="IT44" i="9" s="1"/>
  <c r="IT60" i="9" s="1"/>
  <c r="IT62" i="9" s="1"/>
  <c r="IX74" i="20" l="1"/>
  <c r="IV28" i="9"/>
  <c r="IZ37" i="20"/>
  <c r="IZ33" i="20"/>
  <c r="IZ36" i="20" s="1"/>
  <c r="IY25" i="9"/>
  <c r="IY23" i="9" s="1"/>
  <c r="IY26" i="9" s="1"/>
  <c r="IY28" i="9" s="1"/>
  <c r="IY49" i="9" s="1"/>
  <c r="IY90" i="9"/>
  <c r="IY85" i="9" s="1"/>
  <c r="IY91" i="9" s="1"/>
  <c r="IY92" i="9" s="1"/>
  <c r="IY11" i="14"/>
  <c r="IY8" i="14" s="1"/>
  <c r="IY71" i="20"/>
  <c r="IY73" i="20" s="1"/>
  <c r="JB53" i="9"/>
  <c r="JB52" i="9" s="1"/>
  <c r="JC54" i="9"/>
  <c r="IU50" i="9"/>
  <c r="IZ52" i="9"/>
  <c r="JA53" i="9"/>
  <c r="JA52" i="9" s="1"/>
  <c r="IY74" i="20" l="1"/>
  <c r="JA36" i="20"/>
  <c r="JB37" i="20" s="1"/>
  <c r="JB33" i="20"/>
  <c r="IZ25" i="9"/>
  <c r="IZ71" i="20"/>
  <c r="IZ73" i="20" s="1"/>
  <c r="IZ90" i="9"/>
  <c r="IZ11" i="14"/>
  <c r="IZ8" i="14" s="1"/>
  <c r="JA37" i="20"/>
  <c r="IV50" i="9"/>
  <c r="IU48" i="9"/>
  <c r="IU44" i="9" s="1"/>
  <c r="IU60" i="9" s="1"/>
  <c r="IU62" i="9" s="1"/>
  <c r="JC53" i="9"/>
  <c r="JC52" i="9" s="1"/>
  <c r="JD54" i="9"/>
  <c r="IV49" i="9"/>
  <c r="IW50" i="9" l="1"/>
  <c r="U8" i="21"/>
  <c r="U6" i="21" s="1"/>
  <c r="JA71" i="20"/>
  <c r="JA73" i="20" s="1"/>
  <c r="JA11" i="14"/>
  <c r="JA8" i="14" s="1"/>
  <c r="JA12" i="14" s="1"/>
  <c r="IZ23" i="9"/>
  <c r="JA25" i="9"/>
  <c r="IX50" i="9"/>
  <c r="IW48" i="9"/>
  <c r="IW44" i="9" s="1"/>
  <c r="IW60" i="9" s="1"/>
  <c r="IW62" i="9" s="1"/>
  <c r="JN33" i="20"/>
  <c r="JB36" i="20"/>
  <c r="JD53" i="9"/>
  <c r="JD52" i="9" s="1"/>
  <c r="JE54" i="9"/>
  <c r="IV48" i="9"/>
  <c r="IV44" i="9" s="1"/>
  <c r="IV60" i="9" s="1"/>
  <c r="IV62" i="9" s="1"/>
  <c r="IZ85" i="9"/>
  <c r="JA90" i="9"/>
  <c r="JB25" i="9"/>
  <c r="JB71" i="20"/>
  <c r="JB73" i="20" s="1"/>
  <c r="JB11" i="14"/>
  <c r="JB8" i="14" s="1"/>
  <c r="JB90" i="9"/>
  <c r="JB23" i="9" l="1"/>
  <c r="JA13" i="14"/>
  <c r="JA14" i="14"/>
  <c r="JA27" i="9" s="1"/>
  <c r="IZ27" i="9" s="1"/>
  <c r="IZ57" i="9" s="1"/>
  <c r="JA57" i="9" s="1"/>
  <c r="JB57" i="9" s="1"/>
  <c r="JC57" i="9" s="1"/>
  <c r="JD57" i="9" s="1"/>
  <c r="JE57" i="9" s="1"/>
  <c r="JF57" i="9" s="1"/>
  <c r="JG57" i="9" s="1"/>
  <c r="JH57" i="9" s="1"/>
  <c r="JI57" i="9" s="1"/>
  <c r="JJ57" i="9" s="1"/>
  <c r="JK57" i="9" s="1"/>
  <c r="JL57" i="9" s="1"/>
  <c r="JF54" i="9"/>
  <c r="JE53" i="9"/>
  <c r="JE52" i="9" s="1"/>
  <c r="IY50" i="9"/>
  <c r="IX48" i="9"/>
  <c r="IX44" i="9" s="1"/>
  <c r="IX60" i="9" s="1"/>
  <c r="IX62" i="9" s="1"/>
  <c r="IZ91" i="9"/>
  <c r="IZ92" i="9" s="1"/>
  <c r="JA92" i="9" s="1"/>
  <c r="JA85" i="9"/>
  <c r="JA91" i="9" s="1"/>
  <c r="JC33" i="20"/>
  <c r="JC36" i="20" s="1"/>
  <c r="JC37" i="20"/>
  <c r="JB85" i="9"/>
  <c r="JB74" i="20"/>
  <c r="IZ26" i="9"/>
  <c r="JA23" i="9"/>
  <c r="JA74" i="20" s="1"/>
  <c r="IZ74" i="20"/>
  <c r="JB91" i="9" l="1"/>
  <c r="JB92" i="9" s="1"/>
  <c r="IZ50" i="9"/>
  <c r="IY48" i="9"/>
  <c r="IY44" i="9" s="1"/>
  <c r="IY60" i="9" s="1"/>
  <c r="IY62" i="9" s="1"/>
  <c r="JA15" i="14"/>
  <c r="JA18" i="14" s="1"/>
  <c r="JA19" i="14" s="1"/>
  <c r="JN17" i="14" s="1"/>
  <c r="JD37" i="20"/>
  <c r="JD33" i="20"/>
  <c r="JD36" i="20" s="1"/>
  <c r="JB26" i="9"/>
  <c r="IZ28" i="9"/>
  <c r="JA26" i="9"/>
  <c r="JC25" i="9"/>
  <c r="JC71" i="20"/>
  <c r="JC73" i="20" s="1"/>
  <c r="JC90" i="9"/>
  <c r="JC11" i="14"/>
  <c r="JC8" i="14" s="1"/>
  <c r="JF53" i="9"/>
  <c r="JF52" i="9" s="1"/>
  <c r="JG54" i="9"/>
  <c r="JE33" i="20" l="1"/>
  <c r="JE36" i="20" s="1"/>
  <c r="JE37" i="20"/>
  <c r="JG53" i="9"/>
  <c r="JG52" i="9" s="1"/>
  <c r="JH54" i="9"/>
  <c r="JC85" i="9"/>
  <c r="IZ49" i="9"/>
  <c r="IZ48" i="9" s="1"/>
  <c r="IZ44" i="9" s="1"/>
  <c r="IZ60" i="9" s="1"/>
  <c r="IZ62" i="9" s="1"/>
  <c r="JA28" i="9"/>
  <c r="JA49" i="9" s="1"/>
  <c r="JA48" i="9" s="1"/>
  <c r="JA44" i="9" s="1"/>
  <c r="JA60" i="9" s="1"/>
  <c r="JA62" i="9" s="1"/>
  <c r="JD25" i="9"/>
  <c r="JD23" i="9" s="1"/>
  <c r="JD26" i="9" s="1"/>
  <c r="JD28" i="9" s="1"/>
  <c r="JD49" i="9" s="1"/>
  <c r="JD90" i="9"/>
  <c r="JD85" i="9" s="1"/>
  <c r="JD91" i="9" s="1"/>
  <c r="JD92" i="9" s="1"/>
  <c r="JD71" i="20"/>
  <c r="JD73" i="20" s="1"/>
  <c r="JD11" i="14"/>
  <c r="JD8" i="14" s="1"/>
  <c r="JB28" i="9"/>
  <c r="JC23" i="9"/>
  <c r="JD74" i="20" l="1"/>
  <c r="JC26" i="9"/>
  <c r="JB50" i="9"/>
  <c r="JC91" i="9"/>
  <c r="JC92" i="9" s="1"/>
  <c r="JE25" i="9"/>
  <c r="JE90" i="9"/>
  <c r="JE85" i="9" s="1"/>
  <c r="JE91" i="9" s="1"/>
  <c r="JE92" i="9" s="1"/>
  <c r="JE71" i="20"/>
  <c r="JE73" i="20" s="1"/>
  <c r="JE11" i="14"/>
  <c r="JE8" i="14" s="1"/>
  <c r="JC74" i="20"/>
  <c r="JB49" i="9"/>
  <c r="JH53" i="9"/>
  <c r="JH52" i="9" s="1"/>
  <c r="JI54" i="9"/>
  <c r="JF37" i="20"/>
  <c r="JF33" i="20"/>
  <c r="JF36" i="20" s="1"/>
  <c r="JB48" i="9" l="1"/>
  <c r="JB44" i="9" s="1"/>
  <c r="JB60" i="9" s="1"/>
  <c r="JB62" i="9" s="1"/>
  <c r="JE23" i="9"/>
  <c r="JN50" i="9"/>
  <c r="JC50" i="9"/>
  <c r="JG33" i="20"/>
  <c r="JG36" i="20" s="1"/>
  <c r="JG37" i="20"/>
  <c r="JF25" i="9"/>
  <c r="JF23" i="9" s="1"/>
  <c r="JF26" i="9" s="1"/>
  <c r="JF28" i="9" s="1"/>
  <c r="JF49" i="9" s="1"/>
  <c r="JF71" i="20"/>
  <c r="JF73" i="20" s="1"/>
  <c r="JF90" i="9"/>
  <c r="JF11" i="14"/>
  <c r="JF8" i="14" s="1"/>
  <c r="JE74" i="20"/>
  <c r="JI53" i="9"/>
  <c r="JI52" i="9" s="1"/>
  <c r="JJ54" i="9"/>
  <c r="JC28" i="9"/>
  <c r="JJ53" i="9" l="1"/>
  <c r="JJ52" i="9" s="1"/>
  <c r="JK54" i="9"/>
  <c r="JG25" i="9"/>
  <c r="JG23" i="9" s="1"/>
  <c r="JG26" i="9" s="1"/>
  <c r="JG28" i="9" s="1"/>
  <c r="JG49" i="9" s="1"/>
  <c r="JG71" i="20"/>
  <c r="JG73" i="20" s="1"/>
  <c r="JG90" i="9"/>
  <c r="JG85" i="9" s="1"/>
  <c r="JG91" i="9" s="1"/>
  <c r="JG92" i="9" s="1"/>
  <c r="JG11" i="14"/>
  <c r="JG8" i="14" s="1"/>
  <c r="JC49" i="9"/>
  <c r="JC48" i="9" s="1"/>
  <c r="JC44" i="9" s="1"/>
  <c r="JC60" i="9" s="1"/>
  <c r="JC62" i="9" s="1"/>
  <c r="JF85" i="9"/>
  <c r="JH37" i="20"/>
  <c r="JH33" i="20"/>
  <c r="JH36" i="20" s="1"/>
  <c r="JE26" i="9"/>
  <c r="JF74" i="20"/>
  <c r="JD50" i="9" l="1"/>
  <c r="JD48" i="9" s="1"/>
  <c r="JD44" i="9" s="1"/>
  <c r="JD60" i="9" s="1"/>
  <c r="JD62" i="9" s="1"/>
  <c r="JF91" i="9"/>
  <c r="JF92" i="9" s="1"/>
  <c r="JK53" i="9"/>
  <c r="JK52" i="9" s="1"/>
  <c r="JL54" i="9"/>
  <c r="JE28" i="9"/>
  <c r="JI33" i="20"/>
  <c r="JI36" i="20" s="1"/>
  <c r="JI37" i="20"/>
  <c r="JH25" i="9"/>
  <c r="JH71" i="20"/>
  <c r="JH73" i="20" s="1"/>
  <c r="JH90" i="9"/>
  <c r="JH11" i="14"/>
  <c r="JH8" i="14" s="1"/>
  <c r="JG74" i="20"/>
  <c r="JE50" i="9" l="1"/>
  <c r="JI25" i="9"/>
  <c r="JI23" i="9" s="1"/>
  <c r="JI26" i="9" s="1"/>
  <c r="JI28" i="9" s="1"/>
  <c r="JI49" i="9" s="1"/>
  <c r="JI90" i="9"/>
  <c r="JI85" i="9" s="1"/>
  <c r="JI91" i="9" s="1"/>
  <c r="JI92" i="9" s="1"/>
  <c r="JI71" i="20"/>
  <c r="JI73" i="20" s="1"/>
  <c r="JI11" i="14"/>
  <c r="JI8" i="14" s="1"/>
  <c r="JH85" i="9"/>
  <c r="JJ37" i="20"/>
  <c r="JJ33" i="20"/>
  <c r="JJ36" i="20" s="1"/>
  <c r="JE49" i="9"/>
  <c r="JE48" i="9" s="1"/>
  <c r="JE44" i="9" s="1"/>
  <c r="JE60" i="9" s="1"/>
  <c r="JE62" i="9" s="1"/>
  <c r="JH23" i="9"/>
  <c r="JH74" i="20" s="1"/>
  <c r="JL53" i="9"/>
  <c r="JL52" i="9" s="1"/>
  <c r="JM54" i="9"/>
  <c r="JI74" i="20" l="1"/>
  <c r="JJ25" i="9"/>
  <c r="JJ23" i="9" s="1"/>
  <c r="JJ26" i="9" s="1"/>
  <c r="JJ28" i="9" s="1"/>
  <c r="JJ49" i="9" s="1"/>
  <c r="JJ90" i="9"/>
  <c r="JJ85" i="9" s="1"/>
  <c r="JJ91" i="9" s="1"/>
  <c r="JJ92" i="9" s="1"/>
  <c r="JJ71" i="20"/>
  <c r="JJ73" i="20" s="1"/>
  <c r="JJ11" i="14"/>
  <c r="JJ8" i="14" s="1"/>
  <c r="JH91" i="9"/>
  <c r="JH92" i="9" s="1"/>
  <c r="JM53" i="9"/>
  <c r="JN54" i="9"/>
  <c r="JO54" i="9"/>
  <c r="JH26" i="9"/>
  <c r="JK33" i="20"/>
  <c r="JK36" i="20" s="1"/>
  <c r="JK37" i="20"/>
  <c r="JF50" i="9"/>
  <c r="JJ74" i="20" l="1"/>
  <c r="JM52" i="9"/>
  <c r="JN53" i="9"/>
  <c r="JN52" i="9" s="1"/>
  <c r="JG50" i="9"/>
  <c r="JF48" i="9"/>
  <c r="JF44" i="9" s="1"/>
  <c r="JF60" i="9" s="1"/>
  <c r="JF62" i="9" s="1"/>
  <c r="JK25" i="9"/>
  <c r="JK23" i="9" s="1"/>
  <c r="JK71" i="20"/>
  <c r="JK73" i="20" s="1"/>
  <c r="JK74" i="20" s="1"/>
  <c r="JK11" i="14"/>
  <c r="JK8" i="14" s="1"/>
  <c r="JK90" i="9"/>
  <c r="JK85" i="9" s="1"/>
  <c r="JO53" i="9"/>
  <c r="JO52" i="9" s="1"/>
  <c r="JP54" i="9"/>
  <c r="JH28" i="9"/>
  <c r="JL33" i="20"/>
  <c r="JL36" i="20" s="1"/>
  <c r="JL37" i="20"/>
  <c r="JH50" i="9" l="1"/>
  <c r="JG48" i="9"/>
  <c r="JG44" i="9" s="1"/>
  <c r="JG60" i="9" s="1"/>
  <c r="JG62" i="9" s="1"/>
  <c r="JH49" i="9"/>
  <c r="JP53" i="9"/>
  <c r="JP52" i="9" s="1"/>
  <c r="JQ54" i="9"/>
  <c r="JK91" i="9"/>
  <c r="JK92" i="9" s="1"/>
  <c r="JL25" i="9"/>
  <c r="JL23" i="9" s="1"/>
  <c r="JL26" i="9" s="1"/>
  <c r="JL28" i="9" s="1"/>
  <c r="JL49" i="9" s="1"/>
  <c r="JL90" i="9"/>
  <c r="JL85" i="9" s="1"/>
  <c r="JL91" i="9" s="1"/>
  <c r="JL92" i="9" s="1"/>
  <c r="JL71" i="20"/>
  <c r="JL73" i="20" s="1"/>
  <c r="JL11" i="14"/>
  <c r="JL8" i="14" s="1"/>
  <c r="JM33" i="20"/>
  <c r="JM36" i="20" s="1"/>
  <c r="JM37" i="20"/>
  <c r="JK26" i="9"/>
  <c r="JH48" i="9" l="1"/>
  <c r="JH44" i="9" s="1"/>
  <c r="JH60" i="9" s="1"/>
  <c r="JH62" i="9" s="1"/>
  <c r="JL74" i="20"/>
  <c r="JM25" i="9"/>
  <c r="JM90" i="9"/>
  <c r="JM71" i="20"/>
  <c r="JM73" i="20" s="1"/>
  <c r="JM11" i="14"/>
  <c r="JM8" i="14" s="1"/>
  <c r="JN37" i="20"/>
  <c r="JR54" i="9"/>
  <c r="JQ53" i="9"/>
  <c r="JQ52" i="9" s="1"/>
  <c r="JK28" i="9"/>
  <c r="JO33" i="20"/>
  <c r="JN36" i="20"/>
  <c r="JO37" i="20" s="1"/>
  <c r="JI50" i="9"/>
  <c r="JO25" i="9" l="1"/>
  <c r="JO90" i="9"/>
  <c r="JO71" i="20"/>
  <c r="JO73" i="20" s="1"/>
  <c r="JO11" i="14"/>
  <c r="JO8" i="14" s="1"/>
  <c r="KA33" i="20"/>
  <c r="JO36" i="20"/>
  <c r="JR53" i="9"/>
  <c r="JR52" i="9" s="1"/>
  <c r="JS54" i="9"/>
  <c r="JM85" i="9"/>
  <c r="JN90" i="9"/>
  <c r="JK49" i="9"/>
  <c r="JJ50" i="9"/>
  <c r="JI48" i="9"/>
  <c r="JI44" i="9" s="1"/>
  <c r="JI60" i="9" s="1"/>
  <c r="JI62" i="9" s="1"/>
  <c r="JN71" i="20"/>
  <c r="JN73" i="20" s="1"/>
  <c r="V8" i="21"/>
  <c r="V6" i="21" s="1"/>
  <c r="JN11" i="14"/>
  <c r="JN8" i="14" s="1"/>
  <c r="JN12" i="14" s="1"/>
  <c r="JM23" i="9"/>
  <c r="JN25" i="9"/>
  <c r="JP37" i="20" l="1"/>
  <c r="JP33" i="20"/>
  <c r="JP36" i="20" s="1"/>
  <c r="JN14" i="14"/>
  <c r="JN27" i="9" s="1"/>
  <c r="JM27" i="9" s="1"/>
  <c r="JM57" i="9" s="1"/>
  <c r="JN57" i="9" s="1"/>
  <c r="JO57" i="9" s="1"/>
  <c r="JP57" i="9" s="1"/>
  <c r="JQ57" i="9" s="1"/>
  <c r="JR57" i="9" s="1"/>
  <c r="JS57" i="9" s="1"/>
  <c r="JT57" i="9" s="1"/>
  <c r="JU57" i="9" s="1"/>
  <c r="JV57" i="9" s="1"/>
  <c r="JW57" i="9" s="1"/>
  <c r="JX57" i="9" s="1"/>
  <c r="JY57" i="9" s="1"/>
  <c r="JN13" i="14"/>
  <c r="JK50" i="9"/>
  <c r="JL50" i="9" s="1"/>
  <c r="JJ48" i="9"/>
  <c r="JJ44" i="9" s="1"/>
  <c r="JJ60" i="9" s="1"/>
  <c r="JJ62" i="9" s="1"/>
  <c r="JM91" i="9"/>
  <c r="JM92" i="9" s="1"/>
  <c r="JN92" i="9" s="1"/>
  <c r="JN85" i="9"/>
  <c r="JN91" i="9" s="1"/>
  <c r="JO85" i="9"/>
  <c r="JS53" i="9"/>
  <c r="JS52" i="9" s="1"/>
  <c r="JT54" i="9"/>
  <c r="JO23" i="9"/>
  <c r="JO74" i="20" s="1"/>
  <c r="JM26" i="9"/>
  <c r="JN23" i="9"/>
  <c r="JN74" i="20" s="1"/>
  <c r="JK48" i="9"/>
  <c r="JK44" i="9" s="1"/>
  <c r="JK60" i="9" s="1"/>
  <c r="JK62" i="9" s="1"/>
  <c r="JM74" i="20"/>
  <c r="JO91" i="9" l="1"/>
  <c r="JO92" i="9" s="1"/>
  <c r="JM50" i="9"/>
  <c r="JL48" i="9"/>
  <c r="JL44" i="9" s="1"/>
  <c r="JL60" i="9" s="1"/>
  <c r="JL62" i="9" s="1"/>
  <c r="JQ37" i="20"/>
  <c r="JQ33" i="20"/>
  <c r="JQ36" i="20" s="1"/>
  <c r="JM28" i="9"/>
  <c r="JN26" i="9"/>
  <c r="JO26" i="9"/>
  <c r="JT53" i="9"/>
  <c r="JT52" i="9" s="1"/>
  <c r="JU54" i="9"/>
  <c r="JN15" i="14"/>
  <c r="JN18" i="14" s="1"/>
  <c r="JN19" i="14" s="1"/>
  <c r="KA17" i="14" s="1"/>
  <c r="JP25" i="9"/>
  <c r="JP71" i="20"/>
  <c r="JP73" i="20" s="1"/>
  <c r="JP11" i="14"/>
  <c r="JP8" i="14" s="1"/>
  <c r="JP90" i="9"/>
  <c r="JM49" i="9" l="1"/>
  <c r="JM48" i="9" s="1"/>
  <c r="JM44" i="9" s="1"/>
  <c r="JM60" i="9" s="1"/>
  <c r="JM62" i="9" s="1"/>
  <c r="JN28" i="9"/>
  <c r="JN49" i="9" s="1"/>
  <c r="JN48" i="9" s="1"/>
  <c r="JN44" i="9" s="1"/>
  <c r="JN60" i="9" s="1"/>
  <c r="JN62" i="9" s="1"/>
  <c r="JP23" i="9"/>
  <c r="JO28" i="9"/>
  <c r="JR37" i="20"/>
  <c r="JR33" i="20"/>
  <c r="JR36" i="20" s="1"/>
  <c r="JQ25" i="9"/>
  <c r="JQ23" i="9" s="1"/>
  <c r="JQ26" i="9" s="1"/>
  <c r="JQ28" i="9" s="1"/>
  <c r="JQ49" i="9" s="1"/>
  <c r="JQ90" i="9"/>
  <c r="JQ85" i="9" s="1"/>
  <c r="JQ91" i="9" s="1"/>
  <c r="JQ92" i="9" s="1"/>
  <c r="JQ71" i="20"/>
  <c r="JQ73" i="20" s="1"/>
  <c r="JQ11" i="14"/>
  <c r="JQ8" i="14" s="1"/>
  <c r="JP85" i="9"/>
  <c r="JU53" i="9"/>
  <c r="JU52" i="9" s="1"/>
  <c r="JV54" i="9"/>
  <c r="JO50" i="9" l="1"/>
  <c r="KA50" i="9" s="1"/>
  <c r="JQ74" i="20"/>
  <c r="JV53" i="9"/>
  <c r="JV52" i="9" s="1"/>
  <c r="JW54" i="9"/>
  <c r="JO49" i="9"/>
  <c r="JS37" i="20"/>
  <c r="JS33" i="20"/>
  <c r="JS36" i="20" s="1"/>
  <c r="JP91" i="9"/>
  <c r="JP92" i="9" s="1"/>
  <c r="JR25" i="9"/>
  <c r="JR23" i="9" s="1"/>
  <c r="JR26" i="9" s="1"/>
  <c r="JR28" i="9" s="1"/>
  <c r="JR49" i="9" s="1"/>
  <c r="JR90" i="9"/>
  <c r="JR71" i="20"/>
  <c r="JR73" i="20" s="1"/>
  <c r="JR11" i="14"/>
  <c r="JR8" i="14" s="1"/>
  <c r="JP26" i="9"/>
  <c r="JP74" i="20"/>
  <c r="JO48" i="9" l="1"/>
  <c r="JO44" i="9" s="1"/>
  <c r="JO60" i="9" s="1"/>
  <c r="JO62" i="9" s="1"/>
  <c r="JR74" i="20"/>
  <c r="JS25" i="9"/>
  <c r="JS23" i="9" s="1"/>
  <c r="JS71" i="20"/>
  <c r="JS73" i="20" s="1"/>
  <c r="JS90" i="9"/>
  <c r="JS85" i="9" s="1"/>
  <c r="JS91" i="9" s="1"/>
  <c r="JS92" i="9" s="1"/>
  <c r="JS11" i="14"/>
  <c r="JS8" i="14" s="1"/>
  <c r="JP28" i="9"/>
  <c r="JR85" i="9"/>
  <c r="JP50" i="9"/>
  <c r="JW53" i="9"/>
  <c r="JW52" i="9" s="1"/>
  <c r="JX54" i="9"/>
  <c r="JT37" i="20"/>
  <c r="JT33" i="20"/>
  <c r="JT36" i="20" s="1"/>
  <c r="JS74" i="20" l="1"/>
  <c r="JR91" i="9"/>
  <c r="JR92" i="9" s="1"/>
  <c r="JX53" i="9"/>
  <c r="JX52" i="9" s="1"/>
  <c r="JY54" i="9"/>
  <c r="JU37" i="20"/>
  <c r="JU33" i="20"/>
  <c r="JU36" i="20" s="1"/>
  <c r="JT25" i="9"/>
  <c r="JT71" i="20"/>
  <c r="JT73" i="20" s="1"/>
  <c r="JT90" i="9"/>
  <c r="JT11" i="14"/>
  <c r="JT8" i="14" s="1"/>
  <c r="JP49" i="9"/>
  <c r="JP48" i="9" s="1"/>
  <c r="JP44" i="9" s="1"/>
  <c r="JP60" i="9" s="1"/>
  <c r="JP62" i="9" s="1"/>
  <c r="JS26" i="9"/>
  <c r="JT23" i="9" l="1"/>
  <c r="JV37" i="20"/>
  <c r="JV33" i="20"/>
  <c r="JV36" i="20" s="1"/>
  <c r="JQ50" i="9"/>
  <c r="JS28" i="9"/>
  <c r="JT85" i="9"/>
  <c r="JU25" i="9"/>
  <c r="JU23" i="9" s="1"/>
  <c r="JU26" i="9" s="1"/>
  <c r="JU28" i="9" s="1"/>
  <c r="JU49" i="9" s="1"/>
  <c r="JU90" i="9"/>
  <c r="JU85" i="9" s="1"/>
  <c r="JU91" i="9" s="1"/>
  <c r="JU92" i="9" s="1"/>
  <c r="JU71" i="20"/>
  <c r="JU73" i="20" s="1"/>
  <c r="JU11" i="14"/>
  <c r="JU8" i="14" s="1"/>
  <c r="JT74" i="20"/>
  <c r="JY53" i="9"/>
  <c r="JY52" i="9" s="1"/>
  <c r="JZ54" i="9"/>
  <c r="JU74" i="20" l="1"/>
  <c r="JT91" i="9"/>
  <c r="JT92" i="9" s="1"/>
  <c r="JW37" i="20"/>
  <c r="JW33" i="20"/>
  <c r="JW36" i="20" s="1"/>
  <c r="JV71" i="20"/>
  <c r="JV73" i="20" s="1"/>
  <c r="JV25" i="9"/>
  <c r="JV23" i="9" s="1"/>
  <c r="JV26" i="9" s="1"/>
  <c r="JV28" i="9" s="1"/>
  <c r="JV49" i="9" s="1"/>
  <c r="JV90" i="9"/>
  <c r="JV85" i="9" s="1"/>
  <c r="JV91" i="9" s="1"/>
  <c r="JV92" i="9" s="1"/>
  <c r="JV11" i="14"/>
  <c r="JV8" i="14" s="1"/>
  <c r="JZ53" i="9"/>
  <c r="KA54" i="9"/>
  <c r="KB54" i="9"/>
  <c r="JS49" i="9"/>
  <c r="JR50" i="9"/>
  <c r="JQ48" i="9"/>
  <c r="JQ44" i="9" s="1"/>
  <c r="JQ60" i="9" s="1"/>
  <c r="JQ62" i="9" s="1"/>
  <c r="JT26" i="9"/>
  <c r="JV74" i="20" l="1"/>
  <c r="KB53" i="9"/>
  <c r="KB52" i="9" s="1"/>
  <c r="KC54" i="9"/>
  <c r="JX33" i="20"/>
  <c r="JX36" i="20" s="1"/>
  <c r="JX37" i="20"/>
  <c r="JT28" i="9"/>
  <c r="JW25" i="9"/>
  <c r="JW23" i="9" s="1"/>
  <c r="JW71" i="20"/>
  <c r="JW73" i="20" s="1"/>
  <c r="JW90" i="9"/>
  <c r="JW85" i="9" s="1"/>
  <c r="JW91" i="9" s="1"/>
  <c r="JW92" i="9" s="1"/>
  <c r="JW11" i="14"/>
  <c r="JW8" i="14" s="1"/>
  <c r="JZ52" i="9"/>
  <c r="KA53" i="9"/>
  <c r="KA52" i="9" s="1"/>
  <c r="JS50" i="9"/>
  <c r="JT50" i="9" s="1"/>
  <c r="JR48" i="9"/>
  <c r="JR44" i="9" s="1"/>
  <c r="JR60" i="9" s="1"/>
  <c r="JR62" i="9" s="1"/>
  <c r="JW74" i="20" l="1"/>
  <c r="JX25" i="9"/>
  <c r="JX23" i="9" s="1"/>
  <c r="JX26" i="9" s="1"/>
  <c r="JX28" i="9" s="1"/>
  <c r="JX49" i="9" s="1"/>
  <c r="JX71" i="20"/>
  <c r="JX73" i="20" s="1"/>
  <c r="JX90" i="9"/>
  <c r="JX85" i="9" s="1"/>
  <c r="JX91" i="9" s="1"/>
  <c r="JX92" i="9" s="1"/>
  <c r="JX11" i="14"/>
  <c r="JX8" i="14" s="1"/>
  <c r="JS48" i="9"/>
  <c r="JS44" i="9" s="1"/>
  <c r="JS60" i="9" s="1"/>
  <c r="JS62" i="9" s="1"/>
  <c r="JY37" i="20"/>
  <c r="JY33" i="20"/>
  <c r="JY36" i="20" s="1"/>
  <c r="JW26" i="9"/>
  <c r="KC53" i="9"/>
  <c r="KC52" i="9" s="1"/>
  <c r="KD54" i="9"/>
  <c r="JT49" i="9"/>
  <c r="JT48" i="9" s="1"/>
  <c r="JT44" i="9" s="1"/>
  <c r="JT60" i="9" s="1"/>
  <c r="JT62" i="9" s="1"/>
  <c r="JX74" i="20" l="1"/>
  <c r="JZ37" i="20"/>
  <c r="JZ33" i="20"/>
  <c r="JZ36" i="20" s="1"/>
  <c r="JY25" i="9"/>
  <c r="JY23" i="9" s="1"/>
  <c r="JY26" i="9" s="1"/>
  <c r="JY28" i="9" s="1"/>
  <c r="JY49" i="9" s="1"/>
  <c r="JY90" i="9"/>
  <c r="JY85" i="9" s="1"/>
  <c r="JY91" i="9" s="1"/>
  <c r="JY92" i="9" s="1"/>
  <c r="JY71" i="20"/>
  <c r="JY73" i="20" s="1"/>
  <c r="JY11" i="14"/>
  <c r="JY8" i="14" s="1"/>
  <c r="KD53" i="9"/>
  <c r="KD52" i="9" s="1"/>
  <c r="KE54" i="9"/>
  <c r="JW28" i="9"/>
  <c r="JU50" i="9"/>
  <c r="JV50" i="9" l="1"/>
  <c r="JU48" i="9"/>
  <c r="JU44" i="9" s="1"/>
  <c r="JU60" i="9" s="1"/>
  <c r="JU62" i="9" s="1"/>
  <c r="KF54" i="9"/>
  <c r="KE53" i="9"/>
  <c r="KE52" i="9" s="1"/>
  <c r="JW49" i="9"/>
  <c r="KB33" i="20"/>
  <c r="KA36" i="20"/>
  <c r="KB37" i="20" s="1"/>
  <c r="JY74" i="20"/>
  <c r="JZ25" i="9"/>
  <c r="JZ90" i="9"/>
  <c r="JZ71" i="20"/>
  <c r="JZ73" i="20" s="1"/>
  <c r="JZ11" i="14"/>
  <c r="JZ8" i="14" s="1"/>
  <c r="KA37" i="20"/>
  <c r="KN33" i="20" l="1"/>
  <c r="KB36" i="20"/>
  <c r="KF53" i="9"/>
  <c r="KF52" i="9" s="1"/>
  <c r="KG54" i="9"/>
  <c r="JZ85" i="9"/>
  <c r="KA90" i="9"/>
  <c r="JZ23" i="9"/>
  <c r="JZ74" i="20" s="1"/>
  <c r="KA25" i="9"/>
  <c r="W8" i="21"/>
  <c r="W6" i="21" s="1"/>
  <c r="KA71" i="20"/>
  <c r="KA73" i="20" s="1"/>
  <c r="KA11" i="14"/>
  <c r="KA8" i="14" s="1"/>
  <c r="KA12" i="14" s="1"/>
  <c r="JW50" i="9"/>
  <c r="JX50" i="9" s="1"/>
  <c r="JV48" i="9"/>
  <c r="JV44" i="9" s="1"/>
  <c r="JV60" i="9" s="1"/>
  <c r="JV62" i="9" s="1"/>
  <c r="KB25" i="9"/>
  <c r="KB90" i="9"/>
  <c r="KB71" i="20"/>
  <c r="KB73" i="20" s="1"/>
  <c r="KB11" i="14"/>
  <c r="KB8" i="14" s="1"/>
  <c r="JW48" i="9" l="1"/>
  <c r="JW44" i="9" s="1"/>
  <c r="JW60" i="9" s="1"/>
  <c r="JW62" i="9" s="1"/>
  <c r="KG53" i="9"/>
  <c r="KG52" i="9" s="1"/>
  <c r="KH54" i="9"/>
  <c r="KA14" i="14"/>
  <c r="KA27" i="9" s="1"/>
  <c r="JZ27" i="9" s="1"/>
  <c r="JZ57" i="9" s="1"/>
  <c r="KA57" i="9" s="1"/>
  <c r="KB57" i="9" s="1"/>
  <c r="KC57" i="9" s="1"/>
  <c r="KD57" i="9" s="1"/>
  <c r="KE57" i="9" s="1"/>
  <c r="KF57" i="9" s="1"/>
  <c r="KG57" i="9" s="1"/>
  <c r="KH57" i="9" s="1"/>
  <c r="KI57" i="9" s="1"/>
  <c r="KJ57" i="9" s="1"/>
  <c r="KK57" i="9" s="1"/>
  <c r="KL57" i="9" s="1"/>
  <c r="KA13" i="14"/>
  <c r="JZ26" i="9"/>
  <c r="KA23" i="9"/>
  <c r="KA74" i="20" s="1"/>
  <c r="KB23" i="9"/>
  <c r="KB74" i="20" s="1"/>
  <c r="KC33" i="20"/>
  <c r="KC36" i="20" s="1"/>
  <c r="KC37" i="20"/>
  <c r="KB85" i="9"/>
  <c r="JY50" i="9"/>
  <c r="JX48" i="9"/>
  <c r="JX44" i="9" s="1"/>
  <c r="JX60" i="9" s="1"/>
  <c r="JX62" i="9" s="1"/>
  <c r="JZ91" i="9"/>
  <c r="JZ92" i="9" s="1"/>
  <c r="KA92" i="9" s="1"/>
  <c r="KA85" i="9"/>
  <c r="KA91" i="9" s="1"/>
  <c r="KA15" i="14" l="1"/>
  <c r="KA18" i="14" s="1"/>
  <c r="KA19" i="14" s="1"/>
  <c r="KN17" i="14" s="1"/>
  <c r="KC25" i="9"/>
  <c r="KC71" i="20"/>
  <c r="KC73" i="20" s="1"/>
  <c r="KC90" i="9"/>
  <c r="KC11" i="14"/>
  <c r="KC8" i="14" s="1"/>
  <c r="KB91" i="9"/>
  <c r="KB92" i="9" s="1"/>
  <c r="KD37" i="20"/>
  <c r="KD33" i="20"/>
  <c r="KD36" i="20" s="1"/>
  <c r="KH53" i="9"/>
  <c r="KH52" i="9" s="1"/>
  <c r="KI54" i="9"/>
  <c r="KB26" i="9"/>
  <c r="JZ50" i="9"/>
  <c r="JY48" i="9"/>
  <c r="JY44" i="9" s="1"/>
  <c r="JY60" i="9" s="1"/>
  <c r="JY62" i="9" s="1"/>
  <c r="JZ28" i="9"/>
  <c r="KA26" i="9"/>
  <c r="KE37" i="20" l="1"/>
  <c r="KE33" i="20"/>
  <c r="KE36" i="20" s="1"/>
  <c r="KC23" i="9"/>
  <c r="JZ49" i="9"/>
  <c r="JZ48" i="9" s="1"/>
  <c r="JZ44" i="9" s="1"/>
  <c r="JZ60" i="9" s="1"/>
  <c r="JZ62" i="9" s="1"/>
  <c r="KA28" i="9"/>
  <c r="KA49" i="9" s="1"/>
  <c r="KA48" i="9" s="1"/>
  <c r="KA44" i="9" s="1"/>
  <c r="KA60" i="9" s="1"/>
  <c r="KA62" i="9" s="1"/>
  <c r="KD71" i="20"/>
  <c r="KD73" i="20" s="1"/>
  <c r="KD25" i="9"/>
  <c r="KD23" i="9" s="1"/>
  <c r="KD26" i="9" s="1"/>
  <c r="KD28" i="9" s="1"/>
  <c r="KD49" i="9" s="1"/>
  <c r="KD11" i="14"/>
  <c r="KD8" i="14" s="1"/>
  <c r="KD90" i="9"/>
  <c r="KD85" i="9" s="1"/>
  <c r="KD91" i="9" s="1"/>
  <c r="KD92" i="9" s="1"/>
  <c r="KB28" i="9"/>
  <c r="KI53" i="9"/>
  <c r="KI52" i="9" s="1"/>
  <c r="KJ54" i="9"/>
  <c r="KC85" i="9"/>
  <c r="KE25" i="9" l="1"/>
  <c r="KE23" i="9" s="1"/>
  <c r="KE26" i="9" s="1"/>
  <c r="KE28" i="9" s="1"/>
  <c r="KE49" i="9" s="1"/>
  <c r="KE11" i="14"/>
  <c r="KE8" i="14" s="1"/>
  <c r="KE90" i="9"/>
  <c r="KE71" i="20"/>
  <c r="KE73" i="20" s="1"/>
  <c r="KC91" i="9"/>
  <c r="KC92" i="9" s="1"/>
  <c r="KB50" i="9"/>
  <c r="KB49" i="9"/>
  <c r="KD74" i="20"/>
  <c r="KC26" i="9"/>
  <c r="KC74" i="20"/>
  <c r="KJ53" i="9"/>
  <c r="KJ52" i="9" s="1"/>
  <c r="KK54" i="9"/>
  <c r="KF33" i="20"/>
  <c r="KF36" i="20" s="1"/>
  <c r="KF37" i="20"/>
  <c r="KE74" i="20" l="1"/>
  <c r="KF25" i="9"/>
  <c r="KF90" i="9"/>
  <c r="KF85" i="9" s="1"/>
  <c r="KF91" i="9" s="1"/>
  <c r="KF92" i="9" s="1"/>
  <c r="KF71" i="20"/>
  <c r="KF73" i="20" s="1"/>
  <c r="KF11" i="14"/>
  <c r="KF8" i="14" s="1"/>
  <c r="KE85" i="9"/>
  <c r="KG37" i="20"/>
  <c r="KG33" i="20"/>
  <c r="KG36" i="20" s="1"/>
  <c r="KB48" i="9"/>
  <c r="KB44" i="9" s="1"/>
  <c r="KB60" i="9" s="1"/>
  <c r="KB62" i="9" s="1"/>
  <c r="KK53" i="9"/>
  <c r="KK52" i="9" s="1"/>
  <c r="KL54" i="9"/>
  <c r="KC28" i="9"/>
  <c r="KN50" i="9"/>
  <c r="KC50" i="9"/>
  <c r="KC49" i="9" l="1"/>
  <c r="KC48" i="9" s="1"/>
  <c r="KC44" i="9" s="1"/>
  <c r="KC60" i="9" s="1"/>
  <c r="KC62" i="9" s="1"/>
  <c r="KL53" i="9"/>
  <c r="KL52" i="9" s="1"/>
  <c r="KM54" i="9"/>
  <c r="KG90" i="9"/>
  <c r="KG25" i="9"/>
  <c r="KG23" i="9" s="1"/>
  <c r="KG26" i="9" s="1"/>
  <c r="KG28" i="9" s="1"/>
  <c r="KG49" i="9" s="1"/>
  <c r="KG71" i="20"/>
  <c r="KG73" i="20" s="1"/>
  <c r="KG11" i="14"/>
  <c r="KG8" i="14" s="1"/>
  <c r="KH37" i="20"/>
  <c r="KH33" i="20"/>
  <c r="KH36" i="20" s="1"/>
  <c r="KE91" i="9"/>
  <c r="KE92" i="9" s="1"/>
  <c r="KF23" i="9"/>
  <c r="KD50" i="9" l="1"/>
  <c r="KE50" i="9" s="1"/>
  <c r="KG74" i="20"/>
  <c r="KN54" i="9"/>
  <c r="KM53" i="9"/>
  <c r="KO54" i="9"/>
  <c r="KI33" i="20"/>
  <c r="KI36" i="20" s="1"/>
  <c r="KI37" i="20"/>
  <c r="KH25" i="9"/>
  <c r="KH90" i="9"/>
  <c r="KH85" i="9" s="1"/>
  <c r="KH91" i="9" s="1"/>
  <c r="KH92" i="9" s="1"/>
  <c r="KH71" i="20"/>
  <c r="KH73" i="20" s="1"/>
  <c r="KH11" i="14"/>
  <c r="KH8" i="14" s="1"/>
  <c r="KF26" i="9"/>
  <c r="KF74" i="20"/>
  <c r="KG85" i="9"/>
  <c r="KD48" i="9" l="1"/>
  <c r="KD44" i="9" s="1"/>
  <c r="KD60" i="9" s="1"/>
  <c r="KD62" i="9" s="1"/>
  <c r="KH23" i="9"/>
  <c r="KH74" i="20" s="1"/>
  <c r="KM52" i="9"/>
  <c r="KN53" i="9"/>
  <c r="KN52" i="9" s="1"/>
  <c r="KI25" i="9"/>
  <c r="KI23" i="9" s="1"/>
  <c r="KI26" i="9" s="1"/>
  <c r="KI28" i="9" s="1"/>
  <c r="KI49" i="9" s="1"/>
  <c r="KI71" i="20"/>
  <c r="KI73" i="20" s="1"/>
  <c r="KI90" i="9"/>
  <c r="KI11" i="14"/>
  <c r="KI8" i="14" s="1"/>
  <c r="KJ37" i="20"/>
  <c r="KJ33" i="20"/>
  <c r="KJ36" i="20" s="1"/>
  <c r="KG91" i="9"/>
  <c r="KG92" i="9" s="1"/>
  <c r="KF28" i="9"/>
  <c r="KP54" i="9"/>
  <c r="KO53" i="9"/>
  <c r="KO52" i="9" s="1"/>
  <c r="KF50" i="9"/>
  <c r="KE48" i="9"/>
  <c r="KE44" i="9" s="1"/>
  <c r="KE60" i="9" s="1"/>
  <c r="KE62" i="9" s="1"/>
  <c r="KI74" i="20" l="1"/>
  <c r="KK33" i="20"/>
  <c r="KK36" i="20" s="1"/>
  <c r="KK37" i="20"/>
  <c r="KI85" i="9"/>
  <c r="KF49" i="9"/>
  <c r="KF48" i="9" s="1"/>
  <c r="KF44" i="9" s="1"/>
  <c r="KF60" i="9" s="1"/>
  <c r="KF62" i="9" s="1"/>
  <c r="KJ25" i="9"/>
  <c r="KJ23" i="9" s="1"/>
  <c r="KJ26" i="9" s="1"/>
  <c r="KJ28" i="9" s="1"/>
  <c r="KJ49" i="9" s="1"/>
  <c r="KJ71" i="20"/>
  <c r="KJ73" i="20" s="1"/>
  <c r="KJ90" i="9"/>
  <c r="KJ85" i="9" s="1"/>
  <c r="KJ91" i="9" s="1"/>
  <c r="KJ92" i="9" s="1"/>
  <c r="KJ11" i="14"/>
  <c r="KJ8" i="14" s="1"/>
  <c r="KP53" i="9"/>
  <c r="KP52" i="9" s="1"/>
  <c r="KQ54" i="9"/>
  <c r="KH26" i="9"/>
  <c r="KG50" i="9" l="1"/>
  <c r="KG48" i="9" s="1"/>
  <c r="KG44" i="9" s="1"/>
  <c r="KG60" i="9" s="1"/>
  <c r="KG62" i="9" s="1"/>
  <c r="KJ74" i="20"/>
  <c r="KI91" i="9"/>
  <c r="KI92" i="9" s="1"/>
  <c r="KQ53" i="9"/>
  <c r="KQ52" i="9" s="1"/>
  <c r="KR54" i="9"/>
  <c r="KK25" i="9"/>
  <c r="KK23" i="9" s="1"/>
  <c r="KK71" i="20"/>
  <c r="KK73" i="20" s="1"/>
  <c r="KK90" i="9"/>
  <c r="KK85" i="9" s="1"/>
  <c r="KK91" i="9" s="1"/>
  <c r="KK92" i="9" s="1"/>
  <c r="KK11" i="14"/>
  <c r="KK8" i="14" s="1"/>
  <c r="KH28" i="9"/>
  <c r="KH50" i="9"/>
  <c r="KL37" i="20"/>
  <c r="KL33" i="20"/>
  <c r="KL36" i="20" s="1"/>
  <c r="KK74" i="20" l="1"/>
  <c r="KM33" i="20"/>
  <c r="KM36" i="20" s="1"/>
  <c r="KM37" i="20"/>
  <c r="KL25" i="9"/>
  <c r="KL23" i="9" s="1"/>
  <c r="KL26" i="9" s="1"/>
  <c r="KL28" i="9" s="1"/>
  <c r="KL49" i="9" s="1"/>
  <c r="KL71" i="20"/>
  <c r="KL73" i="20" s="1"/>
  <c r="KL90" i="9"/>
  <c r="KL85" i="9" s="1"/>
  <c r="KL91" i="9" s="1"/>
  <c r="KL92" i="9" s="1"/>
  <c r="KL11" i="14"/>
  <c r="KL8" i="14" s="1"/>
  <c r="KH49" i="9"/>
  <c r="KH48" i="9" s="1"/>
  <c r="KH44" i="9" s="1"/>
  <c r="KH60" i="9" s="1"/>
  <c r="KH62" i="9" s="1"/>
  <c r="KK26" i="9"/>
  <c r="KR53" i="9"/>
  <c r="KR52" i="9" s="1"/>
  <c r="KS54" i="9"/>
  <c r="KI50" i="9" l="1"/>
  <c r="KJ50" i="9" s="1"/>
  <c r="KL74" i="20"/>
  <c r="KM25" i="9"/>
  <c r="KM71" i="20"/>
  <c r="KM73" i="20" s="1"/>
  <c r="KM90" i="9"/>
  <c r="KM11" i="14"/>
  <c r="KM8" i="14" s="1"/>
  <c r="KN37" i="20"/>
  <c r="KS53" i="9"/>
  <c r="KS52" i="9" s="1"/>
  <c r="KT54" i="9"/>
  <c r="KK28" i="9"/>
  <c r="KN36" i="20"/>
  <c r="KO37" i="20" s="1"/>
  <c r="KO33" i="20"/>
  <c r="KI48" i="9" l="1"/>
  <c r="KI44" i="9" s="1"/>
  <c r="KI60" i="9" s="1"/>
  <c r="KI62" i="9" s="1"/>
  <c r="KM23" i="9"/>
  <c r="KM74" i="20" s="1"/>
  <c r="KN25" i="9"/>
  <c r="X8" i="21"/>
  <c r="X6" i="21" s="1"/>
  <c r="KN71" i="20"/>
  <c r="KN73" i="20" s="1"/>
  <c r="KN11" i="14"/>
  <c r="KN8" i="14" s="1"/>
  <c r="KN12" i="14" s="1"/>
  <c r="KK49" i="9"/>
  <c r="LA33" i="20"/>
  <c r="KO36" i="20"/>
  <c r="KT53" i="9"/>
  <c r="KT52" i="9" s="1"/>
  <c r="KU54" i="9"/>
  <c r="KM85" i="9"/>
  <c r="KN90" i="9"/>
  <c r="KK50" i="9"/>
  <c r="KJ48" i="9"/>
  <c r="KJ44" i="9" s="1"/>
  <c r="KJ60" i="9" s="1"/>
  <c r="KJ62" i="9" s="1"/>
  <c r="KO25" i="9"/>
  <c r="KO90" i="9"/>
  <c r="KO71" i="20"/>
  <c r="KO73" i="20" s="1"/>
  <c r="KO11" i="14"/>
  <c r="KO8" i="14" s="1"/>
  <c r="KL50" i="9" l="1"/>
  <c r="KL48" i="9" s="1"/>
  <c r="KL44" i="9" s="1"/>
  <c r="KL60" i="9" s="1"/>
  <c r="KL62" i="9" s="1"/>
  <c r="KM91" i="9"/>
  <c r="KM92" i="9" s="1"/>
  <c r="KN92" i="9" s="1"/>
  <c r="KN85" i="9"/>
  <c r="KN91" i="9" s="1"/>
  <c r="KO23" i="9"/>
  <c r="KO74" i="20" s="1"/>
  <c r="KM50" i="9"/>
  <c r="KK48" i="9"/>
  <c r="KK44" i="9" s="1"/>
  <c r="KK60" i="9" s="1"/>
  <c r="KK62" i="9" s="1"/>
  <c r="KU53" i="9"/>
  <c r="KU52" i="9" s="1"/>
  <c r="KV54" i="9"/>
  <c r="KO85" i="9"/>
  <c r="KP37" i="20"/>
  <c r="KP33" i="20"/>
  <c r="KP36" i="20" s="1"/>
  <c r="KN14" i="14"/>
  <c r="KN27" i="9" s="1"/>
  <c r="KM27" i="9" s="1"/>
  <c r="KM57" i="9" s="1"/>
  <c r="KN57" i="9" s="1"/>
  <c r="KO57" i="9" s="1"/>
  <c r="KP57" i="9" s="1"/>
  <c r="KQ57" i="9" s="1"/>
  <c r="KR57" i="9" s="1"/>
  <c r="KS57" i="9" s="1"/>
  <c r="KT57" i="9" s="1"/>
  <c r="KU57" i="9" s="1"/>
  <c r="KV57" i="9" s="1"/>
  <c r="KW57" i="9" s="1"/>
  <c r="KX57" i="9" s="1"/>
  <c r="KY57" i="9" s="1"/>
  <c r="KN13" i="14"/>
  <c r="KM26" i="9"/>
  <c r="KN23" i="9"/>
  <c r="KN74" i="20" s="1"/>
  <c r="KQ37" i="20" l="1"/>
  <c r="KQ33" i="20"/>
  <c r="KQ36" i="20" s="1"/>
  <c r="KV53" i="9"/>
  <c r="KV52" i="9" s="1"/>
  <c r="KW54" i="9"/>
  <c r="KM28" i="9"/>
  <c r="KN26" i="9"/>
  <c r="KP25" i="9"/>
  <c r="KP90" i="9"/>
  <c r="KP71" i="20"/>
  <c r="KP73" i="20" s="1"/>
  <c r="KP11" i="14"/>
  <c r="KP8" i="14" s="1"/>
  <c r="KN15" i="14"/>
  <c r="KN18" i="14" s="1"/>
  <c r="KN19" i="14" s="1"/>
  <c r="LA17" i="14" s="1"/>
  <c r="KO91" i="9"/>
  <c r="KO92" i="9" s="1"/>
  <c r="KO26" i="9"/>
  <c r="KW53" i="9" l="1"/>
  <c r="KW52" i="9" s="1"/>
  <c r="KX54" i="9"/>
  <c r="KM49" i="9"/>
  <c r="KN28" i="9"/>
  <c r="KN49" i="9" s="1"/>
  <c r="KN48" i="9" s="1"/>
  <c r="KN44" i="9" s="1"/>
  <c r="KN60" i="9" s="1"/>
  <c r="KN62" i="9" s="1"/>
  <c r="KO28" i="9"/>
  <c r="KP85" i="9"/>
  <c r="KR33" i="20"/>
  <c r="KR36" i="20" s="1"/>
  <c r="KR37" i="20"/>
  <c r="KP23" i="9"/>
  <c r="KP74" i="20" s="1"/>
  <c r="KQ25" i="9"/>
  <c r="KQ23" i="9" s="1"/>
  <c r="KQ26" i="9" s="1"/>
  <c r="KQ28" i="9" s="1"/>
  <c r="KQ49" i="9" s="1"/>
  <c r="KQ90" i="9"/>
  <c r="KQ85" i="9" s="1"/>
  <c r="KQ91" i="9" s="1"/>
  <c r="KQ92" i="9" s="1"/>
  <c r="KQ11" i="14"/>
  <c r="KQ8" i="14" s="1"/>
  <c r="KQ71" i="20"/>
  <c r="KQ73" i="20" s="1"/>
  <c r="KS37" i="20" l="1"/>
  <c r="KS33" i="20"/>
  <c r="KS36" i="20" s="1"/>
  <c r="KQ74" i="20"/>
  <c r="KX53" i="9"/>
  <c r="KX52" i="9" s="1"/>
  <c r="KY54" i="9"/>
  <c r="KP26" i="9"/>
  <c r="KP91" i="9"/>
  <c r="KP92" i="9" s="1"/>
  <c r="KO49" i="9"/>
  <c r="KR25" i="9"/>
  <c r="KR23" i="9" s="1"/>
  <c r="KR26" i="9" s="1"/>
  <c r="KR28" i="9" s="1"/>
  <c r="KR49" i="9" s="1"/>
  <c r="KR71" i="20"/>
  <c r="KR73" i="20" s="1"/>
  <c r="KR90" i="9"/>
  <c r="KR11" i="14"/>
  <c r="KR8" i="14" s="1"/>
  <c r="KM48" i="9"/>
  <c r="KM44" i="9" s="1"/>
  <c r="KM60" i="9" s="1"/>
  <c r="KM62" i="9" s="1"/>
  <c r="KO50" i="9"/>
  <c r="KR74" i="20" l="1"/>
  <c r="LA50" i="9"/>
  <c r="KP50" i="9"/>
  <c r="KR85" i="9"/>
  <c r="KO48" i="9"/>
  <c r="KO44" i="9" s="1"/>
  <c r="KO60" i="9" s="1"/>
  <c r="KO62" i="9" s="1"/>
  <c r="KP28" i="9"/>
  <c r="KY53" i="9"/>
  <c r="KY52" i="9" s="1"/>
  <c r="KZ54" i="9"/>
  <c r="KT37" i="20"/>
  <c r="KT33" i="20"/>
  <c r="KT36" i="20" s="1"/>
  <c r="KS25" i="9"/>
  <c r="KS23" i="9" s="1"/>
  <c r="KS26" i="9" s="1"/>
  <c r="KS28" i="9" s="1"/>
  <c r="KS49" i="9" s="1"/>
  <c r="KS90" i="9"/>
  <c r="KS85" i="9" s="1"/>
  <c r="KS91" i="9" s="1"/>
  <c r="KS92" i="9" s="1"/>
  <c r="KS71" i="20"/>
  <c r="KS73" i="20" s="1"/>
  <c r="KS11" i="14"/>
  <c r="KS8" i="14" s="1"/>
  <c r="KP49" i="9" l="1"/>
  <c r="KP48" i="9" s="1"/>
  <c r="KP44" i="9" s="1"/>
  <c r="KP60" i="9" s="1"/>
  <c r="KP62" i="9" s="1"/>
  <c r="KR91" i="9"/>
  <c r="KR92" i="9" s="1"/>
  <c r="LA54" i="9"/>
  <c r="KZ53" i="9"/>
  <c r="LB54" i="9"/>
  <c r="KS74" i="20"/>
  <c r="KU37" i="20"/>
  <c r="KU33" i="20"/>
  <c r="KU36" i="20" s="1"/>
  <c r="KQ50" i="9"/>
  <c r="KT25" i="9"/>
  <c r="KT23" i="9" s="1"/>
  <c r="KT26" i="9" s="1"/>
  <c r="KT28" i="9" s="1"/>
  <c r="KT49" i="9" s="1"/>
  <c r="KT90" i="9"/>
  <c r="KT85" i="9" s="1"/>
  <c r="KT91" i="9" s="1"/>
  <c r="KT92" i="9" s="1"/>
  <c r="KT71" i="20"/>
  <c r="KT73" i="20" s="1"/>
  <c r="KT11" i="14"/>
  <c r="KT8" i="14" s="1"/>
  <c r="KT74" i="20" l="1"/>
  <c r="KU25" i="9"/>
  <c r="KU23" i="9" s="1"/>
  <c r="KU26" i="9" s="1"/>
  <c r="KU28" i="9" s="1"/>
  <c r="KU49" i="9" s="1"/>
  <c r="KU71" i="20"/>
  <c r="KU73" i="20" s="1"/>
  <c r="KU90" i="9"/>
  <c r="KU11" i="14"/>
  <c r="KU8" i="14" s="1"/>
  <c r="KR50" i="9"/>
  <c r="KQ48" i="9"/>
  <c r="KQ44" i="9" s="1"/>
  <c r="KQ60" i="9" s="1"/>
  <c r="KQ62" i="9" s="1"/>
  <c r="LC54" i="9"/>
  <c r="LB53" i="9"/>
  <c r="LB52" i="9" s="1"/>
  <c r="KV33" i="20"/>
  <c r="KV36" i="20" s="1"/>
  <c r="KV37" i="20"/>
  <c r="LA53" i="9"/>
  <c r="LA52" i="9" s="1"/>
  <c r="KZ52" i="9"/>
  <c r="KU74" i="20" l="1"/>
  <c r="KW37" i="20"/>
  <c r="KW33" i="20"/>
  <c r="KW36" i="20" s="1"/>
  <c r="LD54" i="9"/>
  <c r="LC53" i="9"/>
  <c r="LC52" i="9" s="1"/>
  <c r="KU85" i="9"/>
  <c r="KV25" i="9"/>
  <c r="KV23" i="9" s="1"/>
  <c r="KV26" i="9" s="1"/>
  <c r="KV90" i="9"/>
  <c r="KV85" i="9" s="1"/>
  <c r="KV91" i="9" s="1"/>
  <c r="KV92" i="9" s="1"/>
  <c r="KV71" i="20"/>
  <c r="KV73" i="20" s="1"/>
  <c r="KV11" i="14"/>
  <c r="KV8" i="14" s="1"/>
  <c r="KS50" i="9"/>
  <c r="KR48" i="9"/>
  <c r="KR44" i="9" s="1"/>
  <c r="KR60" i="9" s="1"/>
  <c r="KR62" i="9" s="1"/>
  <c r="KT50" i="9" l="1"/>
  <c r="KS48" i="9"/>
  <c r="KS44" i="9" s="1"/>
  <c r="KS60" i="9" s="1"/>
  <c r="KS62" i="9" s="1"/>
  <c r="KV28" i="9"/>
  <c r="LD53" i="9"/>
  <c r="LD52" i="9" s="1"/>
  <c r="LE54" i="9"/>
  <c r="KX37" i="20"/>
  <c r="KX33" i="20"/>
  <c r="KX36" i="20" s="1"/>
  <c r="KV74" i="20"/>
  <c r="KU91" i="9"/>
  <c r="KU92" i="9" s="1"/>
  <c r="KW25" i="9"/>
  <c r="KW23" i="9" s="1"/>
  <c r="KW26" i="9" s="1"/>
  <c r="KW28" i="9" s="1"/>
  <c r="KW49" i="9" s="1"/>
  <c r="KW71" i="20"/>
  <c r="KW73" i="20" s="1"/>
  <c r="KW90" i="9"/>
  <c r="KW85" i="9" s="1"/>
  <c r="KW91" i="9" s="1"/>
  <c r="KW92" i="9" s="1"/>
  <c r="KW11" i="14"/>
  <c r="KW8" i="14" s="1"/>
  <c r="KY37" i="20" l="1"/>
  <c r="KY33" i="20"/>
  <c r="KY36" i="20" s="1"/>
  <c r="KX25" i="9"/>
  <c r="KX23" i="9" s="1"/>
  <c r="KX26" i="9" s="1"/>
  <c r="KX28" i="9" s="1"/>
  <c r="KX49" i="9" s="1"/>
  <c r="KX90" i="9"/>
  <c r="KX85" i="9" s="1"/>
  <c r="KX91" i="9" s="1"/>
  <c r="KX92" i="9" s="1"/>
  <c r="KX71" i="20"/>
  <c r="KX73" i="20" s="1"/>
  <c r="KX11" i="14"/>
  <c r="KX8" i="14" s="1"/>
  <c r="KV49" i="9"/>
  <c r="LF54" i="9"/>
  <c r="LE53" i="9"/>
  <c r="LE52" i="9" s="1"/>
  <c r="KW74" i="20"/>
  <c r="KU50" i="9"/>
  <c r="KT48" i="9"/>
  <c r="KT44" i="9" s="1"/>
  <c r="KT60" i="9" s="1"/>
  <c r="KT62" i="9" s="1"/>
  <c r="LF53" i="9" l="1"/>
  <c r="LF52" i="9" s="1"/>
  <c r="LG54" i="9"/>
  <c r="KX74" i="20"/>
  <c r="KZ33" i="20"/>
  <c r="KZ36" i="20" s="1"/>
  <c r="KZ37" i="20"/>
  <c r="KV50" i="9"/>
  <c r="KW50" i="9" s="1"/>
  <c r="KU48" i="9"/>
  <c r="KU44" i="9" s="1"/>
  <c r="KU60" i="9" s="1"/>
  <c r="KU62" i="9" s="1"/>
  <c r="KY25" i="9"/>
  <c r="KY23" i="9" s="1"/>
  <c r="KY26" i="9" s="1"/>
  <c r="KY28" i="9" s="1"/>
  <c r="KY49" i="9" s="1"/>
  <c r="KY90" i="9"/>
  <c r="KY85" i="9" s="1"/>
  <c r="KY91" i="9" s="1"/>
  <c r="KY92" i="9" s="1"/>
  <c r="KY71" i="20"/>
  <c r="KY73" i="20" s="1"/>
  <c r="KY11" i="14"/>
  <c r="KY8" i="14" s="1"/>
  <c r="KY74" i="20" l="1"/>
  <c r="KX50" i="9"/>
  <c r="KW48" i="9"/>
  <c r="KW44" i="9" s="1"/>
  <c r="KW60" i="9" s="1"/>
  <c r="KW62" i="9" s="1"/>
  <c r="KV48" i="9"/>
  <c r="KV44" i="9" s="1"/>
  <c r="KV60" i="9" s="1"/>
  <c r="KV62" i="9" s="1"/>
  <c r="LG53" i="9"/>
  <c r="LG52" i="9" s="1"/>
  <c r="LH54" i="9"/>
  <c r="KZ25" i="9"/>
  <c r="KZ71" i="20"/>
  <c r="KZ73" i="20" s="1"/>
  <c r="KZ90" i="9"/>
  <c r="KZ11" i="14"/>
  <c r="KZ8" i="14" s="1"/>
  <c r="LA37" i="20"/>
  <c r="LB33" i="20"/>
  <c r="LA36" i="20"/>
  <c r="LB37" i="20" s="1"/>
  <c r="KZ23" i="9" l="1"/>
  <c r="KZ74" i="20" s="1"/>
  <c r="LA25" i="9"/>
  <c r="LH53" i="9"/>
  <c r="LH52" i="9" s="1"/>
  <c r="LI54" i="9"/>
  <c r="LN33" i="20"/>
  <c r="LB36" i="20"/>
  <c r="LA71" i="20"/>
  <c r="LA73" i="20" s="1"/>
  <c r="Y8" i="21"/>
  <c r="Y6" i="21" s="1"/>
  <c r="LA11" i="14"/>
  <c r="LA8" i="14" s="1"/>
  <c r="LA12" i="14" s="1"/>
  <c r="LB90" i="9"/>
  <c r="LB71" i="20"/>
  <c r="LB73" i="20" s="1"/>
  <c r="LB25" i="9"/>
  <c r="LB11" i="14"/>
  <c r="LB8" i="14" s="1"/>
  <c r="KZ85" i="9"/>
  <c r="LA90" i="9"/>
  <c r="KY50" i="9"/>
  <c r="KX48" i="9"/>
  <c r="KX44" i="9" s="1"/>
  <c r="KX60" i="9" s="1"/>
  <c r="KX62" i="9" s="1"/>
  <c r="KZ91" i="9" l="1"/>
  <c r="KZ92" i="9" s="1"/>
  <c r="LA92" i="9" s="1"/>
  <c r="LA85" i="9"/>
  <c r="LA91" i="9" s="1"/>
  <c r="LB85" i="9"/>
  <c r="LC37" i="20"/>
  <c r="LC33" i="20"/>
  <c r="LC36" i="20" s="1"/>
  <c r="LA14" i="14"/>
  <c r="LA27" i="9" s="1"/>
  <c r="KZ27" i="9" s="1"/>
  <c r="KZ57" i="9" s="1"/>
  <c r="LA57" i="9" s="1"/>
  <c r="LB57" i="9" s="1"/>
  <c r="LC57" i="9" s="1"/>
  <c r="LD57" i="9" s="1"/>
  <c r="LE57" i="9" s="1"/>
  <c r="LF57" i="9" s="1"/>
  <c r="LG57" i="9" s="1"/>
  <c r="LH57" i="9" s="1"/>
  <c r="LI57" i="9" s="1"/>
  <c r="LJ57" i="9" s="1"/>
  <c r="LK57" i="9" s="1"/>
  <c r="LL57" i="9" s="1"/>
  <c r="LA13" i="14"/>
  <c r="KZ50" i="9"/>
  <c r="KY48" i="9"/>
  <c r="KY44" i="9" s="1"/>
  <c r="KY60" i="9" s="1"/>
  <c r="KY62" i="9" s="1"/>
  <c r="LB23" i="9"/>
  <c r="LI53" i="9"/>
  <c r="LI52" i="9" s="1"/>
  <c r="LJ54" i="9"/>
  <c r="KZ26" i="9"/>
  <c r="LA23" i="9"/>
  <c r="LA74" i="20" s="1"/>
  <c r="LA15" i="14" l="1"/>
  <c r="LA18" i="14" s="1"/>
  <c r="LA19" i="14" s="1"/>
  <c r="LN17" i="14" s="1"/>
  <c r="LJ53" i="9"/>
  <c r="LJ52" i="9" s="1"/>
  <c r="LK54" i="9"/>
  <c r="LD37" i="20"/>
  <c r="LD33" i="20"/>
  <c r="LD36" i="20" s="1"/>
  <c r="KZ28" i="9"/>
  <c r="LA26" i="9"/>
  <c r="LB26" i="9"/>
  <c r="LC25" i="9"/>
  <c r="LC90" i="9"/>
  <c r="LC71" i="20"/>
  <c r="LC73" i="20" s="1"/>
  <c r="LC11" i="14"/>
  <c r="LC8" i="14" s="1"/>
  <c r="LB91" i="9"/>
  <c r="LB92" i="9" s="1"/>
  <c r="LB74" i="20"/>
  <c r="LC85" i="9" l="1"/>
  <c r="LD25" i="9"/>
  <c r="LD23" i="9" s="1"/>
  <c r="LD26" i="9" s="1"/>
  <c r="LD28" i="9" s="1"/>
  <c r="LD49" i="9" s="1"/>
  <c r="LD90" i="9"/>
  <c r="LD85" i="9" s="1"/>
  <c r="LD91" i="9" s="1"/>
  <c r="LD92" i="9" s="1"/>
  <c r="LD71" i="20"/>
  <c r="LD73" i="20" s="1"/>
  <c r="LD11" i="14"/>
  <c r="LD8" i="14" s="1"/>
  <c r="LC23" i="9"/>
  <c r="KZ49" i="9"/>
  <c r="LA28" i="9"/>
  <c r="LA49" i="9" s="1"/>
  <c r="LA48" i="9" s="1"/>
  <c r="LA44" i="9" s="1"/>
  <c r="LA60" i="9" s="1"/>
  <c r="LA62" i="9" s="1"/>
  <c r="LL54" i="9"/>
  <c r="LK53" i="9"/>
  <c r="LK52" i="9" s="1"/>
  <c r="LB28" i="9"/>
  <c r="LE37" i="20"/>
  <c r="LE33" i="20"/>
  <c r="LE36" i="20" s="1"/>
  <c r="LB49" i="9" l="1"/>
  <c r="LC26" i="9"/>
  <c r="LF37" i="20"/>
  <c r="LF33" i="20"/>
  <c r="LF36" i="20" s="1"/>
  <c r="LC74" i="20"/>
  <c r="KZ48" i="9"/>
  <c r="KZ44" i="9" s="1"/>
  <c r="KZ60" i="9" s="1"/>
  <c r="KZ62" i="9" s="1"/>
  <c r="LB50" i="9"/>
  <c r="LL53" i="9"/>
  <c r="LL52" i="9" s="1"/>
  <c r="LM54" i="9"/>
  <c r="LE25" i="9"/>
  <c r="LE90" i="9"/>
  <c r="LE85" i="9" s="1"/>
  <c r="LE91" i="9" s="1"/>
  <c r="LE92" i="9" s="1"/>
  <c r="LE71" i="20"/>
  <c r="LE73" i="20" s="1"/>
  <c r="LE11" i="14"/>
  <c r="LE8" i="14" s="1"/>
  <c r="LD74" i="20"/>
  <c r="LC91" i="9"/>
  <c r="LC92" i="9" s="1"/>
  <c r="LC28" i="9" l="1"/>
  <c r="LG37" i="20"/>
  <c r="LG33" i="20"/>
  <c r="LG36" i="20" s="1"/>
  <c r="LB48" i="9"/>
  <c r="LB44" i="9" s="1"/>
  <c r="LB60" i="9" s="1"/>
  <c r="LB62" i="9" s="1"/>
  <c r="LE23" i="9"/>
  <c r="LN50" i="9"/>
  <c r="LC50" i="9"/>
  <c r="LF25" i="9"/>
  <c r="LF23" i="9" s="1"/>
  <c r="LF26" i="9" s="1"/>
  <c r="LF28" i="9" s="1"/>
  <c r="LF49" i="9" s="1"/>
  <c r="LF90" i="9"/>
  <c r="LF85" i="9" s="1"/>
  <c r="LF91" i="9" s="1"/>
  <c r="LF92" i="9" s="1"/>
  <c r="LF71" i="20"/>
  <c r="LF73" i="20" s="1"/>
  <c r="LF11" i="14"/>
  <c r="LF8" i="14" s="1"/>
  <c r="LM53" i="9"/>
  <c r="LN54" i="9"/>
  <c r="LF74" i="20" l="1"/>
  <c r="LH33" i="20"/>
  <c r="LH36" i="20" s="1"/>
  <c r="LH37" i="20"/>
  <c r="LM52" i="9"/>
  <c r="LN53" i="9"/>
  <c r="LN52" i="9" s="1"/>
  <c r="LG25" i="9"/>
  <c r="LG23" i="9" s="1"/>
  <c r="LG26" i="9" s="1"/>
  <c r="LG28" i="9" s="1"/>
  <c r="LG49" i="9" s="1"/>
  <c r="LG90" i="9"/>
  <c r="LG85" i="9" s="1"/>
  <c r="LG71" i="20"/>
  <c r="LG73" i="20" s="1"/>
  <c r="LG11" i="14"/>
  <c r="LG8" i="14" s="1"/>
  <c r="LC49" i="9"/>
  <c r="LC48" i="9" s="1"/>
  <c r="LC44" i="9" s="1"/>
  <c r="LC60" i="9" s="1"/>
  <c r="LC62" i="9" s="1"/>
  <c r="LE26" i="9"/>
  <c r="LE74" i="20"/>
  <c r="LG74" i="20" l="1"/>
  <c r="LE28" i="9"/>
  <c r="LH25" i="9"/>
  <c r="LH71" i="20"/>
  <c r="LH73" i="20" s="1"/>
  <c r="LH90" i="9"/>
  <c r="LH85" i="9" s="1"/>
  <c r="LH91" i="9" s="1"/>
  <c r="LH92" i="9" s="1"/>
  <c r="LH11" i="14"/>
  <c r="LH8" i="14" s="1"/>
  <c r="LI37" i="20"/>
  <c r="LI33" i="20"/>
  <c r="LI36" i="20" s="1"/>
  <c r="LD50" i="9"/>
  <c r="LG91" i="9"/>
  <c r="LG92" i="9" s="1"/>
  <c r="LI25" i="9" l="1"/>
  <c r="LI23" i="9" s="1"/>
  <c r="LI26" i="9" s="1"/>
  <c r="LI28" i="9" s="1"/>
  <c r="LI49" i="9" s="1"/>
  <c r="LI90" i="9"/>
  <c r="LI85" i="9" s="1"/>
  <c r="LI71" i="20"/>
  <c r="LI73" i="20" s="1"/>
  <c r="LI11" i="14"/>
  <c r="LI8" i="14" s="1"/>
  <c r="LH23" i="9"/>
  <c r="LH74" i="20" s="1"/>
  <c r="LE50" i="9"/>
  <c r="LD48" i="9"/>
  <c r="LD44" i="9" s="1"/>
  <c r="LD60" i="9" s="1"/>
  <c r="LD62" i="9" s="1"/>
  <c r="LJ37" i="20"/>
  <c r="LJ33" i="20"/>
  <c r="LJ36" i="20" s="1"/>
  <c r="LE49" i="9"/>
  <c r="LE48" i="9" l="1"/>
  <c r="LE44" i="9" s="1"/>
  <c r="LE60" i="9" s="1"/>
  <c r="LE62" i="9" s="1"/>
  <c r="LI74" i="20"/>
  <c r="LF50" i="9"/>
  <c r="LK37" i="20"/>
  <c r="LK33" i="20"/>
  <c r="LK36" i="20" s="1"/>
  <c r="LJ25" i="9"/>
  <c r="LJ23" i="9" s="1"/>
  <c r="LJ26" i="9" s="1"/>
  <c r="LJ28" i="9" s="1"/>
  <c r="LJ49" i="9" s="1"/>
  <c r="LJ90" i="9"/>
  <c r="LJ85" i="9" s="1"/>
  <c r="LJ91" i="9" s="1"/>
  <c r="LJ92" i="9" s="1"/>
  <c r="LJ71" i="20"/>
  <c r="LJ73" i="20" s="1"/>
  <c r="LJ11" i="14"/>
  <c r="LJ8" i="14" s="1"/>
  <c r="LH26" i="9"/>
  <c r="LI91" i="9"/>
  <c r="LI92" i="9" s="1"/>
  <c r="LH28" i="9" l="1"/>
  <c r="LL33" i="20"/>
  <c r="LL36" i="20" s="1"/>
  <c r="LL37" i="20"/>
  <c r="LJ74" i="20"/>
  <c r="LK25" i="9"/>
  <c r="LK23" i="9" s="1"/>
  <c r="LK26" i="9" s="1"/>
  <c r="LK28" i="9" s="1"/>
  <c r="LK49" i="9" s="1"/>
  <c r="LK71" i="20"/>
  <c r="LK73" i="20" s="1"/>
  <c r="LK11" i="14"/>
  <c r="LK8" i="14" s="1"/>
  <c r="LK90" i="9"/>
  <c r="LK85" i="9" s="1"/>
  <c r="LK91" i="9" s="1"/>
  <c r="LK92" i="9" s="1"/>
  <c r="LG50" i="9"/>
  <c r="LF48" i="9"/>
  <c r="LF44" i="9" s="1"/>
  <c r="LF60" i="9" s="1"/>
  <c r="LF62" i="9" s="1"/>
  <c r="LK74" i="20" l="1"/>
  <c r="LH50" i="9"/>
  <c r="LG48" i="9"/>
  <c r="LG44" i="9" s="1"/>
  <c r="LG60" i="9" s="1"/>
  <c r="LG62" i="9" s="1"/>
  <c r="LM33" i="20"/>
  <c r="LM36" i="20" s="1"/>
  <c r="LN36" i="20" s="1"/>
  <c r="LM37" i="20"/>
  <c r="LH49" i="9"/>
  <c r="LL25" i="9"/>
  <c r="LL23" i="9" s="1"/>
  <c r="LL26" i="9" s="1"/>
  <c r="LL28" i="9" s="1"/>
  <c r="LL49" i="9" s="1"/>
  <c r="LL90" i="9"/>
  <c r="LL85" i="9" s="1"/>
  <c r="LL91" i="9" s="1"/>
  <c r="LL92" i="9" s="1"/>
  <c r="LL71" i="20"/>
  <c r="LL73" i="20" s="1"/>
  <c r="LL11" i="14"/>
  <c r="LL8" i="14" s="1"/>
  <c r="LH48" i="9" l="1"/>
  <c r="LH44" i="9" s="1"/>
  <c r="LH60" i="9" s="1"/>
  <c r="LH62" i="9" s="1"/>
  <c r="LL74" i="20"/>
  <c r="LM90" i="9"/>
  <c r="LM25" i="9"/>
  <c r="LM71" i="20"/>
  <c r="LM73" i="20" s="1"/>
  <c r="LM11" i="14"/>
  <c r="LM8" i="14" s="1"/>
  <c r="LN37" i="20"/>
  <c r="LI50" i="9"/>
  <c r="LJ50" i="9" l="1"/>
  <c r="LI48" i="9"/>
  <c r="LI44" i="9" s="1"/>
  <c r="LI60" i="9" s="1"/>
  <c r="LI62" i="9" s="1"/>
  <c r="LM23" i="9"/>
  <c r="LN25" i="9"/>
  <c r="Z8" i="21"/>
  <c r="LN71" i="20"/>
  <c r="LN73" i="20" s="1"/>
  <c r="LN11" i="14"/>
  <c r="LN8" i="14" s="1"/>
  <c r="LN12" i="14" s="1"/>
  <c r="LM85" i="9"/>
  <c r="LN90" i="9"/>
  <c r="LM26" i="9" l="1"/>
  <c r="LN23" i="9"/>
  <c r="LN74" i="20" s="1"/>
  <c r="LN14" i="14"/>
  <c r="LN27" i="9" s="1"/>
  <c r="LM27" i="9" s="1"/>
  <c r="LM57" i="9" s="1"/>
  <c r="LN57" i="9" s="1"/>
  <c r="LN13" i="14"/>
  <c r="Z6" i="21"/>
  <c r="B10" i="21" s="1"/>
  <c r="B12" i="21"/>
  <c r="LK50" i="9"/>
  <c r="LJ48" i="9"/>
  <c r="LJ44" i="9" s="1"/>
  <c r="LJ60" i="9" s="1"/>
  <c r="LJ62" i="9" s="1"/>
  <c r="LM91" i="9"/>
  <c r="LM92" i="9" s="1"/>
  <c r="LN92" i="9" s="1"/>
  <c r="LN85" i="9"/>
  <c r="LN91" i="9" s="1"/>
  <c r="LM74" i="20"/>
  <c r="LL50" i="9" l="1"/>
  <c r="LK48" i="9"/>
  <c r="LK44" i="9" s="1"/>
  <c r="LK60" i="9" s="1"/>
  <c r="LK62" i="9" s="1"/>
  <c r="LN15" i="14"/>
  <c r="LN18" i="14" s="1"/>
  <c r="LN19" i="14" s="1"/>
  <c r="LM28" i="9"/>
  <c r="LN26" i="9"/>
  <c r="LM49" i="9" l="1"/>
  <c r="LN28" i="9"/>
  <c r="LN49" i="9" s="1"/>
  <c r="LN48" i="9" s="1"/>
  <c r="LN44" i="9" s="1"/>
  <c r="LN60" i="9" s="1"/>
  <c r="LN62" i="9" s="1"/>
  <c r="LM50" i="9"/>
  <c r="LL48" i="9"/>
  <c r="LL44" i="9" s="1"/>
  <c r="LL60" i="9" s="1"/>
  <c r="LL62" i="9" s="1"/>
  <c r="LM48" i="9" l="1"/>
  <c r="LM44" i="9" s="1"/>
  <c r="LM60" i="9" s="1"/>
  <c r="LM62" i="9" s="1"/>
  <c r="A6" i="9" s="1"/>
</calcChain>
</file>

<file path=xl/comments1.xml><?xml version="1.0" encoding="utf-8"?>
<comments xmlns="http://schemas.openxmlformats.org/spreadsheetml/2006/main">
  <authors>
    <author>Linas Jasiukevičius</author>
  </authors>
  <commentList>
    <comment ref="E4" authorId="0" shapeId="0">
      <text>
        <r>
          <rPr>
            <b/>
            <sz val="9"/>
            <color indexed="81"/>
            <rFont val="Tahoma"/>
            <charset val="1"/>
          </rPr>
          <t xml:space="preserve">Linas Jasiukevičius:
</t>
        </r>
        <r>
          <rPr>
            <sz val="9"/>
            <color indexed="81"/>
            <rFont val="Tahoma"/>
            <family val="2"/>
            <charset val="186"/>
          </rPr>
          <t>Bazinės prielaidos nekeičiamos</t>
        </r>
      </text>
    </comment>
    <comment ref="E8" authorId="0" shapeId="0">
      <text>
        <r>
          <rPr>
            <b/>
            <sz val="9"/>
            <color indexed="81"/>
            <rFont val="Tahoma"/>
            <charset val="1"/>
          </rPr>
          <t>Linas Jasiukevičius:</t>
        </r>
        <r>
          <rPr>
            <sz val="9"/>
            <color indexed="81"/>
            <rFont val="Tahoma"/>
            <charset val="1"/>
          </rPr>
          <t xml:space="preserve">
Ši FVM forma pritaikytas 15 metų projekto trukmei.</t>
        </r>
      </text>
    </comment>
  </commentList>
</comments>
</file>

<file path=xl/comments2.xml><?xml version="1.0" encoding="utf-8"?>
<comments xmlns="http://schemas.openxmlformats.org/spreadsheetml/2006/main">
  <authors>
    <author>Linas Jasiukevičius</author>
  </authors>
  <commentList>
    <comment ref="E143" authorId="0" shapeId="0">
      <text>
        <r>
          <rPr>
            <b/>
            <sz val="9"/>
            <color indexed="81"/>
            <rFont val="Tahoma"/>
            <family val="2"/>
            <charset val="186"/>
          </rPr>
          <t>Linas Jasiukevičius:</t>
        </r>
        <r>
          <rPr>
            <sz val="9"/>
            <color indexed="81"/>
            <rFont val="Tahoma"/>
            <family val="2"/>
            <charset val="186"/>
          </rPr>
          <t xml:space="preserve">
Tik informacijai. Skaičiavimai atliekami lape Investuotojas ir Finansuotojas. Galimas ir anuitetinis paskolos grąžinimo metodas</t>
        </r>
      </text>
    </comment>
    <comment ref="E150" authorId="0" shapeId="0">
      <text>
        <r>
          <rPr>
            <b/>
            <sz val="9"/>
            <color indexed="81"/>
            <rFont val="Tahoma"/>
            <family val="2"/>
            <charset val="186"/>
          </rPr>
          <t>Linas Jasiukevičius:</t>
        </r>
        <r>
          <rPr>
            <sz val="9"/>
            <color indexed="81"/>
            <rFont val="Tahoma"/>
            <family val="2"/>
            <charset val="186"/>
          </rPr>
          <t xml:space="preserve">
Skaičiuojama atskirai darbalapyje "Finansuotojas ir Investuotojas)</t>
        </r>
      </text>
    </comment>
  </commentList>
</comments>
</file>

<file path=xl/comments3.xml><?xml version="1.0" encoding="utf-8"?>
<comments xmlns="http://schemas.openxmlformats.org/spreadsheetml/2006/main">
  <authors>
    <author>Linas Jasiukevičius</author>
  </authors>
  <commentList>
    <comment ref="A54" authorId="0" shapeId="0">
      <text>
        <r>
          <rPr>
            <b/>
            <sz val="9"/>
            <color indexed="81"/>
            <rFont val="Tahoma"/>
            <charset val="1"/>
          </rPr>
          <t>Linas Jasiukevičius:</t>
        </r>
        <r>
          <rPr>
            <sz val="9"/>
            <color indexed="81"/>
            <rFont val="Tahoma"/>
            <charset val="1"/>
          </rPr>
          <t xml:space="preserve">
Patikslinti skaičiavimus, jei paskolos grąžinimo grafikas nėra lygus 11 metų.</t>
        </r>
      </text>
    </comment>
  </commentList>
</comments>
</file>

<file path=xl/comments4.xml><?xml version="1.0" encoding="utf-8"?>
<comments xmlns="http://schemas.openxmlformats.org/spreadsheetml/2006/main">
  <authors>
    <author>Linas Jasiukevičius</author>
  </authors>
  <commentList>
    <comment ref="A39" authorId="0" shapeId="0">
      <text>
        <r>
          <rPr>
            <b/>
            <sz val="9"/>
            <color indexed="81"/>
            <rFont val="Tahoma"/>
            <family val="2"/>
            <charset val="186"/>
          </rPr>
          <t>Linas Jasiukevičius:</t>
        </r>
        <r>
          <rPr>
            <sz val="9"/>
            <color indexed="81"/>
            <rFont val="Tahoma"/>
            <family val="2"/>
            <charset val="186"/>
          </rPr>
          <t xml:space="preserve">
Alternatyvus būdas yra finansuoti įstatiniu kapitalu</t>
        </r>
      </text>
    </comment>
    <comment ref="A80" authorId="0" shapeId="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List>
</comments>
</file>

<file path=xl/comments5.xml><?xml version="1.0" encoding="utf-8"?>
<comments xmlns="http://schemas.openxmlformats.org/spreadsheetml/2006/main">
  <authors>
    <author>Linas Jasiukevičius</author>
  </authors>
  <commentList>
    <comment ref="A57" authorId="0" shapeId="0">
      <text>
        <r>
          <rPr>
            <b/>
            <sz val="9"/>
            <color indexed="81"/>
            <rFont val="Tahoma"/>
            <family val="2"/>
            <charset val="186"/>
          </rPr>
          <t>Linas Jasiukevičius:</t>
        </r>
        <r>
          <rPr>
            <sz val="9"/>
            <color indexed="81"/>
            <rFont val="Tahoma"/>
            <family val="2"/>
            <charset val="186"/>
          </rPr>
          <t xml:space="preserve">
Pritaikyta 15 metų laikotarpiui, peržiūrėti visą eilutę atliekant pakeitimus</t>
        </r>
      </text>
    </comment>
    <comment ref="A104" authorId="0" shapeId="0">
      <text>
        <r>
          <rPr>
            <b/>
            <sz val="9"/>
            <color indexed="81"/>
            <rFont val="Tahoma"/>
            <charset val="1"/>
          </rPr>
          <t>Linas Jasiukevičius:</t>
        </r>
        <r>
          <rPr>
            <sz val="9"/>
            <color indexed="81"/>
            <rFont val="Tahoma"/>
            <charset val="1"/>
          </rPr>
          <t xml:space="preserve">
Patikslinti skaičiavimus, jei paskolos grąžinimo grafikas nėra lygus 11 metų.</t>
        </r>
      </text>
    </comment>
    <comment ref="A105" authorId="0" shapeId="0">
      <text>
        <r>
          <rPr>
            <b/>
            <sz val="9"/>
            <color indexed="81"/>
            <rFont val="Tahoma"/>
            <charset val="1"/>
          </rPr>
          <t>Linas Jasiukevičius:</t>
        </r>
        <r>
          <rPr>
            <sz val="9"/>
            <color indexed="81"/>
            <rFont val="Tahoma"/>
            <charset val="1"/>
          </rPr>
          <t xml:space="preserve">
Patikslinti skaičiavimus, jei paskolos grąžinimo grafikas nėra lygus 11 metų.</t>
        </r>
      </text>
    </comment>
  </commentList>
</comments>
</file>

<file path=xl/sharedStrings.xml><?xml version="1.0" encoding="utf-8"?>
<sst xmlns="http://schemas.openxmlformats.org/spreadsheetml/2006/main" count="672" uniqueCount="411">
  <si>
    <t>Atgal į valdymo darbalaukį</t>
  </si>
  <si>
    <t>Partnerystės sutarties pabaiga</t>
  </si>
  <si>
    <t>Infrastruktūros sukūrimo laikotarpis, mėn.</t>
  </si>
  <si>
    <t>Infrastruktūros sukūrimo data</t>
  </si>
  <si>
    <t>Pelno mokesčio tarifas, %</t>
  </si>
  <si>
    <t>PVM mokesčio tarifas, %</t>
  </si>
  <si>
    <t>Energetinių resursų sąnaudų indeksacija, %</t>
  </si>
  <si>
    <t>Bazinės FVM prielaidos</t>
  </si>
  <si>
    <t>Kalendoriniai metai</t>
  </si>
  <si>
    <t>Dalyvio FVM prielaidos</t>
  </si>
  <si>
    <t>Projekto metai (mėnesiai)</t>
  </si>
  <si>
    <t>PARDAVIMO PAJAMOS</t>
  </si>
  <si>
    <t>PARDAVIMO SAVIKAINA</t>
  </si>
  <si>
    <t>BENDRASIS PELNAS (NUOSTOLIAI)</t>
  </si>
  <si>
    <t>VEIKLOS SĄNAUDOS</t>
  </si>
  <si>
    <t>TIPINĖS VEIKLOS PELNAS (NUOSTOLIAI)</t>
  </si>
  <si>
    <t>KITA VEIKLA</t>
  </si>
  <si>
    <t>FINANSINĖ IR INVESTICINĖ VEIKLA</t>
  </si>
  <si>
    <t>PELNAS (NUOSTOLIAI) PRIEŠ APMOKESTINIMĄ</t>
  </si>
  <si>
    <t>PELNO MOKESTIS</t>
  </si>
  <si>
    <t>GRYNASIS PELNAS (NUOSTOLIAI)</t>
  </si>
  <si>
    <t xml:space="preserve">  Pardavimo</t>
  </si>
  <si>
    <t xml:space="preserve">  Bendrosios ir administracinės</t>
  </si>
  <si>
    <t xml:space="preserve">  Pajamos</t>
  </si>
  <si>
    <t xml:space="preserve">  Sąnaudos</t>
  </si>
  <si>
    <t>ILGALAIKIS TURTAS</t>
  </si>
  <si>
    <t>NEMATERIALUSIS TURTAS</t>
  </si>
  <si>
    <t>MATERIALUSIS TURTAS</t>
  </si>
  <si>
    <t>FINANSINIS TURTAS</t>
  </si>
  <si>
    <t>KITAS ILGALAIKIS TURTAS</t>
  </si>
  <si>
    <t>TRUMPALAIKIS TURTAS</t>
  </si>
  <si>
    <t>ATSARGOS, IŠANKSTINIAI APMOKĖJIMAI IR NEBAIGTOS VYKDYTI SUTARTYS</t>
  </si>
  <si>
    <t>PER VIENERIUS METUS GAUTINOS SUMOS</t>
  </si>
  <si>
    <t>KITAS TRUMPALAIKIS TURTAS</t>
  </si>
  <si>
    <t>PINIGAI IR PINIGŲ EKVIVALENTAI</t>
  </si>
  <si>
    <t>TURTO IŠ VISO:</t>
  </si>
  <si>
    <t>NUOSAVAS KAPITALAS</t>
  </si>
  <si>
    <t>KAPITALAS</t>
  </si>
  <si>
    <t>PERKAINOJIMO REZERVAS (REZULTATAI)</t>
  </si>
  <si>
    <t>REZERVAI</t>
  </si>
  <si>
    <t>NEPASKIRSTYTASIS PELNAS (NUOSTOLIAI)</t>
  </si>
  <si>
    <t>DOTACIJOS, SUBSIDIJOS</t>
  </si>
  <si>
    <t>MOKĖTINOS SUMOS IR ĮSIPAREIGOJIMAI</t>
  </si>
  <si>
    <t>NUOSAVO KAPITALO IR ĮSIPAREIGOJIMŲ IŠ VISO:</t>
  </si>
  <si>
    <t>PO 1 METŲ MOKĖTINOS SUMOS IR ILGAL. ĮSIPAREIGOJIMAI</t>
  </si>
  <si>
    <t>PER 1 METUS MOKĖTINOS SUMOS IR TRUMP. ĮSIPAREIGOJIMAI</t>
  </si>
  <si>
    <t>Ilgalaikis turtas</t>
  </si>
  <si>
    <t>Infrastruktūros sukūrimo sąnaudos.</t>
  </si>
  <si>
    <t>Investicijos</t>
  </si>
  <si>
    <t>Palūkanos</t>
  </si>
  <si>
    <t>Investuotojui</t>
  </si>
  <si>
    <t>Finansuotojui</t>
  </si>
  <si>
    <t>Ataskaitinio laikotarpio</t>
  </si>
  <si>
    <t>Ankstesnių laikotarpių</t>
  </si>
  <si>
    <r>
      <t>Tipinis finansinis modelis nuorodų (</t>
    </r>
    <r>
      <rPr>
        <i/>
        <sz val="11"/>
        <color theme="1"/>
        <rFont val="Calibri"/>
        <family val="2"/>
        <scheme val="minor"/>
      </rPr>
      <t xml:space="preserve">angl. Hyperlink) </t>
    </r>
    <r>
      <rPr>
        <sz val="11"/>
        <color theme="1"/>
        <rFont val="Calibri"/>
        <family val="2"/>
        <scheme val="minor"/>
      </rPr>
      <t>pagalba yra valdomas per valdymo darbalaukį, kuriame galima rasti visų darbalapių struktūrą ir greitai peršokti iš vieno į kitą darbalapį.</t>
    </r>
  </si>
  <si>
    <t>Pagrindinės veiklos pinigų srautai</t>
  </si>
  <si>
    <t>Ataskaitinio laikotarpio pinigų išmokos</t>
  </si>
  <si>
    <t>Pinigai, sumokėti žaliavų, prekių ir paslaugų tiekėjams (su PVM)</t>
  </si>
  <si>
    <t>Sumokėti į biudžetą mokesčiai</t>
  </si>
  <si>
    <t>Grynieji pagrindinės veiklos pinigų srautai</t>
  </si>
  <si>
    <t>Finansinės veiklos pinigų srautai</t>
  </si>
  <si>
    <t>Akcijų išleidimas</t>
  </si>
  <si>
    <t xml:space="preserve">Dividendų išmokėjimas </t>
  </si>
  <si>
    <t xml:space="preserve">Paskolų gavimas </t>
  </si>
  <si>
    <t>Paskolų grąžinimas</t>
  </si>
  <si>
    <t xml:space="preserve">Sumokėtos palūkanos </t>
  </si>
  <si>
    <t>Grynieji finansinės veiklos pinigų srautai</t>
  </si>
  <si>
    <t>Grynasis pinigų srautų padidėjimas (sumažėjimas)</t>
  </si>
  <si>
    <t>Pinigai ir pinigų ekvivalentai laikotarpio pradžioje</t>
  </si>
  <si>
    <t>Pinigai ir pinigų ekvivalentai laikotarpio pabaigoje</t>
  </si>
  <si>
    <t>Ataskaitinio laikotarpio pinigų įplaukos</t>
  </si>
  <si>
    <t>Pinigų išmokos, susijusios su Privataus Subjekto administravimu</t>
  </si>
  <si>
    <t>Vandens bazinė kaina be PVM, EUR/m3</t>
  </si>
  <si>
    <t>Elektros energijos bazinė kaina be PVM, EUR/kWh</t>
  </si>
  <si>
    <t>Šilumos energijos bazinė kaina be PVM, EUR/kWh</t>
  </si>
  <si>
    <t>Investicinės veiklos pinigų srautai</t>
  </si>
  <si>
    <t xml:space="preserve">Ilgalaikio turto (išskyrus investicijas) įsigijimas </t>
  </si>
  <si>
    <t>Ilgalaikio turto (išskyrus investicijas) perleidimas</t>
  </si>
  <si>
    <t xml:space="preserve">Ilgalaikių investicijų įsigijimas </t>
  </si>
  <si>
    <t>Ilgalaikių investicijų perleidimas</t>
  </si>
  <si>
    <t>Paskolų suteikimas</t>
  </si>
  <si>
    <t>Paskolų susigrąžinimas</t>
  </si>
  <si>
    <t>Gauti dividendai, palūkanos</t>
  </si>
  <si>
    <t xml:space="preserve">Kiti investicinės veiklos pinigų srautų padidėjimai </t>
  </si>
  <si>
    <t>Kiti investicinės veiklos pinigų srautų sumažėjimai</t>
  </si>
  <si>
    <t>Grynieji investicinės veiklos pinigų srautai</t>
  </si>
  <si>
    <t>Kalendorinės prielaidos</t>
  </si>
  <si>
    <t>Projekto trukmė, metai</t>
  </si>
  <si>
    <t>Infrastruktūros sukūrimo pradžia</t>
  </si>
  <si>
    <t>Infrastruktūros eksploatacijos pradžia</t>
  </si>
  <si>
    <t>Infrastruktūros eksploatacijos pabaiga</t>
  </si>
  <si>
    <t>Mokestinės prielaidos</t>
  </si>
  <si>
    <t>Nuomos mokestis, %</t>
  </si>
  <si>
    <r>
      <t xml:space="preserve">NT mokestis, </t>
    </r>
    <r>
      <rPr>
        <strike/>
        <sz val="11"/>
        <color theme="0"/>
        <rFont val="Calibri"/>
        <family val="2"/>
        <charset val="186"/>
        <scheme val="minor"/>
      </rPr>
      <t>%</t>
    </r>
  </si>
  <si>
    <t>Darbo užmokesčio indeksacija, %</t>
  </si>
  <si>
    <t>Statybos kainos indeksacija, %</t>
  </si>
  <si>
    <t>Sąnaudų prielaidos</t>
  </si>
  <si>
    <t>Pradinis likutis</t>
  </si>
  <si>
    <t>Nusidevėjimas</t>
  </si>
  <si>
    <t>Reinvesticijos</t>
  </si>
  <si>
    <t>Galutinis likutis</t>
  </si>
  <si>
    <t>Pajamos</t>
  </si>
  <si>
    <t>Leidžiami atskaitymai</t>
  </si>
  <si>
    <t>Sąnaudos</t>
  </si>
  <si>
    <t>Mokestinė bazė</t>
  </si>
  <si>
    <t>Pelno mokestis</t>
  </si>
  <si>
    <t>Pelnas</t>
  </si>
  <si>
    <t>Mokestinė bazė po praėjusių laikotarpių efekto</t>
  </si>
  <si>
    <t>Partnerystės sutarties metinės priežiūros mokestis, tūkst. EUR</t>
  </si>
  <si>
    <r>
      <rPr>
        <b/>
        <sz val="11"/>
        <color theme="1"/>
        <rFont val="Calibri"/>
        <family val="2"/>
        <scheme val="minor"/>
      </rPr>
      <t>"Dalyvių Vertinimas"</t>
    </r>
    <r>
      <rPr>
        <sz val="11"/>
        <color theme="1"/>
        <rFont val="Calibri"/>
        <family val="2"/>
        <charset val="186"/>
        <scheme val="minor"/>
      </rPr>
      <t xml:space="preserve"> - šioje dalyje Dalyvis pateikia visus rezultatus ir/ar prielaidas, kuriais remiantis sukūrė finansinį veiklos modelį </t>
    </r>
    <r>
      <rPr>
        <b/>
        <sz val="11"/>
        <color theme="1"/>
        <rFont val="Calibri"/>
        <family val="2"/>
        <scheme val="minor"/>
      </rPr>
      <t xml:space="preserve">IR </t>
    </r>
    <r>
      <rPr>
        <sz val="11"/>
        <color theme="1"/>
        <rFont val="Calibri"/>
        <family val="2"/>
        <scheme val="minor"/>
      </rPr>
      <t>kurios vertinamos, pagal viešojo pirkimo sąlygas.</t>
    </r>
  </si>
  <si>
    <r>
      <rPr>
        <b/>
        <sz val="11"/>
        <color theme="1"/>
        <rFont val="Calibri"/>
        <family val="2"/>
        <scheme val="minor"/>
      </rPr>
      <t>"Finansiniai rezultatai"</t>
    </r>
    <r>
      <rPr>
        <sz val="11"/>
        <color theme="1"/>
        <rFont val="Calibri"/>
        <family val="2"/>
        <charset val="186"/>
        <scheme val="minor"/>
      </rPr>
      <t xml:space="preserve"> - šioje dalyje Dalyvis pateikia visus finansinius rezultatus, kurie yra gauti pagal apskaičiuojamuosius darbalapius. Finansinės ataskaitos turi būti parengtos vadovaujantis verslo apskaitos standartais ir pelno mokesčio nuostatomis, kur reikia pateikti komentarai, kad kiekvienas kvalifikuotas finansų analitikas galėtų suprasti finansinės atskaitomybės dokumentus.</t>
    </r>
  </si>
  <si>
    <r>
      <rPr>
        <b/>
        <sz val="11"/>
        <color theme="1"/>
        <rFont val="Calibri"/>
        <family val="2"/>
        <scheme val="minor"/>
      </rPr>
      <t>"Skaičiuojamieji darbalapiai"</t>
    </r>
    <r>
      <rPr>
        <sz val="11"/>
        <color theme="1"/>
        <rFont val="Calibri"/>
        <family val="2"/>
        <charset val="186"/>
        <scheme val="minor"/>
      </rPr>
      <t xml:space="preserve"> - šioje dalyje Dalyvis pateikia visus darbalapius, kuriuose yra atliekami skaičiavimai (pajamų, išlaidų, nusidevėjimo ir t.t.) prieš juos atvaizduojant rezultatų darbalapiuose.</t>
    </r>
  </si>
  <si>
    <r>
      <rPr>
        <b/>
        <sz val="11"/>
        <color theme="1"/>
        <rFont val="Calibri"/>
        <family val="2"/>
        <scheme val="minor"/>
      </rPr>
      <t>"Aprašomieji darbalapiai"</t>
    </r>
    <r>
      <rPr>
        <sz val="11"/>
        <color theme="1"/>
        <rFont val="Calibri"/>
        <family val="2"/>
        <charset val="186"/>
        <scheme val="minor"/>
      </rPr>
      <t xml:space="preserve"> - šioje dalyje Dalyvis pateikia visus reikalaujamas aprašymus ar atsakymus pagal finansinio veiklos modelio reikalavimus. Šioje dalyje turėtų būti tekstiniai aprašymai, t.y. Darbalapiuose neturėtų būti atliekami skaičiavimai ar vedamos skaitines prielaidos.</t>
    </r>
  </si>
  <si>
    <t xml:space="preserve">Perkančiosios organizacijos pateiktas FVM veiklos modelis yra skirtas Dalyviui padėti suprati FVM struktūrą, išvesties duomenis ir pagrindinius reikalavimus. Pateikta forma yra bazinė, Dalyvis gali ją papildyti papildomais darbalapiais, jei to reikia norint atitikti konkurso sąlygas ar išpildyti FVM reikalavimus. </t>
  </si>
  <si>
    <r>
      <rPr>
        <b/>
        <sz val="11"/>
        <color theme="1"/>
        <rFont val="Calibri"/>
        <family val="2"/>
        <scheme val="minor"/>
      </rPr>
      <t>"FVM prielaidos"</t>
    </r>
    <r>
      <rPr>
        <sz val="11"/>
        <color theme="1"/>
        <rFont val="Calibri"/>
        <family val="2"/>
        <charset val="186"/>
        <scheme val="minor"/>
      </rPr>
      <t xml:space="preserve"> - šioje dalyje yra išvardinti FVM reikalavimai, bei pateikti du prielaidų darbalaukiai - "Bazinės prielaidos" - visiems dalyviams vienodos prielaidos, kurių privalu laikytis ir "Dalyvio prielaidos", prielaidos, kurias dalyvis pasirenka pats. Visos dalyvio prielaidos turi būti pateiktos darbalaukyje "Dalyvio prielaidos". FVM modelyje prielaida suprantama kaip pastovi reikšmė, kuri yra įvedama modelyje vieną kartą ir naudojama, kaip kitų skaičiavimų pagrindas.</t>
    </r>
  </si>
  <si>
    <t>Tipinio finansinio modelio darbalaukiai yra sudalinti į penkias dalis: (1) "FVM prielaidos", (2) "Aprašomieji darbalapiai", (3) "Skaičiuojamieji darbalapiai", (4) "Finansiniai rezultatai" ir (5) "Dalyvių vertinimas". Tipinio FVM dalys yra baigtinės, tačiau dalyvis savo nuožiūra gali papildyti kiekvieną dalį savo sukurtais darbalapiais. Jei Dalyvis papildomai sukuria darbalapių, jis juos turi įtraukti į valdymo darbalaukį.</t>
  </si>
  <si>
    <t>Prieš pradedant rengti finansinį veiklos modelį perkančioji organizacija primygtinai rekomenduoja išsianalizuoti ir įsigilinti į 27-ojo verslo apskaitos standarto "Viešojo ir privataus sektorių partnerystės sutartys" aktualią versiją.</t>
  </si>
  <si>
    <t>Savikaina</t>
  </si>
  <si>
    <t>Metinis atlyginimas</t>
  </si>
  <si>
    <t>Indeksacija</t>
  </si>
  <si>
    <t>Atlyginimo dalis</t>
  </si>
  <si>
    <t>M1</t>
  </si>
  <si>
    <t>M2</t>
  </si>
  <si>
    <t>M3</t>
  </si>
  <si>
    <t>M4</t>
  </si>
  <si>
    <t>Dalis</t>
  </si>
  <si>
    <t>M5</t>
  </si>
  <si>
    <t>Kredito srautai</t>
  </si>
  <si>
    <t>Nuosavo kapitalo srautai</t>
  </si>
  <si>
    <t>-</t>
  </si>
  <si>
    <t>Infrastruktūros sukūrimo sąnaudos</t>
  </si>
  <si>
    <t>1 metai</t>
  </si>
  <si>
    <t>2 metai</t>
  </si>
  <si>
    <t>Kaupiama nebaigta statyba</t>
  </si>
  <si>
    <t>Viso:</t>
  </si>
  <si>
    <t>M1 - Kredito srautai</t>
  </si>
  <si>
    <t>M2 - Nuosavo kapitalo srautai</t>
  </si>
  <si>
    <t>Metinis atlyginimas (Pajamos)</t>
  </si>
  <si>
    <t>Finansuotojo paskola</t>
  </si>
  <si>
    <t>Investuotojo įstatinis kapitalas</t>
  </si>
  <si>
    <t>Investuotojo sub-ordinuotos paskolos</t>
  </si>
  <si>
    <t>Investuotojo paskola periodo pradž.</t>
  </si>
  <si>
    <t>Investuotojo paskolos grąžinimas</t>
  </si>
  <si>
    <t>Investuotojo palūkanos</t>
  </si>
  <si>
    <t>Investuotojo paskola periodo pabaigoje</t>
  </si>
  <si>
    <t>Finansuotojo paskola periodo pradž.</t>
  </si>
  <si>
    <t>Finansuotojo paskolos grąžinimas</t>
  </si>
  <si>
    <t>Finansuotojo paskola periodo pabaigoje</t>
  </si>
  <si>
    <t>Finansuotojo paskolos išdavimas</t>
  </si>
  <si>
    <t>Investuotojo paskolos išdavimas</t>
  </si>
  <si>
    <t>Investuotojo įstatinis kapitalas periodo pradžioje</t>
  </si>
  <si>
    <t>Dividendai</t>
  </si>
  <si>
    <t>Įstatinio kapitalo mažinimas</t>
  </si>
  <si>
    <t>įstatinio kapitalo didinimas</t>
  </si>
  <si>
    <t>Finansuotojo paskolos mokesčiai</t>
  </si>
  <si>
    <t xml:space="preserve">Finansuotojo palūkanos </t>
  </si>
  <si>
    <t>Apmokėjimas Finansuotojui</t>
  </si>
  <si>
    <t>Investuotojo bendros investicijos</t>
  </si>
  <si>
    <t>Investuotojo nuosavo kapitalo srautai</t>
  </si>
  <si>
    <t>Investuotojo skolinto kapitalo srautai</t>
  </si>
  <si>
    <t>IRR nuosavo kapitalo, %</t>
  </si>
  <si>
    <t>IRR skolinto kapitalo, %</t>
  </si>
  <si>
    <t>IRR bendras, %</t>
  </si>
  <si>
    <t>M1 ir M2 - nuosavo ir skolinto kapitalo srautai</t>
  </si>
  <si>
    <t>Tikrosios vertės ir statybos kainos santykis, %</t>
  </si>
  <si>
    <t>NT Objekto pardavimas</t>
  </si>
  <si>
    <t>NT pardavimo savikaina</t>
  </si>
  <si>
    <t>Infrastruktūros sukūrimo tikroji vertė</t>
  </si>
  <si>
    <t>Metai</t>
  </si>
  <si>
    <t>IRR, %</t>
  </si>
  <si>
    <t>Gautinos sumos likutis periodo pradžioje</t>
  </si>
  <si>
    <t>Palūkanų pajamos</t>
  </si>
  <si>
    <t>Pinigų įplaukоs mažinančios gautinas sumas</t>
  </si>
  <si>
    <t>Gautinos sumos likutis periodo pabaigoje</t>
  </si>
  <si>
    <t>PN</t>
  </si>
  <si>
    <t>Pardavimo pajamos</t>
  </si>
  <si>
    <t>Infrastruktūra</t>
  </si>
  <si>
    <t>Pardavimo savikaina</t>
  </si>
  <si>
    <t>Balansas</t>
  </si>
  <si>
    <t>Pinigai ir pinigų ekvivalentai</t>
  </si>
  <si>
    <t>Atgal į  valdymo darbalaukį</t>
  </si>
  <si>
    <t>ATITIKIMAS MOKESTINIAMS REIKALAVIMAMS</t>
  </si>
  <si>
    <t>Nr.</t>
  </si>
  <si>
    <t>Mokestiniai reikalavimai</t>
  </si>
  <si>
    <t>Nuoroda į FVM celę ar lydinčius dokumentus</t>
  </si>
  <si>
    <t>Komentaras, jei reikalingas</t>
  </si>
  <si>
    <t>1.1.1</t>
  </si>
  <si>
    <t>Ar ilgalaikis turtas, kuris sutarties galiojimo laikotarpiu išliks Privataus subjekto nuosavybėje yra parodytas PS ilgalaikio turto eilutėje?</t>
  </si>
  <si>
    <t>1.1.2</t>
  </si>
  <si>
    <t>Ar tokiam turtui skaičiuojamas nusidėvėjimas?</t>
  </si>
  <si>
    <t>1.1.3</t>
  </si>
  <si>
    <t>Ar teisingai parinktas tokiam turtui taikomas nusidėvėjimo laikotarpis?</t>
  </si>
  <si>
    <t>1.1.4</t>
  </si>
  <si>
    <t>Ar nusidėvėjimo sąnaudos priskirtos leidžiamiems atskaitymams ir mažina mokėtiną pelno mokesčio dydį?</t>
  </si>
  <si>
    <t>1.1.5</t>
  </si>
  <si>
    <t>Ar FVM prielaidų darbalaukyje pateiktas ilgalaikio turto sąrašas, kuris sutarties galiojimo laikotarpiu priklausys Privačiam subjektui nuosavybės teise?</t>
  </si>
  <si>
    <t>1.2.1</t>
  </si>
  <si>
    <t>Ar ilgalaikis turtas, kuris sutarties galiojimo laikotarpiu nuosavybės teise priklausys valdžios subjektui yra atvaizduotas privataus subjekto pelno nuostolio ataskaitoje „Pardavimo pajamos“ eilutėje?</t>
  </si>
  <si>
    <t>1.2.2</t>
  </si>
  <si>
    <t xml:space="preserve">Ar toks turtas privataus subjekto pelno nuostolio ataskaitoje pripažintas pajamomis tikrąja rinkos kaina ? </t>
  </si>
  <si>
    <t>1.2.3</t>
  </si>
  <si>
    <t>Ar pateiktas pagrindimas dėl tikrosios rinkos kainos nustatymo?</t>
  </si>
  <si>
    <t>1.2.4</t>
  </si>
  <si>
    <t>Ar tokio turto įsigijimo (pasigaminimo) savikaina pripažinta privataus subjekto pelno nuostolio ataskaitoje „Pardavimo savikaina“ eilutėje?</t>
  </si>
  <si>
    <t>1.2.5</t>
  </si>
  <si>
    <t>Ar FVM prielaidų darbalaukyje pateiktas ilgalaikio turto sąrašas, kuris sutarties galiojimo laikotarpiu priklausys Valdžios subjektui nuosavybės teise?</t>
  </si>
  <si>
    <t>1.3.1</t>
  </si>
  <si>
    <t>Ar FVM prielaidų darbalaukyje pateiktas ilgalaikio kilnojamojo ir ilgalaikio nekilnojamojo turto sąrašas?</t>
  </si>
  <si>
    <t>1.3.2</t>
  </si>
  <si>
    <t>Ar FVM prielaidų darbalaukyje pateiktas ilgalaikio kilnojamojo ir ilgalaikio nekilnojamojo turto nuosavybės statusas VPSP sutarties galiojimo laikotarpiu?</t>
  </si>
  <si>
    <t>1.3.3</t>
  </si>
  <si>
    <t>Ar nurodyti planuojamo įsigyti ilgalaikio turto VPSP projekto metai?</t>
  </si>
  <si>
    <t>1.3.4</t>
  </si>
  <si>
    <t>Ar nurodytas planuojamo įsigyti ilgalaikio turto vienetų skaičius?</t>
  </si>
  <si>
    <t>1.3.5</t>
  </si>
  <si>
    <t>Ar nurodytas tokiam turtui taikomas nusidėvėjimo laikotarpis?</t>
  </si>
  <si>
    <t>1.3.6</t>
  </si>
  <si>
    <t>Ar nurodytas nusidėvėjimo laikotarpis yra ne trumpesnis nei nustatyta pelno mokesčio įstatymo 1 priedėlyje  atskirom turto grupėms?</t>
  </si>
  <si>
    <t>1.4.1</t>
  </si>
  <si>
    <t>Ar FVM prielaidų darbalaukyje pateiktas planuojamo remontuoti ilgalaikio turto sąrašas ?</t>
  </si>
  <si>
    <t>1.4.2</t>
  </si>
  <si>
    <t>Ar FVM prielaidų darbalaukyje pateikti VPSP projekto metai, kada planuojama atlikti ilgalaikio turto remontą pagal atskiras turto grupes?</t>
  </si>
  <si>
    <t>1.4.3</t>
  </si>
  <si>
    <t>Ar remonto sąnaudos, skirtos atnaujinti VPSP sutarties galiojimo laikotarpiu naudojamą ilgalaikį turtą priskirtos leidžiamiems atskaitymams tą laikotarpį, kada faktiškai planuojama jas patirti?</t>
  </si>
  <si>
    <t>1.5.1</t>
  </si>
  <si>
    <t>Ar FVM prielaidų darbalaukyje pateiktas ilgalaikio turto sąrašas, kuriam planuojama atlikti esminį tokio turto pagerinimą ?</t>
  </si>
  <si>
    <t>1.5.2</t>
  </si>
  <si>
    <t>Ar FVM prielaidų darbalaukyje pateikti VPSP projekto metai, kada planuojama atlikti ilgalaikio turto esminį pagerinimą pagal atskiras turto grupes?</t>
  </si>
  <si>
    <t>1.5.3</t>
  </si>
  <si>
    <t>Ar esminiam turto pagerinimui atlikti patirtos sąnaudos, skirtos atnaujinti VPSP sutarties galiojimo laikotarpiu naudojamą ilgalaikį turtą, priskirtos leidžiamiems atskaitymams lygiomis dalimis per likusį naudoti tokį turtą laikotarpį (ne ilgesnį nei VPSP sutarties galiojimo laikotarpis)?</t>
  </si>
  <si>
    <t>1.6.1</t>
  </si>
  <si>
    <t>Ar Metinio atlyginimo dalis, skirta padengti turto sukūrimo investicijas per visą VPSP sutarties galiojimo laikotarpį, pelno nuostolio ataskaitoje nėra priskiriama privataus subjekto pajamomis?</t>
  </si>
  <si>
    <t>1.6.2</t>
  </si>
  <si>
    <t>Ar privatus subjektas VPSP sutartis galiojimo laikotarpiu patirtą nuostolį pelno mokesčio ataskaitoje perkėlinėja neribotą laikotarpį?</t>
  </si>
  <si>
    <t>N = (V1 - V2) / T,</t>
  </si>
  <si>
    <t>kur</t>
  </si>
  <si>
    <t>N – metinė nusidėvėjimo suma;</t>
  </si>
  <si>
    <t>V1 – ilgalaikio materialiojo turto įsigijimo kaina;</t>
  </si>
  <si>
    <t>V2 – ilgalaikio turto likvidacinė kaina; T – naudojimo laikas metais.</t>
  </si>
  <si>
    <t>7. Privatus subjektas IT nusidėvėjimo(amortizacijos) skaičiavimui turi taikyti maksimalius nusidėvėjimo normatyvus (pagal atskiras turto grupes), nurodytus Pelno mokesčio įstatymo 1 priedėlyje.</t>
  </si>
  <si>
    <t>6. Atlikus perimto iš Institucijų IT remontą/rekonstrukciją, turi būti daroma prielaida, kad šios išlaidos pailgino turto naudingo tarnavimo laiką ir pagerino turto naudingąsias savybes. Patirtos sąnaudos turi būti atskaitomos lygiomis dalimis per sutarties galiojimo laikotarpį pradedant nuo kito mėnesio po darbų užbaigimo.</t>
  </si>
  <si>
    <t>4. Pelno mokesčiui apskaičiuoti Privatus subjektas turi taikyti tiesiogiai proporcingą (tiesinį) IT nusidėvėjimo (amortizacijos) skaičiavimo metodą, t.y. metinė nusidėvėjimo (amortizacijos) suma apskaičiuojama kaip IT įsigijimo kainos ir to turto likvidacinės kainos skirtumo bei nusidėvėjimo (amortizacijos) laiko (metais) santykis: </t>
  </si>
  <si>
    <t>5. Privatus subjektas IT nusidėvėjimo (amortizacijos) skaičiavimui turi naudoti kito mėnesio būdą, t.y. IT nusidėvėjimas (amortizacija) turi būti pradedamas skaičiuoti nuo kito mėnesio pirmosios dienos po ilgalaikio turto naudojimo pradžios.</t>
  </si>
  <si>
    <t>1. IT nusidėvėjimas (amortizacija) turi būti skaičiuojamas tik Privačiam subjektui nuosavybės teise priklausančiam turtui.</t>
  </si>
  <si>
    <t>2.IT Privatus subjektas turi priskirti tik tokį turtą, kuris bus naudojamas įmonės pajamoms uždirbti (ekonominei naudai gauti) ilgiau kaip vienerius metus ir jo kaina turi būti ne mažesnė kaip X Eur (Privatus subjektas nusistato sumą, nuo kurios turtas bus priskiriamas IT). Ši nuostata turi būti taikoma visoms turto grupėms.</t>
  </si>
  <si>
    <t>3.IT vieneto likvidacinė vertė turi būti lygi 10 proc. jo įsigijimo kainos.</t>
  </si>
  <si>
    <t>Įvesties duomenų darbalaukiai pažymėti geltonai</t>
  </si>
  <si>
    <t>Mėn. Nuo kurio mokamas atlyginimas</t>
  </si>
  <si>
    <t>Vidutinė svertinė kapitalo kaina, %</t>
  </si>
  <si>
    <t>Investuotojo įstatinis kapitalas periodo pabaigoje</t>
  </si>
  <si>
    <t>Gautinos pajamos</t>
  </si>
  <si>
    <t>1.6.3</t>
  </si>
  <si>
    <t>Ar privatus subjektas pasirinko atitinkamą nuosavo ir skolinto kapitalo santykį, kad atitiktų plonos kapitalizacijos taisykles?</t>
  </si>
  <si>
    <t>Eksploatacijos sąnaudos</t>
  </si>
  <si>
    <t>Eksploatacijos sąnaudos (tikroji vertė)</t>
  </si>
  <si>
    <t>3 metai</t>
  </si>
  <si>
    <t>Finansuotojo paskolos įsipareigojimo mokestis</t>
  </si>
  <si>
    <t>M1, M2 ir M3 Atlyginimas</t>
  </si>
  <si>
    <t>Investuotojo paskola, skirta infrastruktūrai</t>
  </si>
  <si>
    <t>Investuotojo akcinis kapitalas ir dividendai</t>
  </si>
  <si>
    <t>M1 Kredito srautai (Finansuotojo)</t>
  </si>
  <si>
    <t>M2 Nuosavo kapitalo srautai (kapitalas+investuotojo paskola infrastruktūrai)</t>
  </si>
  <si>
    <t>Investuotojo paskolų palūkanos</t>
  </si>
  <si>
    <t>M3 palukanu ir nuosavos grąžos apmokejimai</t>
  </si>
  <si>
    <t>Realiu palukanu srautas</t>
  </si>
  <si>
    <t>Perskaiciuotu palukanu rezultatas</t>
  </si>
  <si>
    <t>Viso palukanos</t>
  </si>
  <si>
    <t>Mokėtinos sumos biudžetui</t>
  </si>
  <si>
    <t>Diskontuota vertė (nominali diskonto norma)</t>
  </si>
  <si>
    <t>Mato vnt</t>
  </si>
  <si>
    <t>Kiekis</t>
  </si>
  <si>
    <t>Vieneto kaina</t>
  </si>
  <si>
    <t>Suma Eur be PVM</t>
  </si>
  <si>
    <t>iš viso</t>
  </si>
  <si>
    <t>kv.m</t>
  </si>
  <si>
    <t>Vieneto kaina, Eur/ kv.m / mėnesį</t>
  </si>
  <si>
    <t>Investicijų grupė</t>
  </si>
  <si>
    <t>Sąnaudų grupės</t>
  </si>
  <si>
    <t>Objekto plotas, kv.m</t>
  </si>
  <si>
    <t>Privataus Subjekto metinio atlyginimo detalizacija (indeksuota be PVM), EUR</t>
  </si>
  <si>
    <t>Privataus Subjekto metinio atlyginimo detalizacija (indeksuota su PVM), EUR</t>
  </si>
  <si>
    <t>Išmokėjimo terminas, mėn</t>
  </si>
  <si>
    <t>Paskolos trukmė, metais</t>
  </si>
  <si>
    <t>Paskolos grąžinimo (amortizacijos) pradžia, mėn</t>
  </si>
  <si>
    <t>Paskolos grąžinimo (amortizacijos) terminas, metais</t>
  </si>
  <si>
    <t>Paskolos grąžinimo (amortizacijos) metodas</t>
  </si>
  <si>
    <t>IRS (palūkanų fiksavimo) sandorio kaštai, proc.</t>
  </si>
  <si>
    <t>Įsipareigojimo mokestis</t>
  </si>
  <si>
    <t>Vienkartinis administravimo mokestis</t>
  </si>
  <si>
    <t>Linijinis</t>
  </si>
  <si>
    <t>Ar viršyjama maksimali paskolos suma (TAIP/NE)</t>
  </si>
  <si>
    <t>Įstatinis kapitalas (proc nuo statybų ir įrengimo išlaidų)</t>
  </si>
  <si>
    <t>Investuotojo suteiktos / investuotojui suteiktos paskolos palūkanų norma, proc.</t>
  </si>
  <si>
    <t>Plonos kapitalizacijos taisyklės reikalavimo laikymasis (TAIP/NE)</t>
  </si>
  <si>
    <t>Speciali tikslinio deponavimo sąskaitos likutis</t>
  </si>
  <si>
    <t>Pinigų sąskaitoje pokytis</t>
  </si>
  <si>
    <t>Nuoroda/komentaras</t>
  </si>
  <si>
    <t>Informacija apie palūkanas už rezervuotas sumas</t>
  </si>
  <si>
    <t>Negaunamos</t>
  </si>
  <si>
    <t>M3n1 - Finansinės veiklos (palūkanų) sąnaudos</t>
  </si>
  <si>
    <t>M3n2 - investicinės veiklos ir nuosavo kapitalo sąnaudos</t>
  </si>
  <si>
    <r>
      <t>Privataus Subjekto metinio atlyginimo detalizacija (</t>
    </r>
    <r>
      <rPr>
        <b/>
        <sz val="11"/>
        <color theme="1"/>
        <rFont val="Calibri"/>
        <family val="2"/>
        <charset val="186"/>
        <scheme val="minor"/>
      </rPr>
      <t>neindeksuota be PVM</t>
    </r>
    <r>
      <rPr>
        <sz val="11"/>
        <color theme="1"/>
        <rFont val="Calibri"/>
        <family val="2"/>
        <charset val="186"/>
        <scheme val="minor"/>
      </rPr>
      <t>), EUR</t>
    </r>
  </si>
  <si>
    <r>
      <t>Privataus Subjekto metinio atlyginimo detalizacija (</t>
    </r>
    <r>
      <rPr>
        <b/>
        <sz val="11"/>
        <color theme="1"/>
        <rFont val="Calibri"/>
        <family val="2"/>
        <charset val="186"/>
        <scheme val="minor"/>
      </rPr>
      <t>neindeksuota su PVM</t>
    </r>
    <r>
      <rPr>
        <sz val="11"/>
        <color theme="1"/>
        <rFont val="Calibri"/>
        <family val="2"/>
        <charset val="186"/>
        <scheme val="minor"/>
      </rPr>
      <t>), EUR</t>
    </r>
  </si>
  <si>
    <t>Banko marža (veiklos laikotarpis), proc.</t>
  </si>
  <si>
    <t>Banko marža (statybos laikotarpis), proc.</t>
  </si>
  <si>
    <t>Partnerystės sutarties pradžia (Bazinė data)</t>
  </si>
  <si>
    <t>Infrastruktūros eksploatacijos laikotarpis, mėn.</t>
  </si>
  <si>
    <t>PVM mokesčio tarifas (lengvatinis), %</t>
  </si>
  <si>
    <t>Bazinių tarifų nustatymo data</t>
  </si>
  <si>
    <t>Kitos prielaidos</t>
  </si>
  <si>
    <t>Maksimalūs viešojo subjekto mokėjimai privačiam subjektui (GDV), EUR</t>
  </si>
  <si>
    <t>Finansinė diskonto norma (reali)</t>
  </si>
  <si>
    <t>Finansinė diskonto norma (nominali)</t>
  </si>
  <si>
    <t>Veiklos periodo jungiklis</t>
  </si>
  <si>
    <t>Finansuotojo paskolos grąžinimo periodo jungiklis</t>
  </si>
  <si>
    <t>Reikalavimo Specialios tikslinio deponavimo sąskaitos likučio sudarymui periodo jungiklis</t>
  </si>
  <si>
    <t>Neindeksuota mokėjimų suma</t>
  </si>
  <si>
    <t>Suma be PVM:</t>
  </si>
  <si>
    <t>Infrastruktūros sukūrimo sąnaudų dalis</t>
  </si>
  <si>
    <t>1. INFRASTRUKTŪROS SUKŪRIMO SĄNAUDOS</t>
  </si>
  <si>
    <t>1.1. Sukūrimo (statybos) sąnaudos</t>
  </si>
  <si>
    <t>Įkainis už kv.m.</t>
  </si>
  <si>
    <t>1.2. Sukūrimo (įrengimo) sąnaudos</t>
  </si>
  <si>
    <t>Įkainis už kv.m. be PVM</t>
  </si>
  <si>
    <t>Iš viso:</t>
  </si>
  <si>
    <t>Sąnaudų grupė</t>
  </si>
  <si>
    <t>1.5. Administravimo ir valdymo sąnaudos</t>
  </si>
  <si>
    <t>Suma Eur (be PVM) / mėnesį</t>
  </si>
  <si>
    <t>Suma Eur (be PVM) / metus</t>
  </si>
  <si>
    <t>2. FINANSAVIMAS</t>
  </si>
  <si>
    <t>2.1. Finansuotojo paskola</t>
  </si>
  <si>
    <t>Maksimali banko suteikiamos paskolos suma, EUR</t>
  </si>
  <si>
    <t>Maksimalus finansavimo intensyvumas (% nuo statybų ir įrengimo išlaidų statybų laikotarpiu)</t>
  </si>
  <si>
    <t>Maksimalus finansavimo intensyvumas (% nuo statybų ir įrengimo išlaidų veiklos laikotarpiu)</t>
  </si>
  <si>
    <t>Informacija apie specialios tikslinio deponavimo sąskaitos rezervo dydį, men.</t>
  </si>
  <si>
    <t>Nuoroda/komentaras/pagrindžiantis dokumentas</t>
  </si>
  <si>
    <t>2.2. Investuotojo nuosavas kapitalas ir paskola</t>
  </si>
  <si>
    <t>Įstatinio kapitalo dydis, EUR (suapvalinama iki tūkst. EUR)</t>
  </si>
  <si>
    <t>Investuotojo paskolos dydis investicijoms finansuoti, EUR</t>
  </si>
  <si>
    <t>Investuotojo paskola, skirta pinigų srautams valdyti</t>
  </si>
  <si>
    <t>Investuotojo paskolos judėjimas</t>
  </si>
  <si>
    <t>Įsipareigojimo mekesčio mokėjimo periodo jungiklis</t>
  </si>
  <si>
    <t>VPSP periodo jungiklis</t>
  </si>
  <si>
    <t>Kontrolė</t>
  </si>
  <si>
    <t>Metai kuomet atliekamos investicijos (jungiklis)</t>
  </si>
  <si>
    <t>Banko paskolos suma (statybų laikotarpiu)</t>
  </si>
  <si>
    <t>Banko paskolos suma (veiklos laikotarpiu)</t>
  </si>
  <si>
    <t>Atsakymas (Taip, Ne, modelyje neaktualu)</t>
  </si>
  <si>
    <t>Investuotojo grąža</t>
  </si>
  <si>
    <t>Investuotojas ir finansuotojas</t>
  </si>
  <si>
    <t>Valdžios Subjekto mokėjimai</t>
  </si>
  <si>
    <t>27 VAS skaičiavimai</t>
  </si>
  <si>
    <t>Ilgalaikio turto apskaita</t>
  </si>
  <si>
    <t>Finansinės ataskaitos</t>
  </si>
  <si>
    <t>Pelno mokesčio apskaičiavimas</t>
  </si>
  <si>
    <t>Rezultatai</t>
  </si>
  <si>
    <t>Nuosavo kapitalo grąža</t>
  </si>
  <si>
    <r>
      <t xml:space="preserve">Banko reikalavimo laikymasis (ang. </t>
    </r>
    <r>
      <rPr>
        <i/>
        <sz val="10"/>
        <color theme="1"/>
        <rFont val="Calibri"/>
        <family val="2"/>
        <charset val="186"/>
        <scheme val="minor"/>
      </rPr>
      <t>(DSCR)</t>
    </r>
    <r>
      <rPr>
        <sz val="10"/>
        <color theme="1"/>
        <rFont val="Calibri"/>
        <family val="2"/>
        <charset val="186"/>
        <scheme val="minor"/>
      </rPr>
      <t xml:space="preserve"> rodiklis)</t>
    </r>
  </si>
  <si>
    <t>Ar spec.sąskaitoje sukaupta banko reikalaujama suma (TAIP/NE)</t>
  </si>
  <si>
    <t xml:space="preserve">Banko reikalavimo (DSCR) atitikimas </t>
  </si>
  <si>
    <t>Banko reikalaujamas skolos padengimo rodiklis (ang. LLCR)</t>
  </si>
  <si>
    <t xml:space="preserve">Banko reikalaujamas metinis skolų aptarnavimo rodiklis (ang. DSCR) </t>
  </si>
  <si>
    <t>Skaičiavimai LLCR rodikliui apskaičiuoti</t>
  </si>
  <si>
    <t>1.3. Reinvesticijos</t>
  </si>
  <si>
    <t>1.4.1. Paslaugų teikimo sąnaudos</t>
  </si>
  <si>
    <t>Priežiūros išlaidų grupė</t>
  </si>
  <si>
    <t>M4.1</t>
  </si>
  <si>
    <t>M4.2</t>
  </si>
  <si>
    <t>Skirtumas</t>
  </si>
  <si>
    <t>Bendro kainų lygio indeksacija pagal SVKI</t>
  </si>
  <si>
    <t>M3 - Finansinės ir investicinės veiklos pajamos</t>
  </si>
  <si>
    <t>M4 - Paslaugų teikimo ir priežiūros pajamos</t>
  </si>
  <si>
    <t>M4.1 - Paslaugų teikimo pajamos</t>
  </si>
  <si>
    <t>M4.2 - Atnaujinimo ir remonto pajamos</t>
  </si>
  <si>
    <t>M5 - Administravimo ir valdymo pajamos</t>
  </si>
  <si>
    <t>M3n1 - Finansinės veiklos (palūkanų) pajamos</t>
  </si>
  <si>
    <t>Ar tenkinamas maksimalių viešojo subjekto mokėjimų privačiam subjektui neviršijimo reikalavimas? (TAIP/NE)</t>
  </si>
  <si>
    <t>Finansinė ir investicinė veikla</t>
  </si>
  <si>
    <t>Paslaugų teikimas</t>
  </si>
  <si>
    <t>Paslaugų teikimas ir Atnaujinimas ir remontas</t>
  </si>
  <si>
    <t>Atnaujinimas ir remontas</t>
  </si>
  <si>
    <t>Administravimas ir valdymas</t>
  </si>
  <si>
    <t>M3n2 - Investicinės veiklos ir nuosavo kapitalo pajamos</t>
  </si>
  <si>
    <t>1.4.2. Atnaujinimo ir remonto sąnaudos</t>
  </si>
  <si>
    <t>M1 - skolinto kapitalo srautai</t>
  </si>
  <si>
    <t>M2 - nuosavo kapitalo srautai</t>
  </si>
  <si>
    <t>Mokestinis nuostolis periodo pradž.</t>
  </si>
  <si>
    <t>Mokestinio periodo nuostoliai</t>
  </si>
  <si>
    <t>Mokestis nuostolis periodo pabaigoje</t>
  </si>
  <si>
    <t>Investicijos - pavadinimas - nurodyti</t>
  </si>
  <si>
    <t>Investicijos - praplėsti/sumažinti pagal poreikį</t>
  </si>
  <si>
    <t>Nurodyti</t>
  </si>
  <si>
    <t>Sąnaudos - pavadinimas - nurodyti</t>
  </si>
  <si>
    <t>Sąnaudos - praplėsti/sumažinti pagal poreikį</t>
  </si>
  <si>
    <t>Reinvesticijos - pavadinimas - nurodyti</t>
  </si>
  <si>
    <t>Reinvesticijos - praplėsti/sumažinti pagal poreikį</t>
  </si>
  <si>
    <t>Nominalios vertės</t>
  </si>
  <si>
    <t>Realios vertės</t>
  </si>
  <si>
    <r>
      <t>Tipinis FVM modelis yra parengtas "202</t>
    </r>
    <r>
      <rPr>
        <sz val="11"/>
        <color rgb="FFFF0000"/>
        <rFont val="Calibri"/>
        <family val="2"/>
        <charset val="186"/>
        <scheme val="minor"/>
      </rPr>
      <t>X</t>
    </r>
    <r>
      <rPr>
        <sz val="11"/>
        <color theme="1"/>
        <rFont val="Calibri"/>
        <family val="2"/>
        <charset val="186"/>
        <scheme val="minor"/>
      </rPr>
      <t xml:space="preserve"> m. </t>
    </r>
    <r>
      <rPr>
        <sz val="11"/>
        <color rgb="FFFF0000"/>
        <rFont val="Calibri"/>
        <family val="2"/>
        <charset val="186"/>
        <scheme val="minor"/>
      </rPr>
      <t xml:space="preserve">xxxx X </t>
    </r>
    <r>
      <rPr>
        <sz val="11"/>
        <color theme="1"/>
        <rFont val="Calibri"/>
        <family val="2"/>
        <charset val="186"/>
        <scheme val="minor"/>
      </rPr>
      <t xml:space="preserve">d. CVP IS" viešajam pirkimui, kurio numeris yra Nr. </t>
    </r>
    <r>
      <rPr>
        <sz val="11"/>
        <color rgb="FFFF0000"/>
        <rFont val="Calibri"/>
        <family val="2"/>
        <charset val="186"/>
        <scheme val="minor"/>
      </rPr>
      <t>XXXXXX</t>
    </r>
    <r>
      <rPr>
        <sz val="11"/>
        <color theme="1"/>
        <rFont val="Calibri"/>
        <family val="2"/>
        <charset val="186"/>
        <scheme val="minor"/>
      </rPr>
      <t>. Pagrindinė tipinio modelio funkcija - suteikti dalyviams formą, kuri supaprastintų finansinio modelio rengimą, padidintų viešojo konkurso skaidrumą ir pagreitinti pirkimo komisijos darbą vertinant dalyvio pasiūlymą.</t>
    </r>
  </si>
  <si>
    <t>Projekto įmonės pradinis kapitalas, EUR</t>
  </si>
  <si>
    <t>M4.2 - Kaupiamosios atnaujinimo ir remonto pajamos</t>
  </si>
  <si>
    <t>Metinio atlyginimo dalis</t>
  </si>
  <si>
    <r>
      <t>Reinvesticijų grupė -</t>
    </r>
    <r>
      <rPr>
        <b/>
        <sz val="11"/>
        <color rgb="FFFF0000"/>
        <rFont val="Calibri"/>
        <family val="2"/>
        <charset val="186"/>
        <scheme val="minor"/>
      </rPr>
      <t xml:space="preserve"> reinvesticijos neturi būti numatomas ir, esant jų poreikiui, keičiamos Atnaujinimo ir remonto Sąnaudomis</t>
    </r>
  </si>
  <si>
    <t>M3 - Finansinės ir investicinės veiklos sąnaudos</t>
  </si>
  <si>
    <t>M4 - Paslaugų teikimo ir priežiūros sąnaudos</t>
  </si>
  <si>
    <t>Būtinas pinigų kiekis</t>
  </si>
  <si>
    <t>Pinigų perteklius</t>
  </si>
  <si>
    <t>M4.1 - Paslaugų teikimo sąnaudos</t>
  </si>
  <si>
    <t>M4.2 - Atnaujinimo ir remonto sąnaudos</t>
  </si>
  <si>
    <t>M5 - Administravimo ir valdymo sąnaudos</t>
  </si>
  <si>
    <t>Sąlygų 14 priedo 1 priedėlis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</si>
</sst>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L_t_-;\-* #,##0.00\ _L_t_-;_-* &quot;-&quot;??\ _L_t_-;_-@_-"/>
    <numFmt numFmtId="165" formatCode="0.000"/>
    <numFmt numFmtId="166" formatCode="0.0%"/>
    <numFmt numFmtId="167" formatCode="0.0000"/>
    <numFmt numFmtId="168" formatCode="_-* #,##0\ _L_t_-;\-* #,##0\ _L_t_-;_-* &quot;-&quot;??\ _L_t_-;_-@_-"/>
    <numFmt numFmtId="169" formatCode="#,##0_ ;[Red]\-#,##0\ "/>
    <numFmt numFmtId="170" formatCode="#,##0_ ;\-#,##0\ "/>
  </numFmts>
  <fonts count="71">
    <font>
      <sz val="11"/>
      <color theme="1"/>
      <name val="Calibri"/>
      <family val="2"/>
      <charset val="186"/>
      <scheme val="minor"/>
    </font>
    <font>
      <sz val="11"/>
      <color theme="1"/>
      <name val="Calibri"/>
      <family val="2"/>
      <scheme val="minor"/>
    </font>
    <font>
      <b/>
      <sz val="11"/>
      <color theme="1"/>
      <name val="Calibri"/>
      <family val="2"/>
      <charset val="186"/>
      <scheme val="minor"/>
    </font>
    <font>
      <u/>
      <sz val="11"/>
      <color theme="10"/>
      <name val="Calibri"/>
      <family val="2"/>
      <charset val="186"/>
      <scheme val="minor"/>
    </font>
    <font>
      <b/>
      <sz val="14"/>
      <color theme="1"/>
      <name val="Calibri"/>
      <family val="2"/>
      <charset val="186"/>
      <scheme val="minor"/>
    </font>
    <font>
      <i/>
      <sz val="11"/>
      <color theme="1"/>
      <name val="Calibri"/>
      <family val="2"/>
      <charset val="186"/>
      <scheme val="minor"/>
    </font>
    <font>
      <sz val="8"/>
      <color theme="1"/>
      <name val="Calibri"/>
      <family val="2"/>
      <charset val="186"/>
      <scheme val="minor"/>
    </font>
    <font>
      <b/>
      <i/>
      <sz val="11"/>
      <color theme="1"/>
      <name val="Calibri"/>
      <family val="2"/>
      <charset val="186"/>
      <scheme val="minor"/>
    </font>
    <font>
      <b/>
      <sz val="11"/>
      <color theme="1"/>
      <name val="Calibri"/>
      <family val="2"/>
      <scheme val="minor"/>
    </font>
    <font>
      <b/>
      <sz val="11.5"/>
      <name val="Times New Roman Baltic"/>
      <charset val="186"/>
    </font>
    <font>
      <sz val="11.5"/>
      <name val="Times New Roman Baltic"/>
      <charset val="186"/>
    </font>
    <font>
      <sz val="11.5"/>
      <name val="Times New Roman"/>
      <family val="1"/>
      <charset val="186"/>
    </font>
    <font>
      <b/>
      <sz val="11.5"/>
      <name val="Times New Roman Baltic"/>
    </font>
    <font>
      <i/>
      <sz val="11.5"/>
      <name val="Times New Roman Baltic"/>
      <charset val="186"/>
    </font>
    <font>
      <u/>
      <sz val="10"/>
      <color theme="10"/>
      <name val="Calibri"/>
      <family val="2"/>
      <charset val="186"/>
      <scheme val="minor"/>
    </font>
    <font>
      <sz val="10"/>
      <color theme="1"/>
      <name val="Calibri"/>
      <family val="2"/>
      <charset val="186"/>
      <scheme val="minor"/>
    </font>
    <font>
      <b/>
      <sz val="10"/>
      <name val="Times New Roman"/>
      <family val="1"/>
      <charset val="186"/>
    </font>
    <font>
      <i/>
      <sz val="10"/>
      <name val="Times New Roman"/>
      <family val="1"/>
      <charset val="186"/>
    </font>
    <font>
      <b/>
      <sz val="10"/>
      <name val="Times New Roman Baltic"/>
      <charset val="186"/>
    </font>
    <font>
      <sz val="10"/>
      <name val="Times New Roman Baltic"/>
      <charset val="186"/>
    </font>
    <font>
      <sz val="10"/>
      <name val="Times New Roman"/>
      <family val="1"/>
      <charset val="186"/>
    </font>
    <font>
      <b/>
      <sz val="10"/>
      <name val="Times New Roman Baltic"/>
    </font>
    <font>
      <i/>
      <sz val="10"/>
      <name val="Times New Roman Baltic"/>
      <charset val="186"/>
    </font>
    <font>
      <sz val="11"/>
      <name val="Calibri"/>
      <family val="2"/>
      <scheme val="minor"/>
    </font>
    <font>
      <i/>
      <sz val="11"/>
      <color theme="1"/>
      <name val="Calibri"/>
      <family val="2"/>
      <scheme val="minor"/>
    </font>
    <font>
      <b/>
      <sz val="10"/>
      <color indexed="8"/>
      <name val="Times New Roman"/>
      <family val="1"/>
      <charset val="186"/>
    </font>
    <font>
      <sz val="10"/>
      <color indexed="8"/>
      <name val="Times New Roman"/>
      <family val="1"/>
      <charset val="186"/>
    </font>
    <font>
      <b/>
      <u/>
      <sz val="10"/>
      <color indexed="8"/>
      <name val="Times New Roman"/>
      <family val="1"/>
      <charset val="186"/>
    </font>
    <font>
      <sz val="11"/>
      <color theme="0"/>
      <name val="Calibri"/>
      <family val="2"/>
      <charset val="186"/>
      <scheme val="minor"/>
    </font>
    <font>
      <strike/>
      <sz val="11"/>
      <color theme="0"/>
      <name val="Calibri"/>
      <family val="2"/>
      <charset val="186"/>
      <scheme val="minor"/>
    </font>
    <font>
      <b/>
      <i/>
      <sz val="11"/>
      <color theme="1"/>
      <name val="Calibri"/>
      <family val="2"/>
      <scheme val="minor"/>
    </font>
    <font>
      <i/>
      <sz val="10"/>
      <color theme="1"/>
      <name val="Calibri"/>
      <family val="2"/>
      <charset val="186"/>
      <scheme val="minor"/>
    </font>
    <font>
      <b/>
      <i/>
      <sz val="10"/>
      <color theme="1"/>
      <name val="Calibri"/>
      <family val="2"/>
      <charset val="186"/>
      <scheme val="minor"/>
    </font>
    <font>
      <u/>
      <sz val="10"/>
      <name val="Arial"/>
      <family val="2"/>
    </font>
    <font>
      <sz val="11"/>
      <color theme="1"/>
      <name val="Arial"/>
      <family val="2"/>
    </font>
    <font>
      <i/>
      <sz val="11"/>
      <color theme="1"/>
      <name val="Arial"/>
      <family val="2"/>
    </font>
    <font>
      <b/>
      <sz val="11"/>
      <color theme="1"/>
      <name val="Arial"/>
      <family val="2"/>
    </font>
    <font>
      <b/>
      <sz val="10"/>
      <color theme="1"/>
      <name val="Arial"/>
      <family val="2"/>
    </font>
    <font>
      <b/>
      <i/>
      <sz val="10"/>
      <color theme="1"/>
      <name val="Arial"/>
      <family val="2"/>
    </font>
    <font>
      <i/>
      <sz val="10"/>
      <color theme="1"/>
      <name val="Arial"/>
      <family val="2"/>
    </font>
    <font>
      <sz val="10"/>
      <color theme="1"/>
      <name val="Arial"/>
      <family val="2"/>
    </font>
    <font>
      <sz val="10"/>
      <name val="Arial"/>
      <family val="2"/>
    </font>
    <font>
      <sz val="10"/>
      <color rgb="FF000000"/>
      <name val="Arial"/>
      <family val="2"/>
    </font>
    <font>
      <i/>
      <sz val="10"/>
      <color rgb="FF000000"/>
      <name val="Arial"/>
      <family val="2"/>
    </font>
    <font>
      <sz val="10"/>
      <color theme="1"/>
      <name val="Arial"/>
      <family val="2"/>
      <charset val="186"/>
    </font>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8"/>
      <color theme="1"/>
      <name val="Calibri"/>
      <family val="2"/>
      <charset val="186"/>
      <scheme val="minor"/>
    </font>
    <font>
      <sz val="11"/>
      <name val="Calibri"/>
      <family val="2"/>
      <charset val="186"/>
      <scheme val="minor"/>
    </font>
    <font>
      <sz val="10"/>
      <name val="Arial"/>
      <family val="2"/>
      <charset val="186"/>
    </font>
    <font>
      <sz val="9"/>
      <color theme="1"/>
      <name val="Calibri"/>
      <family val="2"/>
      <charset val="186"/>
      <scheme val="minor"/>
    </font>
    <font>
      <b/>
      <sz val="9"/>
      <color theme="1"/>
      <name val="Calibri"/>
      <family val="2"/>
      <charset val="186"/>
      <scheme val="minor"/>
    </font>
    <font>
      <sz val="9"/>
      <name val="Calibri"/>
      <family val="2"/>
      <charset val="186"/>
      <scheme val="minor"/>
    </font>
    <font>
      <b/>
      <sz val="11"/>
      <name val="Calibri"/>
      <family val="2"/>
      <charset val="186"/>
      <scheme val="minor"/>
    </font>
    <font>
      <i/>
      <sz val="12"/>
      <name val="Calibri"/>
      <family val="2"/>
      <charset val="186"/>
      <scheme val="minor"/>
    </font>
    <font>
      <i/>
      <sz val="8"/>
      <color theme="1"/>
      <name val="Calibri"/>
      <family val="2"/>
      <charset val="186"/>
      <scheme val="minor"/>
    </font>
    <font>
      <sz val="9"/>
      <color indexed="81"/>
      <name val="Tahoma"/>
      <family val="2"/>
      <charset val="186"/>
    </font>
    <font>
      <b/>
      <sz val="9"/>
      <color indexed="81"/>
      <name val="Tahoma"/>
      <family val="2"/>
      <charset val="186"/>
    </font>
    <font>
      <b/>
      <sz val="14"/>
      <name val="Calibri"/>
      <family val="2"/>
      <charset val="186"/>
      <scheme val="minor"/>
    </font>
    <font>
      <i/>
      <sz val="11"/>
      <color rgb="FFFF0000"/>
      <name val="Calibri"/>
      <family val="2"/>
      <charset val="186"/>
      <scheme val="minor"/>
    </font>
    <font>
      <b/>
      <i/>
      <sz val="14"/>
      <color theme="1"/>
      <name val="Calibri"/>
      <family val="2"/>
      <charset val="186"/>
      <scheme val="minor"/>
    </font>
    <font>
      <sz val="11"/>
      <color rgb="FFFF0000"/>
      <name val="Calibri"/>
      <family val="2"/>
      <charset val="186"/>
      <scheme val="minor"/>
    </font>
    <font>
      <b/>
      <sz val="11"/>
      <color rgb="FFFF0000"/>
      <name val="Calibri"/>
      <family val="2"/>
      <charset val="186"/>
      <scheme val="minor"/>
    </font>
    <font>
      <sz val="11"/>
      <color rgb="FF0070C0"/>
      <name val="Calibri"/>
      <family val="2"/>
      <charset val="186"/>
      <scheme val="minor"/>
    </font>
    <font>
      <i/>
      <sz val="11"/>
      <name val="Calibri"/>
      <family val="2"/>
      <charset val="186"/>
      <scheme val="minor"/>
    </font>
    <font>
      <sz val="12"/>
      <color theme="1"/>
      <name val="Times New Roman"/>
      <family val="1"/>
      <charset val="186"/>
    </font>
    <font>
      <sz val="9"/>
      <color indexed="81"/>
      <name val="Tahoma"/>
      <charset val="1"/>
    </font>
    <font>
      <b/>
      <sz val="9"/>
      <color indexed="81"/>
      <name val="Tahoma"/>
      <charset val="1"/>
    </font>
    <font>
      <i/>
      <sz val="10"/>
      <name val="Calibri"/>
      <family val="2"/>
      <charset val="186"/>
      <scheme val="minor"/>
    </font>
    <font>
      <b/>
      <i/>
      <sz val="11"/>
      <name val="Calibri"/>
      <family val="2"/>
      <charset val="186"/>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59999389629810485"/>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4">
    <xf numFmtId="0" fontId="0" fillId="0" borderId="0"/>
    <xf numFmtId="0" fontId="3" fillId="0" borderId="0" applyNumberFormat="0" applyFill="0" applyBorder="0" applyAlignment="0" applyProtection="0"/>
    <xf numFmtId="9" fontId="45" fillId="0" borderId="0" applyFont="0" applyFill="0" applyBorder="0" applyAlignment="0" applyProtection="0"/>
    <xf numFmtId="164" fontId="45" fillId="0" borderId="0" applyFont="0" applyFill="0" applyBorder="0" applyAlignment="0" applyProtection="0"/>
  </cellStyleXfs>
  <cellXfs count="695">
    <xf numFmtId="0" fontId="0" fillId="0" borderId="0" xfId="0"/>
    <xf numFmtId="0" fontId="3" fillId="0" borderId="0" xfId="1" quotePrefix="1"/>
    <xf numFmtId="0" fontId="0" fillId="0" borderId="10" xfId="0" applyBorder="1"/>
    <xf numFmtId="0" fontId="0" fillId="0" borderId="11" xfId="0" applyBorder="1"/>
    <xf numFmtId="0" fontId="0" fillId="0" borderId="14" xfId="0" applyBorder="1"/>
    <xf numFmtId="0" fontId="0" fillId="0" borderId="22" xfId="0" applyBorder="1"/>
    <xf numFmtId="0" fontId="0" fillId="0" borderId="5" xfId="0" applyBorder="1"/>
    <xf numFmtId="0" fontId="0" fillId="0" borderId="9" xfId="0" applyBorder="1"/>
    <xf numFmtId="0" fontId="0" fillId="0" borderId="13" xfId="0" applyBorder="1"/>
    <xf numFmtId="0" fontId="5" fillId="0" borderId="0" xfId="0" applyFont="1"/>
    <xf numFmtId="0" fontId="0" fillId="0" borderId="1" xfId="0" applyBorder="1" applyAlignment="1">
      <alignment wrapText="1"/>
    </xf>
    <xf numFmtId="0" fontId="0" fillId="0" borderId="1" xfId="0" applyBorder="1"/>
    <xf numFmtId="0" fontId="2" fillId="0" borderId="0" xfId="0" applyFont="1"/>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0" xfId="0" applyNumberFormat="1"/>
    <xf numFmtId="3" fontId="0" fillId="0" borderId="14" xfId="0" applyNumberFormat="1" applyBorder="1" applyAlignment="1">
      <alignment horizontal="center" vertical="center"/>
    </xf>
    <xf numFmtId="3" fontId="8" fillId="0" borderId="15" xfId="0" applyNumberFormat="1" applyFont="1" applyBorder="1" applyAlignment="1">
      <alignment horizontal="center" vertical="center"/>
    </xf>
    <xf numFmtId="0" fontId="0" fillId="0" borderId="25" xfId="0" applyBorder="1"/>
    <xf numFmtId="3" fontId="0" fillId="0" borderId="6" xfId="0" applyNumberFormat="1" applyBorder="1" applyAlignment="1">
      <alignment horizontal="center" vertical="center"/>
    </xf>
    <xf numFmtId="3" fontId="8" fillId="0" borderId="7" xfId="0" applyNumberFormat="1" applyFont="1" applyBorder="1" applyAlignment="1">
      <alignment horizontal="center" vertical="center"/>
    </xf>
    <xf numFmtId="3" fontId="8" fillId="0" borderId="3" xfId="0" applyNumberFormat="1" applyFont="1" applyBorder="1" applyAlignment="1">
      <alignment horizontal="center"/>
    </xf>
    <xf numFmtId="0" fontId="5" fillId="3" borderId="0" xfId="0" applyFont="1" applyFill="1"/>
    <xf numFmtId="0" fontId="0" fillId="3" borderId="0" xfId="0" applyFill="1"/>
    <xf numFmtId="0" fontId="8" fillId="0" borderId="11" xfId="0" applyFont="1" applyBorder="1"/>
    <xf numFmtId="3" fontId="0" fillId="0" borderId="11" xfId="0" applyNumberFormat="1" applyBorder="1"/>
    <xf numFmtId="0" fontId="0" fillId="0" borderId="11" xfId="0" applyBorder="1" applyAlignment="1">
      <alignment horizontal="center"/>
    </xf>
    <xf numFmtId="0" fontId="0" fillId="0" borderId="15" xfId="0" applyBorder="1"/>
    <xf numFmtId="0" fontId="0" fillId="0" borderId="23" xfId="0" applyBorder="1"/>
    <xf numFmtId="3" fontId="2" fillId="0" borderId="11" xfId="0" applyNumberFormat="1" applyFont="1" applyBorder="1"/>
    <xf numFmtId="3" fontId="2" fillId="0" borderId="12" xfId="0" applyNumberFormat="1" applyFont="1" applyBorder="1"/>
    <xf numFmtId="3" fontId="2" fillId="0" borderId="23" xfId="0" applyNumberFormat="1" applyFont="1" applyBorder="1"/>
    <xf numFmtId="3" fontId="2" fillId="0" borderId="24" xfId="0" applyNumberFormat="1" applyFont="1" applyBorder="1"/>
    <xf numFmtId="3" fontId="0" fillId="0" borderId="15" xfId="0" applyNumberFormat="1" applyBorder="1"/>
    <xf numFmtId="3" fontId="2" fillId="0" borderId="15" xfId="0" applyNumberFormat="1" applyFont="1" applyBorder="1"/>
    <xf numFmtId="3" fontId="2" fillId="0" borderId="16" xfId="0" applyNumberFormat="1" applyFont="1" applyBorder="1"/>
    <xf numFmtId="3" fontId="5" fillId="0" borderId="0" xfId="0" applyNumberFormat="1" applyFont="1"/>
    <xf numFmtId="3" fontId="2" fillId="0" borderId="0" xfId="0" applyNumberFormat="1" applyFont="1"/>
    <xf numFmtId="0" fontId="14" fillId="0" borderId="0" xfId="1" quotePrefix="1" applyFont="1"/>
    <xf numFmtId="0" fontId="15" fillId="0" borderId="0" xfId="0" applyFont="1"/>
    <xf numFmtId="0" fontId="3" fillId="3" borderId="0" xfId="1" quotePrefix="1" applyFill="1"/>
    <xf numFmtId="0" fontId="0" fillId="3" borderId="0" xfId="0" applyFill="1" applyAlignment="1">
      <alignment vertical="center" wrapText="1"/>
    </xf>
    <xf numFmtId="0" fontId="0" fillId="0" borderId="0" xfId="0" applyAlignment="1">
      <alignment horizontal="center"/>
    </xf>
    <xf numFmtId="0" fontId="0" fillId="0" borderId="9" xfId="0" applyFill="1" applyBorder="1"/>
    <xf numFmtId="0" fontId="28" fillId="0" borderId="0" xfId="0" applyFont="1"/>
    <xf numFmtId="0" fontId="24" fillId="0" borderId="0" xfId="0" applyFont="1"/>
    <xf numFmtId="0" fontId="24" fillId="0" borderId="11" xfId="0" applyFont="1" applyBorder="1"/>
    <xf numFmtId="0" fontId="24" fillId="0" borderId="10" xfId="0" applyFont="1" applyBorder="1"/>
    <xf numFmtId="0" fontId="24" fillId="0" borderId="9" xfId="0" applyFont="1" applyFill="1" applyBorder="1"/>
    <xf numFmtId="0" fontId="24" fillId="0" borderId="13" xfId="0" applyFont="1" applyFill="1" applyBorder="1"/>
    <xf numFmtId="0" fontId="0" fillId="0" borderId="38" xfId="0" applyBorder="1" applyAlignment="1">
      <alignment horizontal="center"/>
    </xf>
    <xf numFmtId="0" fontId="8" fillId="0" borderId="13" xfId="0" applyFont="1" applyFill="1" applyBorder="1"/>
    <xf numFmtId="0" fontId="8" fillId="0" borderId="14" xfId="0" applyFont="1" applyBorder="1"/>
    <xf numFmtId="0" fontId="8" fillId="0" borderId="15" xfId="0" applyFont="1" applyBorder="1"/>
    <xf numFmtId="0" fontId="8" fillId="0" borderId="0" xfId="0" applyFont="1"/>
    <xf numFmtId="0" fontId="8" fillId="0" borderId="9" xfId="0" applyFont="1" applyFill="1" applyBorder="1"/>
    <xf numFmtId="0" fontId="8" fillId="0" borderId="10" xfId="0" applyFont="1" applyBorder="1"/>
    <xf numFmtId="0" fontId="25" fillId="0" borderId="48" xfId="0" applyFont="1" applyFill="1" applyBorder="1" applyAlignment="1">
      <alignment vertical="top" wrapText="1"/>
    </xf>
    <xf numFmtId="0" fontId="0" fillId="0" borderId="0" xfId="0" applyFill="1"/>
    <xf numFmtId="0" fontId="25" fillId="0" borderId="5" xfId="0" applyFont="1" applyFill="1" applyBorder="1" applyAlignment="1">
      <alignment vertical="top" wrapText="1"/>
    </xf>
    <xf numFmtId="0" fontId="26" fillId="0" borderId="9" xfId="0" applyFont="1" applyFill="1" applyBorder="1" applyAlignment="1">
      <alignment vertical="top" wrapText="1"/>
    </xf>
    <xf numFmtId="0" fontId="26" fillId="0" borderId="13" xfId="0" applyFont="1" applyFill="1" applyBorder="1" applyAlignment="1">
      <alignment vertical="top" wrapText="1"/>
    </xf>
    <xf numFmtId="0" fontId="0" fillId="0" borderId="30" xfId="0" applyBorder="1" applyAlignment="1">
      <alignment horizontal="center"/>
    </xf>
    <xf numFmtId="3" fontId="0" fillId="0" borderId="23" xfId="0" applyNumberFormat="1" applyBorder="1"/>
    <xf numFmtId="0" fontId="0" fillId="0" borderId="0" xfId="0" applyBorder="1" applyAlignment="1">
      <alignment horizontal="center" vertical="center"/>
    </xf>
    <xf numFmtId="0" fontId="2" fillId="0" borderId="0" xfId="0" applyFont="1" applyBorder="1" applyAlignment="1">
      <alignment horizontal="center" vertical="center"/>
    </xf>
    <xf numFmtId="0" fontId="0" fillId="0" borderId="42" xfId="0" applyBorder="1"/>
    <xf numFmtId="3" fontId="0" fillId="0" borderId="11" xfId="0" applyNumberFormat="1" applyBorder="1" applyAlignment="1">
      <alignment vertical="center"/>
    </xf>
    <xf numFmtId="0" fontId="0" fillId="0" borderId="58" xfId="0" applyBorder="1"/>
    <xf numFmtId="3" fontId="0" fillId="0" borderId="59" xfId="0" applyNumberFormat="1" applyBorder="1" applyAlignment="1">
      <alignment horizontal="center" vertical="center"/>
    </xf>
    <xf numFmtId="3" fontId="8" fillId="0" borderId="60" xfId="0" applyNumberFormat="1" applyFont="1" applyBorder="1" applyAlignment="1">
      <alignment horizontal="center" vertical="center"/>
    </xf>
    <xf numFmtId="3" fontId="24" fillId="0" borderId="10" xfId="0" applyNumberFormat="1" applyFont="1" applyBorder="1"/>
    <xf numFmtId="3" fontId="30" fillId="0" borderId="11" xfId="0" applyNumberFormat="1" applyFont="1" applyBorder="1"/>
    <xf numFmtId="3" fontId="24" fillId="0" borderId="14" xfId="0" applyNumberFormat="1" applyFont="1" applyBorder="1"/>
    <xf numFmtId="3" fontId="24" fillId="0" borderId="11" xfId="0" applyNumberFormat="1" applyFont="1" applyBorder="1"/>
    <xf numFmtId="3" fontId="8" fillId="0" borderId="11" xfId="0" applyNumberFormat="1" applyFont="1" applyBorder="1"/>
    <xf numFmtId="3" fontId="8" fillId="0" borderId="15" xfId="0" applyNumberFormat="1" applyFont="1" applyBorder="1"/>
    <xf numFmtId="3" fontId="8" fillId="0" borderId="16" xfId="0" applyNumberFormat="1" applyFont="1" applyBorder="1"/>
    <xf numFmtId="0" fontId="0" fillId="0" borderId="56" xfId="0" applyBorder="1" applyAlignment="1">
      <alignment horizontal="center"/>
    </xf>
    <xf numFmtId="165" fontId="0" fillId="0" borderId="37" xfId="0" applyNumberFormat="1" applyBorder="1" applyAlignment="1">
      <alignment horizontal="center"/>
    </xf>
    <xf numFmtId="165" fontId="0" fillId="0" borderId="38" xfId="0" applyNumberFormat="1" applyBorder="1" applyAlignment="1">
      <alignment horizontal="center"/>
    </xf>
    <xf numFmtId="165" fontId="0" fillId="0" borderId="30" xfId="0" applyNumberFormat="1" applyBorder="1" applyAlignment="1">
      <alignment horizontal="center"/>
    </xf>
    <xf numFmtId="0" fontId="2" fillId="0" borderId="1" xfId="0" applyFont="1" applyBorder="1"/>
    <xf numFmtId="3" fontId="7" fillId="0" borderId="11" xfId="0" applyNumberFormat="1" applyFont="1" applyFill="1" applyBorder="1"/>
    <xf numFmtId="3" fontId="0" fillId="0" borderId="11" xfId="0" applyNumberFormat="1" applyFill="1" applyBorder="1"/>
    <xf numFmtId="0" fontId="25" fillId="0" borderId="25" xfId="0" applyFont="1" applyFill="1" applyBorder="1" applyAlignment="1">
      <alignment vertical="top" wrapText="1"/>
    </xf>
    <xf numFmtId="0" fontId="27" fillId="0" borderId="1" xfId="0" applyFont="1" applyFill="1" applyBorder="1" applyAlignment="1">
      <alignment vertical="top" wrapText="1"/>
    </xf>
    <xf numFmtId="0" fontId="26" fillId="0" borderId="18" xfId="0" applyFont="1" applyFill="1" applyBorder="1" applyAlignment="1">
      <alignment vertical="top" wrapText="1"/>
    </xf>
    <xf numFmtId="3" fontId="0" fillId="0" borderId="10" xfId="0" applyNumberFormat="1" applyFill="1" applyBorder="1"/>
    <xf numFmtId="3" fontId="0" fillId="0" borderId="31" xfId="0" applyNumberFormat="1" applyFill="1" applyBorder="1"/>
    <xf numFmtId="3" fontId="0" fillId="0" borderId="3" xfId="0" applyNumberFormat="1" applyFill="1" applyBorder="1"/>
    <xf numFmtId="3" fontId="2" fillId="0" borderId="3" xfId="0" applyNumberFormat="1" applyFont="1" applyFill="1" applyBorder="1"/>
    <xf numFmtId="3" fontId="0" fillId="0" borderId="6" xfId="0" applyNumberFormat="1" applyFill="1" applyBorder="1"/>
    <xf numFmtId="3" fontId="0" fillId="0" borderId="7" xfId="0" applyNumberFormat="1" applyFill="1" applyBorder="1"/>
    <xf numFmtId="3" fontId="2" fillId="0" borderId="7" xfId="0" applyNumberFormat="1" applyFont="1" applyFill="1" applyBorder="1"/>
    <xf numFmtId="3" fontId="2" fillId="0" borderId="11" xfId="0" applyNumberFormat="1" applyFont="1" applyFill="1" applyBorder="1"/>
    <xf numFmtId="3" fontId="0" fillId="0" borderId="19" xfId="0" applyNumberFormat="1" applyFill="1" applyBorder="1"/>
    <xf numFmtId="3" fontId="0" fillId="0" borderId="20" xfId="0" applyNumberFormat="1" applyFill="1" applyBorder="1"/>
    <xf numFmtId="3" fontId="2" fillId="0" borderId="20" xfId="0" applyNumberFormat="1" applyFont="1" applyFill="1" applyBorder="1"/>
    <xf numFmtId="3" fontId="0" fillId="0" borderId="2" xfId="0" applyNumberFormat="1" applyFill="1" applyBorder="1"/>
    <xf numFmtId="3" fontId="0" fillId="0" borderId="30" xfId="0" applyNumberFormat="1" applyFill="1" applyBorder="1"/>
    <xf numFmtId="3" fontId="0" fillId="0" borderId="15" xfId="0" applyNumberFormat="1" applyFill="1" applyBorder="1"/>
    <xf numFmtId="3" fontId="2" fillId="0" borderId="15" xfId="0" applyNumberFormat="1" applyFont="1" applyFill="1" applyBorder="1"/>
    <xf numFmtId="0" fontId="25" fillId="0" borderId="62" xfId="0" applyFont="1" applyFill="1" applyBorder="1" applyAlignment="1">
      <alignment vertical="top" wrapText="1"/>
    </xf>
    <xf numFmtId="0" fontId="25" fillId="0" borderId="47" xfId="0" applyFont="1" applyFill="1" applyBorder="1" applyAlignment="1">
      <alignment vertical="top" wrapText="1"/>
    </xf>
    <xf numFmtId="3" fontId="0" fillId="0" borderId="63" xfId="0" applyNumberFormat="1" applyFill="1" applyBorder="1"/>
    <xf numFmtId="3" fontId="2" fillId="0" borderId="49" xfId="0" applyNumberFormat="1" applyFont="1" applyFill="1" applyBorder="1"/>
    <xf numFmtId="3" fontId="0" fillId="0" borderId="37" xfId="0" applyNumberFormat="1" applyFill="1" applyBorder="1"/>
    <xf numFmtId="3" fontId="0" fillId="0" borderId="23" xfId="0" applyNumberFormat="1" applyFill="1" applyBorder="1"/>
    <xf numFmtId="3" fontId="2" fillId="0" borderId="23" xfId="0" applyNumberFormat="1" applyFont="1" applyFill="1" applyBorder="1"/>
    <xf numFmtId="3" fontId="0" fillId="0" borderId="22" xfId="0" applyNumberFormat="1" applyFill="1" applyBorder="1"/>
    <xf numFmtId="0" fontId="22" fillId="0" borderId="9" xfId="0" applyFont="1" applyFill="1" applyBorder="1" applyAlignment="1" applyProtection="1">
      <alignment vertical="top" wrapText="1"/>
      <protection locked="0"/>
    </xf>
    <xf numFmtId="3" fontId="5" fillId="0" borderId="11" xfId="0" applyNumberFormat="1" applyFont="1" applyFill="1" applyBorder="1"/>
    <xf numFmtId="3" fontId="5" fillId="0" borderId="0" xfId="0" applyNumberFormat="1" applyFont="1" applyFill="1"/>
    <xf numFmtId="0" fontId="19" fillId="0" borderId="25" xfId="0" applyFont="1" applyFill="1" applyBorder="1" applyAlignment="1" applyProtection="1">
      <alignment vertical="top" wrapText="1"/>
      <protection locked="0"/>
    </xf>
    <xf numFmtId="3" fontId="10" fillId="0" borderId="56" xfId="0" applyNumberFormat="1" applyFont="1" applyFill="1" applyBorder="1" applyAlignment="1" applyProtection="1">
      <alignment vertical="top" wrapText="1"/>
      <protection locked="0"/>
    </xf>
    <xf numFmtId="3" fontId="10" fillId="0" borderId="7" xfId="0" applyNumberFormat="1" applyFont="1" applyFill="1" applyBorder="1" applyAlignment="1" applyProtection="1">
      <alignment vertical="top" wrapText="1"/>
      <protection locked="0"/>
    </xf>
    <xf numFmtId="3" fontId="0" fillId="0" borderId="0" xfId="0" applyNumberFormat="1" applyFill="1"/>
    <xf numFmtId="3" fontId="0" fillId="0" borderId="11" xfId="0" applyNumberFormat="1" applyBorder="1" applyAlignment="1">
      <alignment horizont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3" fontId="5" fillId="0" borderId="10" xfId="0" applyNumberFormat="1" applyFont="1" applyBorder="1" applyAlignment="1">
      <alignment horizontal="center"/>
    </xf>
    <xf numFmtId="3" fontId="5" fillId="0" borderId="11" xfId="0" applyNumberFormat="1" applyFont="1" applyBorder="1" applyAlignment="1">
      <alignment horizontal="center"/>
    </xf>
    <xf numFmtId="3" fontId="5" fillId="0" borderId="12" xfId="0" applyNumberFormat="1" applyFont="1" applyBorder="1" applyAlignment="1">
      <alignment horizontal="center"/>
    </xf>
    <xf numFmtId="0" fontId="5" fillId="0" borderId="0" xfId="0" applyFont="1" applyAlignment="1">
      <alignment horizontal="center"/>
    </xf>
    <xf numFmtId="3" fontId="5" fillId="0" borderId="15" xfId="0" applyNumberFormat="1" applyFont="1" applyBorder="1" applyAlignment="1">
      <alignment horizontal="center"/>
    </xf>
    <xf numFmtId="3" fontId="5" fillId="0" borderId="16" xfId="0" applyNumberFormat="1" applyFont="1" applyBorder="1" applyAlignment="1">
      <alignment horizontal="center"/>
    </xf>
    <xf numFmtId="0" fontId="5" fillId="0" borderId="9" xfId="0" applyFont="1" applyBorder="1" applyAlignment="1">
      <alignment horizontal="left"/>
    </xf>
    <xf numFmtId="0" fontId="5" fillId="0" borderId="13" xfId="0" applyFont="1" applyBorder="1" applyAlignment="1">
      <alignment horizontal="left"/>
    </xf>
    <xf numFmtId="166" fontId="0" fillId="0" borderId="29" xfId="0" applyNumberFormat="1" applyBorder="1"/>
    <xf numFmtId="166" fontId="0" fillId="0" borderId="64" xfId="0" applyNumberFormat="1" applyBorder="1"/>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2" fillId="0" borderId="1" xfId="0" applyFont="1" applyFill="1" applyBorder="1" applyAlignment="1">
      <alignment horizontal="left"/>
    </xf>
    <xf numFmtId="0" fontId="0" fillId="4" borderId="51" xfId="0" applyFill="1" applyBorder="1" applyAlignment="1">
      <alignment horizontal="center"/>
    </xf>
    <xf numFmtId="0" fontId="2" fillId="0" borderId="48" xfId="0" applyFont="1" applyBorder="1" applyAlignment="1">
      <alignment horizontal="center"/>
    </xf>
    <xf numFmtId="0" fontId="24" fillId="0" borderId="18" xfId="0" applyFont="1" applyFill="1" applyBorder="1"/>
    <xf numFmtId="0" fontId="24" fillId="0" borderId="19" xfId="0" applyFont="1" applyBorder="1"/>
    <xf numFmtId="3" fontId="30" fillId="0" borderId="19" xfId="0" applyNumberFormat="1" applyFont="1" applyBorder="1"/>
    <xf numFmtId="3" fontId="24" fillId="0" borderId="19" xfId="0" applyNumberFormat="1" applyFont="1" applyBorder="1"/>
    <xf numFmtId="0" fontId="2" fillId="0" borderId="0" xfId="0" applyFont="1" applyAlignment="1">
      <alignment horizontal="center"/>
    </xf>
    <xf numFmtId="3" fontId="31" fillId="0" borderId="11" xfId="0" applyNumberFormat="1" applyFont="1" applyBorder="1" applyAlignment="1">
      <alignment horizontal="center"/>
    </xf>
    <xf numFmtId="0" fontId="31" fillId="0" borderId="0" xfId="0" applyFont="1"/>
    <xf numFmtId="0" fontId="16" fillId="0" borderId="5" xfId="0" applyFont="1" applyFill="1" applyBorder="1" applyAlignment="1">
      <alignment horizontal="left"/>
    </xf>
    <xf numFmtId="3" fontId="2" fillId="0" borderId="22" xfId="0" applyNumberFormat="1" applyFont="1" applyFill="1" applyBorder="1" applyAlignment="1">
      <alignment horizontal="center" vertical="center"/>
    </xf>
    <xf numFmtId="0" fontId="2" fillId="0" borderId="0" xfId="0" applyFont="1" applyFill="1"/>
    <xf numFmtId="0" fontId="16" fillId="0" borderId="9" xfId="0" applyFont="1" applyFill="1" applyBorder="1" applyAlignment="1">
      <alignment horizontal="left"/>
    </xf>
    <xf numFmtId="3" fontId="0" fillId="0" borderId="38" xfId="0" applyNumberFormat="1" applyFill="1" applyBorder="1" applyAlignment="1">
      <alignment horizontal="center" vertical="center"/>
    </xf>
    <xf numFmtId="3" fontId="0" fillId="0" borderId="10" xfId="0" applyNumberFormat="1" applyFill="1" applyBorder="1" applyAlignment="1">
      <alignment horizontal="center" vertical="center"/>
    </xf>
    <xf numFmtId="3" fontId="0" fillId="0" borderId="11" xfId="0" applyNumberFormat="1" applyFill="1" applyBorder="1" applyAlignment="1">
      <alignment horizontal="center" vertical="center"/>
    </xf>
    <xf numFmtId="3" fontId="2" fillId="0" borderId="11" xfId="0" applyNumberFormat="1" applyFont="1" applyFill="1" applyBorder="1" applyAlignment="1">
      <alignment horizontal="center" vertical="center"/>
    </xf>
    <xf numFmtId="3" fontId="2" fillId="0" borderId="12" xfId="0" applyNumberFormat="1" applyFont="1" applyFill="1" applyBorder="1" applyAlignment="1">
      <alignment horizontal="center" vertical="center"/>
    </xf>
    <xf numFmtId="0" fontId="17" fillId="0" borderId="9" xfId="0" applyFont="1" applyFill="1" applyBorder="1" applyAlignment="1">
      <alignment horizontal="left"/>
    </xf>
    <xf numFmtId="3" fontId="5" fillId="0" borderId="38"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xf>
    <xf numFmtId="3" fontId="5" fillId="0" borderId="12" xfId="0" applyNumberFormat="1" applyFont="1" applyFill="1" applyBorder="1" applyAlignment="1">
      <alignment horizontal="center" vertical="center"/>
    </xf>
    <xf numFmtId="0" fontId="5" fillId="0" borderId="0" xfId="0" applyFont="1" applyFill="1"/>
    <xf numFmtId="0" fontId="16" fillId="0" borderId="18" xfId="0" applyFont="1" applyFill="1" applyBorder="1" applyAlignment="1">
      <alignment horizontal="left"/>
    </xf>
    <xf numFmtId="3" fontId="0" fillId="0" borderId="30" xfId="0" applyNumberFormat="1" applyFill="1" applyBorder="1" applyAlignment="1">
      <alignment horizontal="center" vertical="center"/>
    </xf>
    <xf numFmtId="3" fontId="0" fillId="0" borderId="15" xfId="0" applyNumberFormat="1" applyFill="1" applyBorder="1" applyAlignment="1">
      <alignment horizontal="center" vertical="center"/>
    </xf>
    <xf numFmtId="3" fontId="2" fillId="0" borderId="15" xfId="0" applyNumberFormat="1" applyFont="1" applyFill="1" applyBorder="1" applyAlignment="1">
      <alignment horizontal="center" vertical="center"/>
    </xf>
    <xf numFmtId="3" fontId="2" fillId="0" borderId="16" xfId="0" applyNumberFormat="1" applyFont="1" applyFill="1" applyBorder="1" applyAlignment="1">
      <alignment horizontal="center" vertical="center"/>
    </xf>
    <xf numFmtId="3" fontId="0" fillId="0" borderId="22" xfId="0" applyNumberFormat="1" applyFill="1" applyBorder="1" applyAlignment="1">
      <alignment horizontal="center" vertical="center"/>
    </xf>
    <xf numFmtId="3" fontId="0" fillId="0" borderId="23" xfId="0" applyNumberFormat="1" applyFill="1" applyBorder="1" applyAlignment="1">
      <alignment horizontal="center" vertical="center"/>
    </xf>
    <xf numFmtId="3" fontId="2" fillId="0" borderId="23" xfId="0" applyNumberFormat="1" applyFont="1" applyFill="1" applyBorder="1" applyAlignment="1">
      <alignment horizontal="center" vertical="center"/>
    </xf>
    <xf numFmtId="3" fontId="2" fillId="0" borderId="24" xfId="0" applyNumberFormat="1" applyFont="1" applyFill="1" applyBorder="1" applyAlignment="1">
      <alignment horizontal="center" vertical="center"/>
    </xf>
    <xf numFmtId="3" fontId="5" fillId="0" borderId="10"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7" fillId="0" borderId="12" xfId="0" applyNumberFormat="1" applyFont="1" applyFill="1" applyBorder="1" applyAlignment="1">
      <alignment horizontal="center" vertical="center"/>
    </xf>
    <xf numFmtId="0" fontId="17" fillId="0" borderId="13" xfId="0" applyFont="1" applyFill="1" applyBorder="1" applyAlignment="1">
      <alignment horizontal="left"/>
    </xf>
    <xf numFmtId="3" fontId="5" fillId="0" borderId="14" xfId="0" applyNumberFormat="1" applyFont="1" applyFill="1" applyBorder="1" applyAlignment="1">
      <alignment horizontal="center" vertical="center"/>
    </xf>
    <xf numFmtId="3" fontId="5" fillId="0" borderId="15" xfId="0" applyNumberFormat="1" applyFont="1" applyFill="1" applyBorder="1" applyAlignment="1">
      <alignment horizontal="center" vertical="center"/>
    </xf>
    <xf numFmtId="3" fontId="7" fillId="0" borderId="15" xfId="0" applyNumberFormat="1" applyFont="1" applyFill="1" applyBorder="1" applyAlignment="1">
      <alignment horizontal="center" vertical="center"/>
    </xf>
    <xf numFmtId="3" fontId="7" fillId="0" borderId="16" xfId="0" applyNumberFormat="1" applyFont="1" applyFill="1" applyBorder="1" applyAlignment="1">
      <alignment horizontal="center" vertical="center"/>
    </xf>
    <xf numFmtId="0" fontId="16" fillId="0" borderId="13" xfId="0" applyFont="1" applyFill="1" applyBorder="1" applyAlignment="1">
      <alignment horizontal="left"/>
    </xf>
    <xf numFmtId="3" fontId="0" fillId="0" borderId="14" xfId="0" applyNumberFormat="1" applyFill="1" applyBorder="1" applyAlignment="1">
      <alignment horizontal="center" vertical="center"/>
    </xf>
    <xf numFmtId="0" fontId="15" fillId="0" borderId="0" xfId="0" applyFont="1" applyFill="1"/>
    <xf numFmtId="0" fontId="18" fillId="0" borderId="1" xfId="0" applyFont="1" applyFill="1" applyBorder="1" applyAlignment="1" applyProtection="1">
      <protection locked="0"/>
    </xf>
    <xf numFmtId="3" fontId="9" fillId="0" borderId="2" xfId="0" applyNumberFormat="1" applyFont="1" applyFill="1" applyBorder="1" applyAlignment="1" applyProtection="1">
      <protection locked="0"/>
    </xf>
    <xf numFmtId="3" fontId="9" fillId="0" borderId="3" xfId="0" applyNumberFormat="1" applyFont="1" applyFill="1" applyBorder="1" applyAlignment="1" applyProtection="1">
      <protection locked="0"/>
    </xf>
    <xf numFmtId="3" fontId="9" fillId="0" borderId="51" xfId="0" applyNumberFormat="1" applyFont="1" applyFill="1" applyBorder="1" applyAlignment="1" applyProtection="1">
      <protection locked="0"/>
    </xf>
    <xf numFmtId="3" fontId="9" fillId="0" borderId="31" xfId="0" applyNumberFormat="1" applyFont="1" applyFill="1" applyBorder="1" applyAlignment="1" applyProtection="1">
      <protection locked="0"/>
    </xf>
    <xf numFmtId="3" fontId="9" fillId="0" borderId="4" xfId="0" applyNumberFormat="1" applyFont="1" applyFill="1" applyBorder="1" applyAlignment="1" applyProtection="1">
      <protection locked="0"/>
    </xf>
    <xf numFmtId="0" fontId="19" fillId="0" borderId="25" xfId="0" applyFont="1" applyFill="1" applyBorder="1" applyAlignment="1" applyProtection="1">
      <protection locked="0"/>
    </xf>
    <xf numFmtId="3" fontId="10" fillId="0" borderId="6" xfId="0" applyNumberFormat="1" applyFont="1" applyFill="1" applyBorder="1" applyAlignment="1" applyProtection="1">
      <protection locked="0"/>
    </xf>
    <xf numFmtId="3" fontId="10" fillId="0" borderId="7" xfId="0" applyNumberFormat="1" applyFont="1" applyFill="1" applyBorder="1" applyAlignment="1" applyProtection="1">
      <protection locked="0"/>
    </xf>
    <xf numFmtId="3" fontId="2" fillId="0" borderId="8" xfId="0" applyNumberFormat="1" applyFont="1" applyFill="1" applyBorder="1"/>
    <xf numFmtId="0" fontId="19" fillId="0" borderId="9" xfId="0" applyFont="1" applyFill="1" applyBorder="1" applyAlignment="1" applyProtection="1">
      <protection locked="0"/>
    </xf>
    <xf numFmtId="3" fontId="10" fillId="0" borderId="10" xfId="0" applyNumberFormat="1" applyFont="1" applyFill="1" applyBorder="1" applyAlignment="1" applyProtection="1">
      <protection locked="0"/>
    </xf>
    <xf numFmtId="3" fontId="2" fillId="0" borderId="12" xfId="0" applyNumberFormat="1" applyFont="1" applyFill="1" applyBorder="1"/>
    <xf numFmtId="3" fontId="10" fillId="0" borderId="11" xfId="0" applyNumberFormat="1" applyFont="1" applyFill="1" applyBorder="1" applyAlignment="1" applyProtection="1">
      <protection locked="0"/>
    </xf>
    <xf numFmtId="0" fontId="20" fillId="0" borderId="18" xfId="0" applyFont="1" applyFill="1" applyBorder="1" applyAlignment="1"/>
    <xf numFmtId="3" fontId="11" fillId="0" borderId="19" xfId="0" applyNumberFormat="1" applyFont="1" applyFill="1" applyBorder="1" applyAlignment="1"/>
    <xf numFmtId="3" fontId="11" fillId="0" borderId="20" xfId="0" applyNumberFormat="1" applyFont="1" applyFill="1" applyBorder="1" applyAlignment="1"/>
    <xf numFmtId="3" fontId="2" fillId="0" borderId="21" xfId="0" applyNumberFormat="1" applyFont="1" applyFill="1" applyBorder="1"/>
    <xf numFmtId="0" fontId="19" fillId="0" borderId="18" xfId="0" applyFont="1" applyFill="1" applyBorder="1" applyAlignment="1" applyProtection="1">
      <protection locked="0"/>
    </xf>
    <xf numFmtId="3" fontId="10" fillId="0" borderId="19" xfId="0" applyNumberFormat="1" applyFont="1" applyFill="1" applyBorder="1" applyAlignment="1" applyProtection="1">
      <protection locked="0"/>
    </xf>
    <xf numFmtId="0" fontId="21" fillId="0" borderId="1" xfId="0" applyFont="1" applyFill="1" applyBorder="1" applyAlignment="1" applyProtection="1">
      <protection locked="0"/>
    </xf>
    <xf numFmtId="3" fontId="12" fillId="0" borderId="2" xfId="0" applyNumberFormat="1" applyFont="1" applyFill="1" applyBorder="1" applyAlignment="1" applyProtection="1">
      <protection locked="0"/>
    </xf>
    <xf numFmtId="3" fontId="12" fillId="0" borderId="3" xfId="0" applyNumberFormat="1" applyFont="1" applyFill="1" applyBorder="1" applyAlignment="1" applyProtection="1">
      <protection locked="0"/>
    </xf>
    <xf numFmtId="3" fontId="12" fillId="0" borderId="51" xfId="0" applyNumberFormat="1" applyFont="1" applyFill="1" applyBorder="1" applyAlignment="1" applyProtection="1">
      <protection locked="0"/>
    </xf>
    <xf numFmtId="3" fontId="2" fillId="0" borderId="4" xfId="0" applyNumberFormat="1" applyFont="1" applyFill="1" applyBorder="1"/>
    <xf numFmtId="3" fontId="10" fillId="0" borderId="38" xfId="0" applyNumberFormat="1" applyFont="1" applyFill="1" applyBorder="1" applyAlignment="1" applyProtection="1">
      <protection locked="0"/>
    </xf>
    <xf numFmtId="3" fontId="5" fillId="0" borderId="20" xfId="0" applyNumberFormat="1" applyFont="1" applyFill="1" applyBorder="1"/>
    <xf numFmtId="0" fontId="18" fillId="0" borderId="18" xfId="0" applyFont="1" applyFill="1" applyBorder="1" applyAlignment="1" applyProtection="1">
      <protection locked="0"/>
    </xf>
    <xf numFmtId="3" fontId="9" fillId="0" borderId="30" xfId="0" applyNumberFormat="1" applyFont="1" applyFill="1" applyBorder="1" applyAlignment="1" applyProtection="1">
      <protection locked="0"/>
    </xf>
    <xf numFmtId="3" fontId="9" fillId="0" borderId="15" xfId="0" applyNumberFormat="1" applyFont="1" applyFill="1" applyBorder="1" applyAlignment="1" applyProtection="1">
      <protection locked="0"/>
    </xf>
    <xf numFmtId="3" fontId="2" fillId="0" borderId="16" xfId="0" applyNumberFormat="1" applyFont="1" applyFill="1" applyBorder="1"/>
    <xf numFmtId="3" fontId="7" fillId="0" borderId="12" xfId="0" applyNumberFormat="1" applyFont="1" applyFill="1" applyBorder="1"/>
    <xf numFmtId="0" fontId="18" fillId="0" borderId="1" xfId="0" applyFont="1" applyFill="1" applyBorder="1" applyAlignment="1" applyProtection="1">
      <alignment vertical="center" wrapText="1"/>
      <protection locked="0"/>
    </xf>
    <xf numFmtId="3" fontId="9" fillId="0" borderId="31" xfId="0" applyNumberFormat="1" applyFont="1" applyFill="1" applyBorder="1" applyAlignment="1" applyProtection="1">
      <alignment vertical="center" wrapText="1"/>
      <protection locked="0"/>
    </xf>
    <xf numFmtId="3" fontId="9" fillId="0" borderId="3" xfId="0" applyNumberFormat="1" applyFont="1" applyFill="1" applyBorder="1" applyAlignment="1" applyProtection="1">
      <alignment vertical="center" wrapText="1"/>
      <protection locked="0"/>
    </xf>
    <xf numFmtId="3" fontId="2" fillId="0" borderId="0" xfId="0" applyNumberFormat="1" applyFont="1" applyFill="1"/>
    <xf numFmtId="0" fontId="33" fillId="0" borderId="0" xfId="1" applyFont="1"/>
    <xf numFmtId="0" fontId="34" fillId="0" borderId="0" xfId="0" applyFont="1"/>
    <xf numFmtId="0" fontId="35" fillId="0" borderId="0" xfId="0" applyFont="1" applyAlignment="1">
      <alignment horizontal="center" vertical="center"/>
    </xf>
    <xf numFmtId="0" fontId="39" fillId="0" borderId="5" xfId="0" applyFont="1" applyBorder="1" applyAlignment="1">
      <alignment horizontal="center" vertical="center"/>
    </xf>
    <xf numFmtId="0" fontId="40" fillId="0" borderId="5" xfId="0" applyFont="1" applyBorder="1" applyAlignment="1">
      <alignment horizontal="center" vertical="center" wrapText="1"/>
    </xf>
    <xf numFmtId="0" fontId="40" fillId="0" borderId="22" xfId="0" applyFont="1" applyBorder="1" applyAlignment="1">
      <alignment horizontal="center" wrapText="1"/>
    </xf>
    <xf numFmtId="0" fontId="40" fillId="0" borderId="55" xfId="0" applyFont="1" applyBorder="1"/>
    <xf numFmtId="0" fontId="39" fillId="0" borderId="9" xfId="0" applyFont="1" applyBorder="1" applyAlignment="1">
      <alignment horizontal="center" vertical="center"/>
    </xf>
    <xf numFmtId="0" fontId="40" fillId="0" borderId="9" xfId="0" applyFont="1" applyBorder="1" applyAlignment="1">
      <alignment horizontal="center" vertical="center" wrapText="1"/>
    </xf>
    <xf numFmtId="0" fontId="40" fillId="0" borderId="10" xfId="0" applyFont="1" applyBorder="1" applyAlignment="1">
      <alignment horizontal="center" wrapText="1"/>
    </xf>
    <xf numFmtId="0" fontId="40" fillId="0" borderId="53" xfId="0" applyFont="1" applyBorder="1"/>
    <xf numFmtId="0" fontId="39" fillId="0" borderId="18" xfId="0" applyFont="1" applyBorder="1" applyAlignment="1">
      <alignment horizontal="center" vertical="center"/>
    </xf>
    <xf numFmtId="0" fontId="40" fillId="0" borderId="18" xfId="0" applyFont="1" applyBorder="1" applyAlignment="1">
      <alignment horizontal="center" vertical="center" wrapText="1"/>
    </xf>
    <xf numFmtId="0" fontId="39" fillId="0" borderId="13" xfId="0" applyFont="1" applyBorder="1" applyAlignment="1">
      <alignment horizontal="center" vertical="center"/>
    </xf>
    <xf numFmtId="0" fontId="41" fillId="0" borderId="13" xfId="0" applyFont="1" applyBorder="1" applyAlignment="1">
      <alignment horizontal="center" vertical="center" wrapText="1"/>
    </xf>
    <xf numFmtId="0" fontId="41" fillId="0" borderId="9" xfId="0" applyFont="1" applyBorder="1" applyAlignment="1">
      <alignment horizontal="center" vertical="center" wrapText="1"/>
    </xf>
    <xf numFmtId="0" fontId="40" fillId="0" borderId="13" xfId="0" applyFont="1" applyBorder="1" applyAlignment="1">
      <alignment horizontal="center" vertical="center" wrapText="1"/>
    </xf>
    <xf numFmtId="0" fontId="41" fillId="0" borderId="5" xfId="0" applyFont="1" applyBorder="1" applyAlignment="1">
      <alignment horizontal="center" vertical="center" wrapText="1"/>
    </xf>
    <xf numFmtId="0" fontId="24" fillId="0" borderId="0" xfId="0" applyFont="1" applyFill="1" applyBorder="1"/>
    <xf numFmtId="3" fontId="24" fillId="0" borderId="0" xfId="0" applyNumberFormat="1" applyFont="1" applyBorder="1"/>
    <xf numFmtId="0" fontId="42" fillId="3" borderId="36" xfId="0" applyFont="1" applyFill="1" applyBorder="1" applyAlignment="1">
      <alignment horizontal="left"/>
    </xf>
    <xf numFmtId="0" fontId="42" fillId="3" borderId="65" xfId="0" applyFont="1" applyFill="1" applyBorder="1" applyAlignment="1">
      <alignment horizontal="left"/>
    </xf>
    <xf numFmtId="0" fontId="0" fillId="0" borderId="65" xfId="0" applyBorder="1" applyAlignment="1"/>
    <xf numFmtId="0" fontId="0" fillId="0" borderId="0" xfId="0" applyBorder="1" applyAlignment="1">
      <alignment wrapText="1"/>
    </xf>
    <xf numFmtId="0" fontId="44" fillId="0" borderId="0" xfId="0" applyFont="1" applyBorder="1" applyAlignment="1">
      <alignment wrapText="1"/>
    </xf>
    <xf numFmtId="0" fontId="0" fillId="0" borderId="0" xfId="0" applyBorder="1" applyAlignment="1">
      <alignment horizontal="left" wrapText="1"/>
    </xf>
    <xf numFmtId="0" fontId="0" fillId="0" borderId="0" xfId="0" applyAlignment="1">
      <alignment horizontal="left"/>
    </xf>
    <xf numFmtId="0" fontId="42" fillId="3" borderId="19" xfId="0" applyFont="1" applyFill="1" applyBorder="1" applyAlignment="1">
      <alignment horizontal="left"/>
    </xf>
    <xf numFmtId="9" fontId="0" fillId="0" borderId="52" xfId="0" applyNumberFormat="1" applyBorder="1" applyAlignment="1">
      <alignment horizontal="center"/>
    </xf>
    <xf numFmtId="9" fontId="0" fillId="0" borderId="53" xfId="0" applyNumberFormat="1" applyBorder="1" applyAlignment="1">
      <alignment horizontal="center"/>
    </xf>
    <xf numFmtId="9" fontId="0" fillId="0" borderId="50" xfId="0" applyNumberFormat="1" applyBorder="1" applyAlignment="1">
      <alignment horizontal="center"/>
    </xf>
    <xf numFmtId="165" fontId="0" fillId="0" borderId="11" xfId="0" applyNumberFormat="1" applyBorder="1" applyAlignment="1">
      <alignment horizontal="center"/>
    </xf>
    <xf numFmtId="165" fontId="0" fillId="0" borderId="23" xfId="0" applyNumberFormat="1" applyBorder="1" applyAlignment="1">
      <alignment horizontal="center"/>
    </xf>
    <xf numFmtId="165" fontId="0" fillId="0" borderId="24" xfId="0" applyNumberFormat="1" applyBorder="1" applyAlignment="1">
      <alignment horizontal="center"/>
    </xf>
    <xf numFmtId="165" fontId="0" fillId="0" borderId="12" xfId="0" applyNumberFormat="1" applyBorder="1" applyAlignment="1">
      <alignment horizontal="center"/>
    </xf>
    <xf numFmtId="165" fontId="0" fillId="0" borderId="15" xfId="0" applyNumberFormat="1" applyBorder="1" applyAlignment="1">
      <alignment horizontal="center"/>
    </xf>
    <xf numFmtId="165" fontId="0" fillId="0" borderId="16" xfId="0" applyNumberFormat="1" applyBorder="1" applyAlignment="1">
      <alignment horizontal="center"/>
    </xf>
    <xf numFmtId="0" fontId="23" fillId="0" borderId="0" xfId="0" applyFont="1"/>
    <xf numFmtId="0" fontId="23" fillId="0" borderId="0" xfId="0" applyFont="1" applyAlignment="1">
      <alignment horizontal="center"/>
    </xf>
    <xf numFmtId="3" fontId="2" fillId="0" borderId="10" xfId="0" applyNumberFormat="1" applyFont="1" applyFill="1" applyBorder="1" applyAlignment="1">
      <alignment horizontal="center" vertical="center"/>
    </xf>
    <xf numFmtId="10" fontId="0" fillId="0" borderId="0" xfId="2" applyNumberFormat="1" applyFont="1"/>
    <xf numFmtId="0" fontId="40" fillId="3" borderId="22" xfId="0" applyFont="1" applyFill="1" applyBorder="1" applyAlignment="1">
      <alignment horizontal="center" wrapText="1"/>
    </xf>
    <xf numFmtId="0" fontId="40" fillId="3" borderId="10" xfId="0" applyFont="1" applyFill="1" applyBorder="1" applyAlignment="1">
      <alignment horizontal="center" wrapText="1"/>
    </xf>
    <xf numFmtId="0" fontId="40" fillId="0" borderId="38" xfId="0" applyFont="1" applyBorder="1" applyAlignment="1">
      <alignment horizontal="center" wrapText="1"/>
    </xf>
    <xf numFmtId="3" fontId="0" fillId="3" borderId="11" xfId="0" applyNumberFormat="1" applyFill="1" applyBorder="1"/>
    <xf numFmtId="3" fontId="2" fillId="3" borderId="11" xfId="0" applyNumberFormat="1" applyFont="1" applyFill="1" applyBorder="1"/>
    <xf numFmtId="3" fontId="10" fillId="3" borderId="10" xfId="0" applyNumberFormat="1" applyFont="1" applyFill="1" applyBorder="1" applyAlignment="1" applyProtection="1">
      <protection locked="0"/>
    </xf>
    <xf numFmtId="0" fontId="0" fillId="3" borderId="9" xfId="0" applyFill="1" applyBorder="1"/>
    <xf numFmtId="0" fontId="0" fillId="0" borderId="11" xfId="0" applyBorder="1" applyAlignment="1">
      <alignment horizontal="center" wrapText="1"/>
    </xf>
    <xf numFmtId="3" fontId="0" fillId="0" borderId="66" xfId="0" applyNumberFormat="1" applyFill="1" applyBorder="1"/>
    <xf numFmtId="14" fontId="0" fillId="0" borderId="0" xfId="0" applyNumberFormat="1"/>
    <xf numFmtId="3" fontId="5" fillId="0" borderId="14" xfId="0" applyNumberFormat="1" applyFont="1" applyBorder="1" applyAlignment="1">
      <alignment horizontal="center"/>
    </xf>
    <xf numFmtId="3" fontId="5" fillId="0" borderId="38" xfId="0" applyNumberFormat="1" applyFont="1" applyFill="1" applyBorder="1"/>
    <xf numFmtId="3" fontId="2" fillId="0" borderId="14"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7" fillId="0" borderId="14" xfId="0" applyNumberFormat="1" applyFont="1" applyFill="1" applyBorder="1" applyAlignment="1">
      <alignment horizontal="center" vertical="center"/>
    </xf>
    <xf numFmtId="3" fontId="2" fillId="0" borderId="6" xfId="0" applyNumberFormat="1" applyFont="1" applyFill="1" applyBorder="1"/>
    <xf numFmtId="3" fontId="2" fillId="0" borderId="10" xfId="0" applyNumberFormat="1" applyFont="1" applyFill="1" applyBorder="1"/>
    <xf numFmtId="3" fontId="2" fillId="0" borderId="19" xfId="0" applyNumberFormat="1" applyFont="1" applyFill="1" applyBorder="1"/>
    <xf numFmtId="3" fontId="2" fillId="0" borderId="2" xfId="0" applyNumberFormat="1" applyFont="1" applyFill="1" applyBorder="1"/>
    <xf numFmtId="3" fontId="10" fillId="0" borderId="20" xfId="0" applyNumberFormat="1" applyFont="1" applyFill="1" applyBorder="1" applyAlignment="1" applyProtection="1">
      <protection locked="0"/>
    </xf>
    <xf numFmtId="3" fontId="2" fillId="0" borderId="10" xfId="0" applyNumberFormat="1" applyFont="1" applyBorder="1"/>
    <xf numFmtId="3" fontId="8" fillId="0" borderId="10" xfId="0" applyNumberFormat="1" applyFont="1" applyBorder="1"/>
    <xf numFmtId="3" fontId="2" fillId="0" borderId="14" xfId="0" applyNumberFormat="1" applyFont="1" applyBorder="1"/>
    <xf numFmtId="3" fontId="2" fillId="0" borderId="22" xfId="0" applyNumberFormat="1" applyFont="1" applyBorder="1"/>
    <xf numFmtId="0" fontId="0" fillId="0" borderId="0" xfId="0" applyBorder="1"/>
    <xf numFmtId="0" fontId="0" fillId="0" borderId="0" xfId="0" applyFill="1" applyBorder="1"/>
    <xf numFmtId="0" fontId="2" fillId="0" borderId="11" xfId="0" applyFont="1" applyFill="1" applyBorder="1"/>
    <xf numFmtId="0" fontId="2" fillId="0" borderId="11" xfId="0" applyFont="1" applyFill="1" applyBorder="1" applyAlignment="1">
      <alignment wrapText="1"/>
    </xf>
    <xf numFmtId="0" fontId="0" fillId="0" borderId="11" xfId="0" applyFill="1" applyBorder="1"/>
    <xf numFmtId="0" fontId="2" fillId="0" borderId="0" xfId="0" applyFont="1" applyFill="1" applyBorder="1"/>
    <xf numFmtId="3" fontId="0" fillId="0" borderId="11" xfId="0" applyNumberFormat="1" applyFill="1" applyBorder="1" applyAlignment="1">
      <alignment horizontal="center"/>
    </xf>
    <xf numFmtId="0" fontId="0" fillId="0" borderId="11" xfId="0" applyFill="1" applyBorder="1" applyAlignment="1">
      <alignment horizontal="center"/>
    </xf>
    <xf numFmtId="3" fontId="2" fillId="0" borderId="11" xfId="0" applyNumberFormat="1" applyFont="1" applyFill="1" applyBorder="1" applyAlignment="1">
      <alignment wrapText="1"/>
    </xf>
    <xf numFmtId="4" fontId="2" fillId="0" borderId="11" xfId="0" applyNumberFormat="1" applyFont="1" applyFill="1" applyBorder="1" applyAlignment="1">
      <alignment wrapText="1"/>
    </xf>
    <xf numFmtId="0" fontId="2" fillId="0" borderId="11" xfId="0" applyFont="1" applyFill="1" applyBorder="1" applyAlignment="1">
      <alignment horizontal="center" wrapText="1"/>
    </xf>
    <xf numFmtId="0" fontId="46" fillId="0" borderId="0" xfId="0" applyFont="1"/>
    <xf numFmtId="0" fontId="47" fillId="0" borderId="0" xfId="0" applyFont="1" applyAlignment="1">
      <alignment horizontal="right"/>
    </xf>
    <xf numFmtId="3" fontId="47" fillId="0" borderId="0" xfId="0" applyNumberFormat="1" applyFont="1" applyAlignment="1">
      <alignment horizontal="center"/>
    </xf>
    <xf numFmtId="168" fontId="0" fillId="0" borderId="0" xfId="3" applyNumberFormat="1" applyFont="1" applyFill="1"/>
    <xf numFmtId="0" fontId="3" fillId="0" borderId="0" xfId="1" quotePrefix="1" applyAlignment="1">
      <alignment wrapText="1"/>
    </xf>
    <xf numFmtId="0" fontId="0" fillId="0" borderId="0" xfId="0" applyAlignment="1">
      <alignment wrapText="1"/>
    </xf>
    <xf numFmtId="0" fontId="46" fillId="0" borderId="0" xfId="0" applyFont="1" applyAlignment="1">
      <alignment wrapText="1"/>
    </xf>
    <xf numFmtId="0" fontId="0" fillId="0" borderId="11" xfId="0" applyBorder="1" applyAlignment="1">
      <alignment wrapText="1"/>
    </xf>
    <xf numFmtId="3" fontId="2" fillId="0" borderId="11" xfId="0" applyNumberFormat="1" applyFont="1" applyBorder="1" applyAlignment="1">
      <alignment horizontal="center"/>
    </xf>
    <xf numFmtId="0" fontId="2" fillId="0" borderId="11" xfId="0" applyFont="1" applyBorder="1" applyAlignment="1">
      <alignment horizontal="center"/>
    </xf>
    <xf numFmtId="3" fontId="48" fillId="0" borderId="0" xfId="0" applyNumberFormat="1" applyFont="1"/>
    <xf numFmtId="0" fontId="15" fillId="0" borderId="11" xfId="0" applyFont="1" applyBorder="1"/>
    <xf numFmtId="4" fontId="2" fillId="0" borderId="11" xfId="0" applyNumberFormat="1" applyFont="1" applyBorder="1" applyAlignment="1">
      <alignment horizontal="center"/>
    </xf>
    <xf numFmtId="3" fontId="49" fillId="0" borderId="11" xfId="0" applyNumberFormat="1" applyFont="1" applyFill="1" applyBorder="1"/>
    <xf numFmtId="4" fontId="49" fillId="0" borderId="11" xfId="0" applyNumberFormat="1" applyFont="1" applyFill="1" applyBorder="1" applyAlignment="1">
      <alignment wrapText="1"/>
    </xf>
    <xf numFmtId="0" fontId="40" fillId="0" borderId="5" xfId="0" applyFont="1" applyBorder="1" applyAlignment="1">
      <alignment wrapText="1"/>
    </xf>
    <xf numFmtId="0" fontId="40" fillId="0" borderId="9" xfId="0" applyFont="1" applyBorder="1" applyAlignment="1">
      <alignment wrapText="1"/>
    </xf>
    <xf numFmtId="0" fontId="40" fillId="0" borderId="14" xfId="0" applyFont="1" applyBorder="1" applyAlignment="1">
      <alignment horizontal="center" wrapText="1"/>
    </xf>
    <xf numFmtId="0" fontId="39" fillId="0" borderId="26" xfId="0" applyFont="1" applyFill="1" applyBorder="1" applyAlignment="1">
      <alignment horizontal="center" vertical="center"/>
    </xf>
    <xf numFmtId="0" fontId="40" fillId="0" borderId="44" xfId="0" applyFont="1" applyFill="1" applyBorder="1" applyAlignment="1">
      <alignment horizontal="center" vertical="center" wrapText="1"/>
    </xf>
    <xf numFmtId="0" fontId="40" fillId="0" borderId="30" xfId="0" applyFont="1" applyBorder="1" applyAlignment="1">
      <alignment horizontal="center" wrapText="1"/>
    </xf>
    <xf numFmtId="0" fontId="34" fillId="0" borderId="0" xfId="0" applyFont="1" applyAlignment="1">
      <alignment wrapText="1"/>
    </xf>
    <xf numFmtId="0" fontId="40" fillId="0" borderId="13" xfId="0" applyFont="1" applyBorder="1" applyAlignment="1">
      <alignment wrapText="1"/>
    </xf>
    <xf numFmtId="0" fontId="0" fillId="0" borderId="26" xfId="0" applyBorder="1" applyAlignment="1">
      <alignment wrapText="1"/>
    </xf>
    <xf numFmtId="0" fontId="50" fillId="0" borderId="5" xfId="0" applyFont="1" applyBorder="1" applyAlignment="1">
      <alignment wrapText="1"/>
    </xf>
    <xf numFmtId="0" fontId="0" fillId="0" borderId="57" xfId="0" applyBorder="1" applyAlignment="1">
      <alignment horizontal="center"/>
    </xf>
    <xf numFmtId="0" fontId="2" fillId="0" borderId="11" xfId="0" applyFont="1" applyBorder="1"/>
    <xf numFmtId="10" fontId="2" fillId="0" borderId="57" xfId="2" applyNumberFormat="1" applyFont="1" applyBorder="1" applyAlignment="1">
      <alignment horizontal="center"/>
    </xf>
    <xf numFmtId="0" fontId="2" fillId="0" borderId="57" xfId="0" applyFont="1" applyBorder="1" applyAlignment="1">
      <alignment horizontal="center"/>
    </xf>
    <xf numFmtId="169" fontId="2" fillId="0" borderId="11" xfId="0" applyNumberFormat="1" applyFont="1" applyBorder="1"/>
    <xf numFmtId="169" fontId="2" fillId="0" borderId="11" xfId="0" applyNumberFormat="1" applyFont="1" applyBorder="1" applyAlignment="1">
      <alignment horizontal="center"/>
    </xf>
    <xf numFmtId="0" fontId="51" fillId="3" borderId="11" xfId="0" applyFont="1" applyFill="1" applyBorder="1"/>
    <xf numFmtId="0" fontId="51" fillId="3" borderId="9" xfId="0" applyFont="1" applyFill="1" applyBorder="1"/>
    <xf numFmtId="0" fontId="49" fillId="0" borderId="11" xfId="0" applyFont="1" applyBorder="1" applyAlignment="1">
      <alignment wrapText="1"/>
    </xf>
    <xf numFmtId="0" fontId="55" fillId="0" borderId="0" xfId="1" quotePrefix="1" applyFont="1" applyFill="1"/>
    <xf numFmtId="0" fontId="55" fillId="5" borderId="0" xfId="1" quotePrefix="1" applyFont="1" applyFill="1"/>
    <xf numFmtId="0" fontId="8" fillId="0" borderId="0" xfId="0" applyFont="1" applyBorder="1" applyAlignment="1"/>
    <xf numFmtId="0" fontId="0" fillId="0" borderId="11" xfId="0" applyNumberFormat="1" applyBorder="1" applyAlignment="1">
      <alignment horizontal="center"/>
    </xf>
    <xf numFmtId="0" fontId="0" fillId="0" borderId="0" xfId="0" applyNumberFormat="1" applyBorder="1" applyAlignment="1">
      <alignment horizontal="center"/>
    </xf>
    <xf numFmtId="14" fontId="0" fillId="5" borderId="11" xfId="0" applyNumberFormat="1" applyFill="1" applyBorder="1" applyAlignment="1" applyProtection="1">
      <alignment horizontal="center"/>
      <protection locked="0"/>
    </xf>
    <xf numFmtId="0" fontId="0" fillId="5" borderId="11" xfId="0" applyFill="1" applyBorder="1" applyAlignment="1">
      <alignment horizontal="center"/>
    </xf>
    <xf numFmtId="14" fontId="0" fillId="3" borderId="11" xfId="0" applyNumberFormat="1" applyFill="1" applyBorder="1" applyAlignment="1" applyProtection="1">
      <alignment horizontal="center"/>
    </xf>
    <xf numFmtId="14" fontId="0" fillId="3" borderId="11" xfId="0" applyNumberFormat="1" applyFill="1" applyBorder="1" applyAlignment="1" applyProtection="1">
      <alignment horizontal="center"/>
      <protection locked="0"/>
    </xf>
    <xf numFmtId="14" fontId="0" fillId="0" borderId="11" xfId="0" applyNumberFormat="1" applyBorder="1" applyAlignment="1">
      <alignment horizontal="center"/>
    </xf>
    <xf numFmtId="9" fontId="0" fillId="5" borderId="11" xfId="0" applyNumberFormat="1" applyFill="1" applyBorder="1" applyAlignment="1">
      <alignment horizontal="center"/>
    </xf>
    <xf numFmtId="0" fontId="0" fillId="0" borderId="11" xfId="0" applyFont="1" applyFill="1" applyBorder="1"/>
    <xf numFmtId="167" fontId="0" fillId="5" borderId="11" xfId="0" applyNumberFormat="1" applyFill="1" applyBorder="1" applyAlignment="1">
      <alignment horizontal="center"/>
    </xf>
    <xf numFmtId="3" fontId="0" fillId="5" borderId="11" xfId="0" applyNumberFormat="1" applyFill="1" applyBorder="1" applyAlignment="1">
      <alignment horizontal="center"/>
    </xf>
    <xf numFmtId="10" fontId="0" fillId="5" borderId="11" xfId="0" applyNumberFormat="1" applyFill="1" applyBorder="1" applyAlignment="1">
      <alignment horizontal="center"/>
    </xf>
    <xf numFmtId="14" fontId="0" fillId="5" borderId="11" xfId="0" applyNumberFormat="1" applyFill="1" applyBorder="1" applyAlignment="1">
      <alignment horizontal="center"/>
    </xf>
    <xf numFmtId="2" fontId="0" fillId="5" borderId="11" xfId="0" applyNumberFormat="1" applyFill="1" applyBorder="1" applyAlignment="1">
      <alignment horizontal="center"/>
    </xf>
    <xf numFmtId="0" fontId="7" fillId="0" borderId="0" xfId="0" applyFont="1"/>
    <xf numFmtId="10" fontId="0" fillId="0" borderId="11" xfId="0" applyNumberFormat="1" applyFill="1" applyBorder="1" applyAlignment="1">
      <alignment horizontal="center"/>
    </xf>
    <xf numFmtId="0" fontId="4" fillId="0" borderId="0" xfId="0" applyFont="1" applyAlignment="1">
      <alignment vertical="center"/>
    </xf>
    <xf numFmtId="0" fontId="3" fillId="0" borderId="0" xfId="1" quotePrefix="1" applyAlignment="1"/>
    <xf numFmtId="0" fontId="0" fillId="0" borderId="11" xfId="0" applyBorder="1" applyAlignment="1">
      <alignment horizontal="left" vertical="center" wrapText="1"/>
    </xf>
    <xf numFmtId="0" fontId="0" fillId="3" borderId="11" xfId="0" applyFont="1" applyFill="1" applyBorder="1" applyAlignment="1">
      <alignment horizontal="left" vertical="center" wrapText="1"/>
    </xf>
    <xf numFmtId="0" fontId="0" fillId="0" borderId="11" xfId="0" applyBorder="1" applyAlignment="1">
      <alignment horizontal="center" vertical="center"/>
    </xf>
    <xf numFmtId="0" fontId="4" fillId="0" borderId="0" xfId="0" quotePrefix="1" applyFont="1"/>
    <xf numFmtId="9" fontId="0" fillId="5" borderId="17" xfId="0" applyNumberFormat="1" applyFill="1" applyBorder="1"/>
    <xf numFmtId="0" fontId="0" fillId="0" borderId="0" xfId="0" applyAlignment="1"/>
    <xf numFmtId="9" fontId="0" fillId="0" borderId="11" xfId="0" applyNumberFormat="1" applyFill="1" applyBorder="1" applyAlignment="1">
      <alignment horizontal="center"/>
    </xf>
    <xf numFmtId="0" fontId="0" fillId="0" borderId="11" xfId="0" applyBorder="1" applyAlignment="1">
      <alignment horizontal="left"/>
    </xf>
    <xf numFmtId="0" fontId="0" fillId="0" borderId="11" xfId="0" applyFill="1" applyBorder="1" applyAlignment="1">
      <alignment horizontal="left" wrapText="1"/>
    </xf>
    <xf numFmtId="0" fontId="8" fillId="0" borderId="7" xfId="0" applyFont="1" applyBorder="1" applyAlignment="1">
      <alignment horizontal="right" wrapText="1"/>
    </xf>
    <xf numFmtId="3" fontId="2" fillId="0" borderId="7" xfId="0" applyNumberFormat="1" applyFont="1" applyBorder="1" applyAlignment="1"/>
    <xf numFmtId="9" fontId="0" fillId="0" borderId="11" xfId="0" applyNumberFormat="1" applyBorder="1" applyAlignment="1">
      <alignment horizontal="center" vertical="center"/>
    </xf>
    <xf numFmtId="3" fontId="0" fillId="2" borderId="11" xfId="0" applyNumberFormat="1" applyFill="1" applyBorder="1" applyAlignment="1">
      <alignment horizontal="center" vertical="center"/>
    </xf>
    <xf numFmtId="9"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3" fontId="0" fillId="0" borderId="11" xfId="0" applyNumberFormat="1" applyBorder="1" applyAlignment="1"/>
    <xf numFmtId="0" fontId="0" fillId="3" borderId="0" xfId="0" applyFont="1" applyFill="1" applyAlignment="1"/>
    <xf numFmtId="0" fontId="0" fillId="3" borderId="59" xfId="0" applyFont="1" applyFill="1" applyBorder="1" applyAlignment="1"/>
    <xf numFmtId="0" fontId="2" fillId="0" borderId="0" xfId="0" applyFont="1" applyAlignment="1"/>
    <xf numFmtId="4" fontId="2" fillId="0" borderId="11" xfId="0" applyNumberFormat="1" applyFont="1" applyBorder="1"/>
    <xf numFmtId="3" fontId="0" fillId="5" borderId="11" xfId="0" applyNumberFormat="1" applyFill="1" applyBorder="1"/>
    <xf numFmtId="0" fontId="2" fillId="0" borderId="57" xfId="0" applyFont="1" applyBorder="1" applyAlignment="1"/>
    <xf numFmtId="0" fontId="0" fillId="0" borderId="11" xfId="0" applyFont="1" applyBorder="1" applyAlignment="1">
      <alignment wrapText="1"/>
    </xf>
    <xf numFmtId="0" fontId="2" fillId="0" borderId="0" xfId="0" applyFont="1" applyBorder="1" applyAlignment="1">
      <alignment wrapText="1"/>
    </xf>
    <xf numFmtId="0" fontId="2" fillId="0" borderId="0" xfId="0" applyFont="1" applyBorder="1" applyAlignment="1">
      <alignment horizontal="center"/>
    </xf>
    <xf numFmtId="170" fontId="0" fillId="0" borderId="11" xfId="3" applyNumberFormat="1" applyFont="1" applyFill="1" applyBorder="1" applyAlignment="1">
      <alignment horizontal="right"/>
    </xf>
    <xf numFmtId="9" fontId="0" fillId="0" borderId="11" xfId="2" applyNumberFormat="1" applyFont="1" applyBorder="1" applyAlignment="1">
      <alignment horizontal="right"/>
    </xf>
    <xf numFmtId="170" fontId="0" fillId="0" borderId="11" xfId="3" applyNumberFormat="1" applyFont="1" applyBorder="1" applyAlignment="1">
      <alignment horizontal="right" vertical="center"/>
    </xf>
    <xf numFmtId="9" fontId="0" fillId="5" borderId="11" xfId="2" applyFont="1" applyFill="1" applyBorder="1" applyAlignment="1">
      <alignment horizontal="right" vertical="center"/>
    </xf>
    <xf numFmtId="3" fontId="0" fillId="4" borderId="11" xfId="0" applyNumberFormat="1" applyFill="1" applyBorder="1"/>
    <xf numFmtId="0" fontId="0" fillId="4" borderId="0" xfId="0" applyFill="1"/>
    <xf numFmtId="3" fontId="2" fillId="4" borderId="0" xfId="0" applyNumberFormat="1" applyFont="1" applyFill="1"/>
    <xf numFmtId="0" fontId="0" fillId="0" borderId="5" xfId="0" applyFill="1" applyBorder="1"/>
    <xf numFmtId="1" fontId="0" fillId="0" borderId="11" xfId="0" applyNumberFormat="1" applyFill="1" applyBorder="1"/>
    <xf numFmtId="3" fontId="0" fillId="5" borderId="11" xfId="0" applyNumberFormat="1" applyFont="1" applyFill="1" applyBorder="1" applyAlignment="1">
      <alignment horizontal="right"/>
    </xf>
    <xf numFmtId="10" fontId="0" fillId="0" borderId="0" xfId="2" applyNumberFormat="1" applyFont="1" applyFill="1" applyBorder="1"/>
    <xf numFmtId="3" fontId="2" fillId="0" borderId="11" xfId="0" applyNumberFormat="1" applyFont="1" applyBorder="1" applyAlignment="1">
      <alignment horizontal="right" vertical="center"/>
    </xf>
    <xf numFmtId="0" fontId="56" fillId="0" borderId="0" xfId="0" applyFont="1"/>
    <xf numFmtId="0" fontId="0" fillId="4" borderId="31" xfId="0" applyFill="1" applyBorder="1" applyAlignment="1">
      <alignment horizontal="center"/>
    </xf>
    <xf numFmtId="3" fontId="56" fillId="0" borderId="0" xfId="0" applyNumberFormat="1" applyFont="1"/>
    <xf numFmtId="0" fontId="0" fillId="0" borderId="11" xfId="0" applyBorder="1" applyAlignment="1">
      <alignment horizontal="center"/>
    </xf>
    <xf numFmtId="0" fontId="5" fillId="0" borderId="0" xfId="0" applyFont="1" applyFill="1" applyBorder="1" applyAlignment="1">
      <alignment horizontal="center"/>
    </xf>
    <xf numFmtId="9" fontId="0" fillId="0" borderId="0" xfId="0" applyNumberFormat="1" applyAlignment="1">
      <alignment horizontal="center"/>
    </xf>
    <xf numFmtId="0" fontId="49" fillId="5" borderId="11" xfId="0" applyFont="1" applyFill="1" applyBorder="1"/>
    <xf numFmtId="3" fontId="0" fillId="0" borderId="0" xfId="0" applyNumberFormat="1" applyFill="1" applyBorder="1"/>
    <xf numFmtId="3" fontId="49" fillId="0" borderId="0" xfId="0" applyNumberFormat="1" applyFont="1" applyFill="1" applyBorder="1"/>
    <xf numFmtId="9" fontId="0" fillId="0" borderId="11" xfId="0" applyNumberFormat="1" applyFont="1" applyFill="1" applyBorder="1" applyAlignment="1">
      <alignment horizontal="center" vertical="center"/>
    </xf>
    <xf numFmtId="9" fontId="0" fillId="0" borderId="11" xfId="0" applyNumberFormat="1" applyFill="1" applyBorder="1" applyAlignment="1">
      <alignment horizontal="center" vertical="center"/>
    </xf>
    <xf numFmtId="1" fontId="0" fillId="0" borderId="11" xfId="0" applyNumberFormat="1" applyFill="1" applyBorder="1" applyAlignment="1">
      <alignment horizontal="center" vertical="center"/>
    </xf>
    <xf numFmtId="3" fontId="2" fillId="0" borderId="11" xfId="0" applyNumberFormat="1" applyFont="1" applyFill="1" applyBorder="1" applyAlignment="1"/>
    <xf numFmtId="0" fontId="54" fillId="0" borderId="11" xfId="0" applyFont="1" applyFill="1" applyBorder="1" applyAlignment="1">
      <alignment horizontal="left" wrapText="1"/>
    </xf>
    <xf numFmtId="0" fontId="0" fillId="0" borderId="0" xfId="0" applyFill="1" applyAlignment="1">
      <alignment wrapText="1"/>
    </xf>
    <xf numFmtId="0" fontId="0" fillId="0" borderId="0" xfId="0" applyFill="1" applyAlignment="1">
      <alignment horizontal="right"/>
    </xf>
    <xf numFmtId="3" fontId="0" fillId="0" borderId="11" xfId="0" applyNumberFormat="1" applyFill="1" applyBorder="1" applyAlignment="1">
      <alignment horizontal="right" vertical="center"/>
    </xf>
    <xf numFmtId="3" fontId="5" fillId="0" borderId="11" xfId="0" applyNumberFormat="1" applyFont="1" applyFill="1" applyBorder="1" applyAlignment="1">
      <alignment horizontal="right" vertical="center"/>
    </xf>
    <xf numFmtId="0" fontId="2" fillId="0" borderId="0" xfId="0" applyFont="1" applyFill="1" applyAlignment="1">
      <alignment horizontal="right"/>
    </xf>
    <xf numFmtId="9" fontId="0" fillId="0" borderId="0" xfId="2" applyFont="1" applyFill="1"/>
    <xf numFmtId="3" fontId="0" fillId="0" borderId="0" xfId="2" applyNumberFormat="1" applyFont="1" applyFill="1"/>
    <xf numFmtId="3" fontId="10" fillId="0" borderId="6" xfId="0" applyNumberFormat="1" applyFont="1" applyFill="1" applyBorder="1" applyAlignment="1" applyProtection="1">
      <alignment vertical="top" wrapText="1"/>
      <protection locked="0"/>
    </xf>
    <xf numFmtId="3" fontId="10" fillId="0" borderId="37" xfId="0" applyNumberFormat="1" applyFont="1" applyFill="1" applyBorder="1" applyAlignment="1" applyProtection="1">
      <protection locked="0"/>
    </xf>
    <xf numFmtId="3" fontId="10" fillId="0" borderId="23" xfId="0" applyNumberFormat="1" applyFont="1" applyFill="1" applyBorder="1" applyAlignment="1" applyProtection="1">
      <protection locked="0"/>
    </xf>
    <xf numFmtId="3" fontId="10" fillId="0" borderId="22" xfId="0" applyNumberFormat="1" applyFont="1" applyFill="1" applyBorder="1" applyAlignment="1" applyProtection="1">
      <protection locked="0"/>
    </xf>
    <xf numFmtId="3" fontId="10" fillId="0" borderId="27" xfId="0" applyNumberFormat="1" applyFont="1" applyFill="1" applyBorder="1" applyAlignment="1" applyProtection="1">
      <protection locked="0"/>
    </xf>
    <xf numFmtId="3" fontId="10" fillId="0" borderId="12" xfId="0" applyNumberFormat="1" applyFont="1" applyFill="1" applyBorder="1" applyAlignment="1" applyProtection="1">
      <protection locked="0"/>
    </xf>
    <xf numFmtId="0" fontId="22" fillId="0" borderId="18" xfId="0" applyFont="1" applyFill="1" applyBorder="1" applyAlignment="1" applyProtection="1">
      <protection locked="0"/>
    </xf>
    <xf numFmtId="3" fontId="13" fillId="0" borderId="35" xfId="0" applyNumberFormat="1" applyFont="1" applyFill="1" applyBorder="1" applyAlignment="1" applyProtection="1">
      <protection locked="0"/>
    </xf>
    <xf numFmtId="3" fontId="13" fillId="0" borderId="20" xfId="0" applyNumberFormat="1" applyFont="1" applyFill="1" applyBorder="1" applyAlignment="1" applyProtection="1">
      <protection locked="0"/>
    </xf>
    <xf numFmtId="3" fontId="13" fillId="0" borderId="36" xfId="0" applyNumberFormat="1" applyFont="1" applyFill="1" applyBorder="1" applyAlignment="1" applyProtection="1">
      <protection locked="0"/>
    </xf>
    <xf numFmtId="3" fontId="13" fillId="0" borderId="11" xfId="0" applyNumberFormat="1" applyFont="1" applyFill="1" applyBorder="1" applyAlignment="1" applyProtection="1">
      <protection locked="0"/>
    </xf>
    <xf numFmtId="3" fontId="5" fillId="0" borderId="36" xfId="0" applyNumberFormat="1" applyFont="1" applyFill="1" applyBorder="1"/>
    <xf numFmtId="3" fontId="5" fillId="0" borderId="21" xfId="0" applyNumberFormat="1" applyFont="1" applyFill="1" applyBorder="1"/>
    <xf numFmtId="0" fontId="0" fillId="0" borderId="11" xfId="0" applyBorder="1" applyAlignment="1">
      <alignment horizontal="center"/>
    </xf>
    <xf numFmtId="0" fontId="2" fillId="0" borderId="11" xfId="0" applyFont="1" applyBorder="1" applyAlignment="1">
      <alignment horizontal="center"/>
    </xf>
    <xf numFmtId="0" fontId="2" fillId="0" borderId="0" xfId="0" applyFont="1" applyAlignment="1">
      <alignment horizontal="center"/>
    </xf>
    <xf numFmtId="0" fontId="0" fillId="0" borderId="0" xfId="0" applyFill="1" applyAlignment="1">
      <alignment horizontal="left"/>
    </xf>
    <xf numFmtId="3" fontId="2" fillId="0" borderId="0" xfId="0" applyNumberFormat="1" applyFont="1" applyBorder="1" applyAlignment="1">
      <alignment horizontal="center" vertical="center"/>
    </xf>
    <xf numFmtId="3" fontId="0" fillId="0" borderId="0" xfId="0" applyNumberFormat="1" applyBorder="1" applyAlignment="1">
      <alignment horizontal="center" vertical="center"/>
    </xf>
    <xf numFmtId="0" fontId="4" fillId="0" borderId="0" xfId="0" applyFont="1"/>
    <xf numFmtId="3" fontId="0" fillId="0" borderId="11" xfId="0" applyNumberFormat="1" applyFill="1" applyBorder="1" applyAlignment="1">
      <alignment horizontal="right"/>
    </xf>
    <xf numFmtId="1" fontId="0" fillId="0" borderId="0" xfId="0" applyNumberFormat="1" applyFill="1"/>
    <xf numFmtId="1" fontId="0" fillId="0" borderId="0" xfId="0" applyNumberFormat="1" applyFill="1" applyBorder="1"/>
    <xf numFmtId="0" fontId="5" fillId="0" borderId="11" xfId="0" applyFont="1" applyBorder="1" applyAlignment="1">
      <alignment horizontal="left"/>
    </xf>
    <xf numFmtId="0" fontId="0" fillId="0" borderId="11" xfId="0" applyFill="1" applyBorder="1" applyAlignment="1">
      <alignment horizontal="right"/>
    </xf>
    <xf numFmtId="10" fontId="2" fillId="0" borderId="11" xfId="0" applyNumberFormat="1" applyFont="1" applyBorder="1"/>
    <xf numFmtId="0" fontId="59" fillId="0" borderId="0" xfId="0" applyFont="1"/>
    <xf numFmtId="3" fontId="15" fillId="0" borderId="0" xfId="0" applyNumberFormat="1" applyFont="1"/>
    <xf numFmtId="0" fontId="0" fillId="0" borderId="59" xfId="0" applyFill="1" applyBorder="1"/>
    <xf numFmtId="3" fontId="2" fillId="0" borderId="60" xfId="0" applyNumberFormat="1" applyFont="1" applyFill="1" applyBorder="1"/>
    <xf numFmtId="0" fontId="2" fillId="0" borderId="66" xfId="0" applyFont="1" applyFill="1" applyBorder="1"/>
    <xf numFmtId="0" fontId="19" fillId="0" borderId="9" xfId="0" applyFont="1" applyFill="1" applyBorder="1" applyAlignment="1" applyProtection="1">
      <alignment vertical="top" wrapText="1"/>
      <protection locked="0"/>
    </xf>
    <xf numFmtId="0" fontId="22" fillId="0" borderId="18" xfId="0" applyFont="1" applyFill="1" applyBorder="1" applyAlignment="1" applyProtection="1">
      <alignment vertical="top" wrapText="1"/>
      <protection locked="0"/>
    </xf>
    <xf numFmtId="0" fontId="51" fillId="0" borderId="0" xfId="0" applyFont="1"/>
    <xf numFmtId="3" fontId="0" fillId="5" borderId="11" xfId="0" applyNumberFormat="1" applyFill="1" applyBorder="1" applyAlignment="1">
      <alignment horizontal="right"/>
    </xf>
    <xf numFmtId="0" fontId="0" fillId="0" borderId="0" xfId="0" applyAlignment="1">
      <alignment vertical="center" wrapText="1"/>
    </xf>
    <xf numFmtId="0" fontId="56" fillId="0" borderId="0" xfId="0" applyFont="1" applyAlignment="1">
      <alignment horizontal="center" vertical="center" wrapText="1"/>
    </xf>
    <xf numFmtId="0" fontId="0" fillId="0" borderId="0" xfId="0" applyAlignment="1">
      <alignment horizontal="center" vertical="center" wrapText="1"/>
    </xf>
    <xf numFmtId="3" fontId="2" fillId="0" borderId="2" xfId="0" applyNumberFormat="1" applyFont="1" applyBorder="1" applyAlignment="1">
      <alignment horizontal="center"/>
    </xf>
    <xf numFmtId="3" fontId="2" fillId="0" borderId="22" xfId="0" applyNumberFormat="1" applyFont="1" applyFill="1" applyBorder="1"/>
    <xf numFmtId="3" fontId="0" fillId="0" borderId="28" xfId="0" applyNumberFormat="1" applyFill="1" applyBorder="1"/>
    <xf numFmtId="3" fontId="24" fillId="0" borderId="10" xfId="0" applyNumberFormat="1" applyFont="1" applyFill="1" applyBorder="1"/>
    <xf numFmtId="3" fontId="24" fillId="0" borderId="28" xfId="0" applyNumberFormat="1" applyFont="1" applyFill="1" applyBorder="1"/>
    <xf numFmtId="0" fontId="24" fillId="0" borderId="0" xfId="0" applyFont="1" applyFill="1"/>
    <xf numFmtId="0" fontId="8" fillId="0" borderId="10" xfId="0" applyFont="1" applyFill="1" applyBorder="1"/>
    <xf numFmtId="0" fontId="8" fillId="0" borderId="11" xfId="0" applyFont="1" applyFill="1" applyBorder="1"/>
    <xf numFmtId="3" fontId="8" fillId="0" borderId="11" xfId="0" applyNumberFormat="1" applyFont="1" applyFill="1" applyBorder="1"/>
    <xf numFmtId="3" fontId="8" fillId="0" borderId="12" xfId="0" applyNumberFormat="1" applyFont="1" applyFill="1" applyBorder="1"/>
    <xf numFmtId="0" fontId="8" fillId="0" borderId="0" xfId="0" applyFont="1" applyFill="1"/>
    <xf numFmtId="3" fontId="0" fillId="4" borderId="20" xfId="0" applyNumberFormat="1" applyFill="1" applyBorder="1"/>
    <xf numFmtId="3" fontId="0" fillId="0" borderId="6" xfId="0" applyNumberFormat="1" applyBorder="1" applyAlignment="1">
      <alignment horizontal="right"/>
    </xf>
    <xf numFmtId="3" fontId="0" fillId="0" borderId="7" xfId="0" applyNumberFormat="1" applyBorder="1" applyAlignment="1">
      <alignment horizontal="right"/>
    </xf>
    <xf numFmtId="3" fontId="0" fillId="0" borderId="8" xfId="0" applyNumberFormat="1" applyBorder="1" applyAlignment="1">
      <alignment horizontal="right"/>
    </xf>
    <xf numFmtId="3" fontId="2" fillId="0" borderId="5" xfId="0" applyNumberFormat="1" applyFont="1" applyBorder="1" applyAlignment="1">
      <alignment horizontal="right"/>
    </xf>
    <xf numFmtId="3" fontId="0" fillId="0" borderId="10" xfId="0" applyNumberFormat="1" applyBorder="1" applyAlignment="1">
      <alignment horizontal="right"/>
    </xf>
    <xf numFmtId="3" fontId="0" fillId="0" borderId="11" xfId="0" applyNumberFormat="1" applyBorder="1" applyAlignment="1">
      <alignment horizontal="right"/>
    </xf>
    <xf numFmtId="3" fontId="0" fillId="0" borderId="12" xfId="0" applyNumberFormat="1" applyBorder="1" applyAlignment="1">
      <alignment horizontal="right"/>
    </xf>
    <xf numFmtId="3" fontId="2" fillId="0" borderId="9" xfId="0" applyNumberFormat="1" applyFont="1" applyBorder="1" applyAlignment="1">
      <alignment horizontal="right"/>
    </xf>
    <xf numFmtId="3" fontId="51" fillId="0" borderId="10" xfId="0" applyNumberFormat="1" applyFont="1" applyBorder="1" applyAlignment="1">
      <alignment horizontal="right"/>
    </xf>
    <xf numFmtId="3" fontId="51" fillId="0" borderId="7" xfId="0" applyNumberFormat="1" applyFont="1" applyBorder="1" applyAlignment="1">
      <alignment horizontal="right"/>
    </xf>
    <xf numFmtId="3" fontId="51" fillId="0" borderId="11" xfId="0" applyNumberFormat="1" applyFont="1" applyBorder="1" applyAlignment="1">
      <alignment horizontal="right"/>
    </xf>
    <xf numFmtId="3" fontId="51" fillId="0" borderId="12" xfId="0" applyNumberFormat="1" applyFont="1" applyBorder="1" applyAlignment="1">
      <alignment horizontal="right"/>
    </xf>
    <xf numFmtId="3" fontId="52" fillId="0" borderId="9" xfId="0" applyNumberFormat="1" applyFont="1" applyBorder="1" applyAlignment="1">
      <alignment horizontal="right"/>
    </xf>
    <xf numFmtId="3" fontId="2" fillId="0" borderId="26" xfId="0" applyNumberFormat="1" applyFont="1" applyBorder="1" applyAlignment="1">
      <alignment horizontal="right"/>
    </xf>
    <xf numFmtId="3" fontId="2" fillId="0" borderId="3" xfId="0" applyNumberFormat="1" applyFont="1" applyBorder="1" applyAlignment="1">
      <alignment horizontal="right"/>
    </xf>
    <xf numFmtId="3" fontId="49" fillId="0" borderId="6" xfId="0" applyNumberFormat="1" applyFont="1" applyBorder="1" applyAlignment="1">
      <alignment horizontal="right"/>
    </xf>
    <xf numFmtId="3" fontId="49" fillId="0" borderId="61" xfId="0" applyNumberFormat="1" applyFont="1" applyBorder="1" applyAlignment="1">
      <alignment horizontal="right"/>
    </xf>
    <xf numFmtId="3" fontId="53" fillId="0" borderId="10" xfId="0" applyNumberFormat="1" applyFont="1" applyBorder="1" applyAlignment="1">
      <alignment horizontal="right"/>
    </xf>
    <xf numFmtId="3" fontId="53" fillId="0" borderId="7" xfId="0" applyNumberFormat="1" applyFont="1" applyBorder="1" applyAlignment="1">
      <alignment horizontal="right"/>
    </xf>
    <xf numFmtId="3" fontId="53" fillId="0" borderId="11" xfId="0" applyNumberFormat="1" applyFont="1" applyBorder="1" applyAlignment="1">
      <alignment horizontal="right"/>
    </xf>
    <xf numFmtId="3" fontId="53" fillId="0" borderId="12" xfId="0" applyNumberFormat="1" applyFont="1" applyBorder="1" applyAlignment="1">
      <alignment horizontal="right"/>
    </xf>
    <xf numFmtId="3" fontId="53" fillId="0" borderId="6" xfId="0" applyNumberFormat="1" applyFont="1" applyBorder="1" applyAlignment="1">
      <alignment horizontal="right"/>
    </xf>
    <xf numFmtId="3" fontId="2" fillId="0" borderId="1" xfId="0" applyNumberFormat="1" applyFont="1" applyBorder="1" applyAlignment="1">
      <alignment horizontal="right"/>
    </xf>
    <xf numFmtId="0" fontId="60" fillId="0" borderId="0" xfId="0" applyFont="1"/>
    <xf numFmtId="0" fontId="60" fillId="0" borderId="0" xfId="0" applyFont="1" applyAlignment="1">
      <alignment wrapText="1"/>
    </xf>
    <xf numFmtId="0" fontId="61" fillId="3" borderId="0" xfId="0" applyFont="1" applyFill="1"/>
    <xf numFmtId="0" fontId="63" fillId="0" borderId="0" xfId="0" applyFont="1"/>
    <xf numFmtId="0" fontId="62" fillId="0" borderId="0" xfId="0" applyFont="1"/>
    <xf numFmtId="0" fontId="49" fillId="5" borderId="11" xfId="0" applyFont="1" applyFill="1" applyBorder="1" applyAlignment="1">
      <alignment horizontal="center" wrapText="1"/>
    </xf>
    <xf numFmtId="4" fontId="49" fillId="0" borderId="11" xfId="0" applyNumberFormat="1" applyFont="1" applyBorder="1"/>
    <xf numFmtId="3" fontId="0" fillId="0" borderId="0" xfId="0" applyNumberFormat="1" applyAlignment="1">
      <alignment horizontal="center"/>
    </xf>
    <xf numFmtId="0" fontId="51" fillId="0" borderId="25" xfId="0" applyFont="1" applyBorder="1"/>
    <xf numFmtId="3" fontId="51" fillId="0" borderId="8" xfId="0" applyNumberFormat="1" applyFont="1" applyBorder="1" applyAlignment="1">
      <alignment horizontal="right"/>
    </xf>
    <xf numFmtId="3" fontId="64" fillId="5" borderId="11" xfId="0" applyNumberFormat="1" applyFont="1" applyFill="1" applyBorder="1" applyAlignment="1">
      <alignment horizontal="right"/>
    </xf>
    <xf numFmtId="3" fontId="49" fillId="0" borderId="6" xfId="0" applyNumberFormat="1" applyFont="1" applyFill="1" applyBorder="1" applyAlignment="1">
      <alignment horizontal="right"/>
    </xf>
    <xf numFmtId="3" fontId="51" fillId="0" borderId="7" xfId="0" applyNumberFormat="1" applyFont="1" applyFill="1" applyBorder="1" applyAlignment="1">
      <alignment horizontal="right"/>
    </xf>
    <xf numFmtId="0" fontId="62" fillId="0" borderId="0" xfId="0" applyFont="1" applyAlignment="1">
      <alignment horizontal="center"/>
    </xf>
    <xf numFmtId="49" fontId="40" fillId="0" borderId="55" xfId="0" applyNumberFormat="1" applyFont="1" applyBorder="1"/>
    <xf numFmtId="49" fontId="40" fillId="0" borderId="53" xfId="0" applyNumberFormat="1" applyFont="1" applyBorder="1"/>
    <xf numFmtId="49" fontId="41" fillId="0" borderId="50" xfId="0" applyNumberFormat="1" applyFont="1" applyBorder="1" applyAlignment="1">
      <alignment horizontal="justify" vertical="center" wrapText="1"/>
    </xf>
    <xf numFmtId="49" fontId="41" fillId="0" borderId="53" xfId="0" applyNumberFormat="1" applyFont="1" applyBorder="1" applyAlignment="1">
      <alignment horizontal="justify" vertical="center" wrapText="1"/>
    </xf>
    <xf numFmtId="49" fontId="40" fillId="0" borderId="50" xfId="0" applyNumberFormat="1" applyFont="1" applyBorder="1"/>
    <xf numFmtId="49" fontId="40" fillId="0" borderId="12" xfId="0" applyNumberFormat="1" applyFont="1" applyBorder="1"/>
    <xf numFmtId="3" fontId="49" fillId="0" borderId="11" xfId="0" applyNumberFormat="1" applyFont="1" applyFill="1" applyBorder="1" applyAlignment="1">
      <alignment horizontal="center" vertical="center"/>
    </xf>
    <xf numFmtId="3" fontId="49" fillId="5" borderId="11" xfId="0" applyNumberFormat="1" applyFont="1" applyFill="1" applyBorder="1" applyAlignment="1">
      <alignment horizontal="center" vertical="center"/>
    </xf>
    <xf numFmtId="3" fontId="49" fillId="5" borderId="11" xfId="0" applyNumberFormat="1" applyFont="1" applyFill="1" applyBorder="1"/>
    <xf numFmtId="3" fontId="49" fillId="0" borderId="11" xfId="0" applyNumberFormat="1" applyFont="1" applyBorder="1"/>
    <xf numFmtId="3" fontId="49" fillId="5" borderId="11" xfId="0" applyNumberFormat="1" applyFont="1" applyFill="1" applyBorder="1" applyAlignment="1">
      <alignment horizontal="center"/>
    </xf>
    <xf numFmtId="3" fontId="49" fillId="0" borderId="0" xfId="0" applyNumberFormat="1" applyFont="1"/>
    <xf numFmtId="9" fontId="49" fillId="5" borderId="11" xfId="2" applyFont="1" applyFill="1" applyBorder="1" applyAlignment="1">
      <alignment horizontal="center"/>
    </xf>
    <xf numFmtId="3" fontId="49" fillId="0" borderId="11" xfId="0" applyNumberFormat="1" applyFont="1" applyFill="1" applyBorder="1" applyAlignment="1">
      <alignment horizontal="center"/>
    </xf>
    <xf numFmtId="0" fontId="49" fillId="0" borderId="11" xfId="0" applyFont="1" applyBorder="1" applyAlignment="1">
      <alignment horizontal="center"/>
    </xf>
    <xf numFmtId="0" fontId="49" fillId="5" borderId="11" xfId="0" applyFont="1" applyFill="1" applyBorder="1" applyAlignment="1">
      <alignment horizontal="center"/>
    </xf>
    <xf numFmtId="10" fontId="49" fillId="5" borderId="11" xfId="2" applyNumberFormat="1" applyFont="1" applyFill="1" applyBorder="1" applyAlignment="1">
      <alignment horizontal="center"/>
    </xf>
    <xf numFmtId="0" fontId="41" fillId="3" borderId="19" xfId="0" applyFont="1" applyFill="1" applyBorder="1" applyAlignment="1">
      <alignment horizontal="center" wrapText="1"/>
    </xf>
    <xf numFmtId="0" fontId="41" fillId="0" borderId="36" xfId="0" applyFont="1" applyBorder="1"/>
    <xf numFmtId="0" fontId="41" fillId="0" borderId="18" xfId="0" applyFont="1" applyBorder="1" applyAlignment="1">
      <alignment wrapText="1"/>
    </xf>
    <xf numFmtId="0" fontId="41" fillId="0" borderId="13" xfId="0" applyFont="1" applyBorder="1" applyAlignment="1">
      <alignment wrapText="1"/>
    </xf>
    <xf numFmtId="0" fontId="41" fillId="0" borderId="22" xfId="0" applyFont="1" applyBorder="1" applyAlignment="1">
      <alignment horizontal="center" wrapText="1"/>
    </xf>
    <xf numFmtId="49" fontId="41" fillId="0" borderId="55" xfId="0" applyNumberFormat="1" applyFont="1" applyBorder="1"/>
    <xf numFmtId="0" fontId="41" fillId="0" borderId="48" xfId="0" applyFont="1" applyBorder="1" applyAlignment="1">
      <alignment wrapText="1"/>
    </xf>
    <xf numFmtId="0" fontId="41" fillId="0" borderId="10" xfId="0" applyFont="1" applyBorder="1" applyAlignment="1">
      <alignment horizontal="center" wrapText="1"/>
    </xf>
    <xf numFmtId="49" fontId="41" fillId="0" borderId="53" xfId="0" applyNumberFormat="1" applyFont="1" applyBorder="1"/>
    <xf numFmtId="0" fontId="41" fillId="0" borderId="9" xfId="0" applyFont="1" applyBorder="1" applyAlignment="1">
      <alignment wrapText="1"/>
    </xf>
    <xf numFmtId="0" fontId="41" fillId="3" borderId="10" xfId="0" applyFont="1" applyFill="1" applyBorder="1" applyAlignment="1">
      <alignment horizontal="center" wrapText="1"/>
    </xf>
    <xf numFmtId="49" fontId="41" fillId="0" borderId="53" xfId="0" applyNumberFormat="1" applyFont="1" applyBorder="1" applyAlignment="1">
      <alignment wrapText="1"/>
    </xf>
    <xf numFmtId="49" fontId="41" fillId="0" borderId="50" xfId="0" applyNumberFormat="1" applyFont="1" applyBorder="1"/>
    <xf numFmtId="0" fontId="41" fillId="0" borderId="5" xfId="0" applyFont="1" applyBorder="1" applyAlignment="1">
      <alignment wrapText="1"/>
    </xf>
    <xf numFmtId="0" fontId="0" fillId="0" borderId="11" xfId="0" applyBorder="1" applyAlignment="1">
      <alignment horizontal="center"/>
    </xf>
    <xf numFmtId="0" fontId="56" fillId="0" borderId="0" xfId="0" applyFont="1" applyFill="1"/>
    <xf numFmtId="3" fontId="6" fillId="0" borderId="0" xfId="0" applyNumberFormat="1" applyFont="1" applyFill="1"/>
    <xf numFmtId="0" fontId="6" fillId="0" borderId="0" xfId="0" applyFont="1" applyFill="1"/>
    <xf numFmtId="10" fontId="2" fillId="0" borderId="17" xfId="0" applyNumberFormat="1" applyFont="1" applyBorder="1"/>
    <xf numFmtId="0" fontId="66" fillId="0" borderId="0" xfId="0" applyFont="1"/>
    <xf numFmtId="3" fontId="49" fillId="5" borderId="11" xfId="0" applyNumberFormat="1" applyFont="1" applyFill="1" applyBorder="1" applyAlignment="1">
      <alignment horizontal="center" vertical="center"/>
    </xf>
    <xf numFmtId="0" fontId="0" fillId="0" borderId="0" xfId="0" applyFill="1" applyBorder="1" applyAlignment="1">
      <alignment horizontal="center"/>
    </xf>
    <xf numFmtId="0" fontId="49" fillId="0" borderId="0" xfId="0" applyFont="1" applyFill="1" applyBorder="1" applyAlignment="1">
      <alignment horizontal="left" wrapText="1"/>
    </xf>
    <xf numFmtId="3" fontId="0" fillId="0" borderId="0" xfId="0" applyNumberFormat="1" applyFill="1" applyBorder="1" applyAlignment="1"/>
    <xf numFmtId="3" fontId="0" fillId="5" borderId="11" xfId="0" applyNumberFormat="1" applyFont="1" applyFill="1" applyBorder="1" applyAlignment="1">
      <alignment horizontal="center"/>
    </xf>
    <xf numFmtId="3" fontId="0" fillId="5" borderId="11" xfId="0" applyNumberFormat="1" applyFont="1" applyFill="1" applyBorder="1"/>
    <xf numFmtId="3" fontId="0" fillId="5" borderId="11" xfId="0" applyNumberFormat="1" applyFont="1" applyFill="1" applyBorder="1" applyAlignment="1">
      <alignment horizontal="center" wrapText="1"/>
    </xf>
    <xf numFmtId="3" fontId="0" fillId="0" borderId="6" xfId="0" applyNumberFormat="1" applyFill="1" applyBorder="1" applyAlignment="1">
      <alignment horizontal="center" vertical="center"/>
    </xf>
    <xf numFmtId="0" fontId="2" fillId="0" borderId="11" xfId="0" applyFont="1" applyBorder="1" applyAlignment="1">
      <alignment horizontal="center"/>
    </xf>
    <xf numFmtId="3" fontId="2" fillId="0" borderId="11" xfId="0" applyNumberFormat="1" applyFont="1" applyFill="1" applyBorder="1" applyAlignment="1">
      <alignment horizontal="right" vertical="center"/>
    </xf>
    <xf numFmtId="0" fontId="2" fillId="0" borderId="42" xfId="0" applyFont="1" applyBorder="1" applyAlignment="1">
      <alignment horizontal="center"/>
    </xf>
    <xf numFmtId="0" fontId="0" fillId="0" borderId="11" xfId="0" applyFill="1" applyBorder="1" applyAlignment="1">
      <alignment horizontal="left"/>
    </xf>
    <xf numFmtId="3" fontId="2" fillId="0" borderId="11" xfId="0" applyNumberFormat="1" applyFont="1" applyBorder="1" applyAlignment="1">
      <alignment horizontal="right"/>
    </xf>
    <xf numFmtId="0" fontId="2" fillId="0" borderId="11" xfId="0" applyFont="1" applyFill="1" applyBorder="1" applyAlignment="1">
      <alignment horizontal="center"/>
    </xf>
    <xf numFmtId="0" fontId="2" fillId="0" borderId="0" xfId="0" applyFont="1" applyBorder="1" applyAlignment="1">
      <alignment horizontal="right"/>
    </xf>
    <xf numFmtId="0" fontId="0" fillId="0" borderId="0" xfId="0" applyFill="1" applyBorder="1" applyAlignment="1">
      <alignment horizontal="right"/>
    </xf>
    <xf numFmtId="0" fontId="2" fillId="0" borderId="0" xfId="0" applyFont="1" applyFill="1" applyBorder="1" applyAlignment="1">
      <alignment horizontal="right"/>
    </xf>
    <xf numFmtId="0" fontId="0" fillId="0" borderId="0" xfId="0" applyFont="1" applyFill="1" applyBorder="1" applyAlignment="1">
      <alignment horizontal="right"/>
    </xf>
    <xf numFmtId="0" fontId="6" fillId="0" borderId="0" xfId="0" applyFont="1" applyBorder="1"/>
    <xf numFmtId="0" fontId="5" fillId="0" borderId="0" xfId="0" applyFont="1" applyBorder="1"/>
    <xf numFmtId="0" fontId="2" fillId="0" borderId="11" xfId="0" applyFont="1" applyBorder="1" applyAlignment="1">
      <alignment horizontal="center"/>
    </xf>
    <xf numFmtId="0" fontId="0" fillId="3" borderId="11" xfId="0" applyFill="1" applyBorder="1"/>
    <xf numFmtId="3" fontId="0" fillId="3" borderId="11" xfId="0" quotePrefix="1" applyNumberFormat="1" applyFill="1" applyBorder="1"/>
    <xf numFmtId="3" fontId="2" fillId="3" borderId="11" xfId="0" applyNumberFormat="1" applyFont="1" applyFill="1" applyBorder="1" applyAlignment="1">
      <alignment horizontal="center"/>
    </xf>
    <xf numFmtId="3" fontId="2" fillId="0" borderId="11" xfId="0" applyNumberFormat="1" applyFont="1" applyFill="1" applyBorder="1" applyAlignment="1">
      <alignment horizontal="center"/>
    </xf>
    <xf numFmtId="3" fontId="0" fillId="3" borderId="11" xfId="0" applyNumberFormat="1" applyFill="1" applyBorder="1" applyAlignment="1">
      <alignment horizontal="right"/>
    </xf>
    <xf numFmtId="0" fontId="31" fillId="0" borderId="11" xfId="0" applyFont="1" applyBorder="1"/>
    <xf numFmtId="3" fontId="32" fillId="0" borderId="11" xfId="0" applyNumberFormat="1" applyFont="1" applyBorder="1" applyAlignment="1">
      <alignment horizontal="center"/>
    </xf>
    <xf numFmtId="0" fontId="2" fillId="4" borderId="11" xfId="0" applyFont="1" applyFill="1" applyBorder="1" applyAlignment="1">
      <alignment horizontal="center"/>
    </xf>
    <xf numFmtId="0" fontId="2" fillId="4" borderId="11" xfId="0" applyFont="1" applyFill="1" applyBorder="1"/>
    <xf numFmtId="3" fontId="49" fillId="5" borderId="11" xfId="0" applyNumberFormat="1" applyFont="1" applyFill="1" applyBorder="1" applyAlignment="1">
      <alignment horizontal="right"/>
    </xf>
    <xf numFmtId="3" fontId="2" fillId="0" borderId="11" xfId="0" applyNumberFormat="1" applyFont="1" applyFill="1" applyBorder="1" applyAlignment="1">
      <alignment horizontal="right"/>
    </xf>
    <xf numFmtId="0" fontId="2" fillId="4" borderId="11" xfId="0" applyFont="1" applyFill="1" applyBorder="1" applyAlignment="1">
      <alignment horizontal="center" vertical="center" wrapText="1"/>
    </xf>
    <xf numFmtId="0" fontId="0" fillId="4" borderId="11" xfId="0" applyFill="1" applyBorder="1" applyAlignment="1">
      <alignment horizontal="center"/>
    </xf>
    <xf numFmtId="0" fontId="2" fillId="4" borderId="11" xfId="0" applyFont="1" applyFill="1" applyBorder="1" applyAlignment="1">
      <alignment wrapText="1"/>
    </xf>
    <xf numFmtId="0" fontId="0" fillId="4" borderId="11" xfId="0" applyFill="1" applyBorder="1" applyAlignment="1">
      <alignment horizontal="center" vertical="center"/>
    </xf>
    <xf numFmtId="0" fontId="2" fillId="4" borderId="11" xfId="0" applyFont="1" applyFill="1" applyBorder="1" applyAlignment="1">
      <alignment horizontal="center" vertical="center"/>
    </xf>
    <xf numFmtId="4" fontId="2" fillId="4" borderId="11"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xf>
    <xf numFmtId="3" fontId="2" fillId="4" borderId="11" xfId="0" applyNumberFormat="1"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5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0" fillId="4" borderId="63" xfId="0" applyFill="1" applyBorder="1" applyAlignment="1">
      <alignment horizontal="center"/>
    </xf>
    <xf numFmtId="0" fontId="0" fillId="4" borderId="49" xfId="0" applyFill="1" applyBorder="1" applyAlignment="1">
      <alignment horizontal="center"/>
    </xf>
    <xf numFmtId="0" fontId="0" fillId="4" borderId="54" xfId="0" applyFill="1" applyBorder="1" applyAlignment="1">
      <alignment horizontal="center"/>
    </xf>
    <xf numFmtId="0" fontId="0" fillId="4" borderId="1" xfId="0" applyFill="1" applyBorder="1"/>
    <xf numFmtId="14" fontId="6" fillId="4" borderId="2"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51" xfId="0" applyFont="1" applyFill="1" applyBorder="1" applyAlignment="1">
      <alignment horizontal="center" vertical="center"/>
    </xf>
    <xf numFmtId="0" fontId="0" fillId="4" borderId="26" xfId="0" applyFill="1" applyBorder="1"/>
    <xf numFmtId="0" fontId="0" fillId="4" borderId="34" xfId="0" applyFill="1" applyBorder="1" applyAlignment="1">
      <alignment horizontal="center" vertical="center"/>
    </xf>
    <xf numFmtId="0" fontId="0" fillId="4" borderId="32" xfId="0" applyFill="1" applyBorder="1" applyAlignment="1">
      <alignment horizontal="center" vertical="center"/>
    </xf>
    <xf numFmtId="0" fontId="2" fillId="4" borderId="32" xfId="0" applyFont="1" applyFill="1" applyBorder="1" applyAlignment="1">
      <alignment horizontal="center" vertical="center"/>
    </xf>
    <xf numFmtId="0" fontId="2" fillId="4" borderId="6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3" xfId="0" applyFont="1" applyFill="1" applyBorder="1" applyAlignment="1">
      <alignment horizontal="center" vertical="center"/>
    </xf>
    <xf numFmtId="10" fontId="2" fillId="0" borderId="11" xfId="2" applyNumberFormat="1" applyFont="1" applyFill="1" applyBorder="1"/>
    <xf numFmtId="0" fontId="0" fillId="4" borderId="11" xfId="0" applyFill="1" applyBorder="1"/>
    <xf numFmtId="14" fontId="6" fillId="4" borderId="11" xfId="0" applyNumberFormat="1" applyFont="1" applyFill="1" applyBorder="1" applyAlignment="1">
      <alignment horizontal="center" vertical="center"/>
    </xf>
    <xf numFmtId="3" fontId="0" fillId="4" borderId="11" xfId="0" applyNumberFormat="1" applyFill="1" applyBorder="1" applyAlignment="1">
      <alignment horizontal="center" vertical="center"/>
    </xf>
    <xf numFmtId="0" fontId="2" fillId="0" borderId="10" xfId="0" applyFont="1" applyBorder="1"/>
    <xf numFmtId="14" fontId="6" fillId="4" borderId="3"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34" xfId="0" applyFont="1" applyFill="1" applyBorder="1" applyAlignment="1">
      <alignment horizontal="center" vertical="center"/>
    </xf>
    <xf numFmtId="0" fontId="0" fillId="4" borderId="1" xfId="0" applyFill="1" applyBorder="1" applyAlignment="1">
      <alignment horizontal="center"/>
    </xf>
    <xf numFmtId="3" fontId="49" fillId="5" borderId="11" xfId="0" applyNumberFormat="1" applyFont="1" applyFill="1" applyBorder="1" applyAlignment="1">
      <alignment horizontal="center" vertical="center"/>
    </xf>
    <xf numFmtId="3" fontId="2" fillId="0" borderId="11" xfId="0" applyNumberFormat="1" applyFont="1" applyFill="1" applyBorder="1" applyAlignment="1">
      <alignment horizontal="right" vertical="center"/>
    </xf>
    <xf numFmtId="3" fontId="2" fillId="4" borderId="22" xfId="0" applyNumberFormat="1" applyFont="1" applyFill="1" applyBorder="1" applyAlignment="1">
      <alignment horizontal="center" vertical="center"/>
    </xf>
    <xf numFmtId="3" fontId="2" fillId="4" borderId="10" xfId="0" applyNumberFormat="1" applyFont="1" applyFill="1" applyBorder="1" applyAlignment="1">
      <alignment horizontal="center" vertical="center"/>
    </xf>
    <xf numFmtId="3" fontId="2" fillId="0" borderId="11" xfId="0" applyNumberFormat="1" applyFont="1" applyFill="1" applyBorder="1" applyAlignment="1">
      <alignment horizontal="right" vertical="center"/>
    </xf>
    <xf numFmtId="3" fontId="10" fillId="4" borderId="10" xfId="0" applyNumberFormat="1" applyFont="1" applyFill="1" applyBorder="1" applyAlignment="1" applyProtection="1">
      <protection locked="0"/>
    </xf>
    <xf numFmtId="3" fontId="10" fillId="4" borderId="11" xfId="0" applyNumberFormat="1" applyFont="1" applyFill="1" applyBorder="1" applyAlignment="1" applyProtection="1">
      <protection locked="0"/>
    </xf>
    <xf numFmtId="3" fontId="0" fillId="6" borderId="11" xfId="0" applyNumberFormat="1" applyFill="1" applyBorder="1"/>
    <xf numFmtId="3" fontId="2" fillId="0" borderId="11" xfId="0" applyNumberFormat="1" applyFont="1" applyFill="1" applyBorder="1" applyAlignment="1">
      <alignment horizontal="right" vertical="center"/>
    </xf>
    <xf numFmtId="3" fontId="0" fillId="0" borderId="0" xfId="0" applyNumberFormat="1" applyAlignment="1">
      <alignment horizontal="right"/>
    </xf>
    <xf numFmtId="3" fontId="0" fillId="0" borderId="0" xfId="0" applyNumberFormat="1" applyFill="1" applyAlignment="1">
      <alignment horizontal="right"/>
    </xf>
    <xf numFmtId="0" fontId="69" fillId="0" borderId="0" xfId="0" applyFont="1"/>
    <xf numFmtId="0" fontId="65" fillId="0" borderId="0" xfId="0" applyFont="1"/>
    <xf numFmtId="3" fontId="70" fillId="0" borderId="0" xfId="0" applyNumberFormat="1" applyFont="1"/>
    <xf numFmtId="0" fontId="31" fillId="0" borderId="0" xfId="0" applyFont="1" applyFill="1"/>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0"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39" xfId="0" applyFill="1" applyBorder="1" applyAlignment="1">
      <alignment horizontal="center" vertical="center" wrapText="1"/>
    </xf>
    <xf numFmtId="0" fontId="42" fillId="3" borderId="66" xfId="0" applyFont="1" applyFill="1" applyBorder="1" applyAlignment="1">
      <alignment horizontal="left" vertical="top" wrapText="1"/>
    </xf>
    <xf numFmtId="0" fontId="42" fillId="3" borderId="0" xfId="0" applyFont="1" applyFill="1" applyBorder="1" applyAlignment="1">
      <alignment horizontal="left" vertical="top" wrapText="1"/>
    </xf>
    <xf numFmtId="0" fontId="42" fillId="3" borderId="59" xfId="0" applyFont="1" applyFill="1" applyBorder="1" applyAlignment="1">
      <alignment horizontal="left" vertical="top" wrapText="1"/>
    </xf>
    <xf numFmtId="0" fontId="42" fillId="3" borderId="66" xfId="0" applyFont="1" applyFill="1" applyBorder="1" applyAlignment="1">
      <alignment horizontal="left" wrapText="1"/>
    </xf>
    <xf numFmtId="0" fontId="42" fillId="3" borderId="0" xfId="0" applyFont="1" applyFill="1" applyBorder="1" applyAlignment="1">
      <alignment horizontal="left" wrapText="1"/>
    </xf>
    <xf numFmtId="0" fontId="42" fillId="3" borderId="59" xfId="0" applyFont="1" applyFill="1" applyBorder="1" applyAlignment="1">
      <alignment horizontal="left" wrapText="1"/>
    </xf>
    <xf numFmtId="0" fontId="4" fillId="0" borderId="0" xfId="0" applyFont="1" applyAlignment="1">
      <alignment horizontal="center" vertical="center"/>
    </xf>
    <xf numFmtId="0" fontId="44" fillId="0" borderId="66" xfId="0" applyFont="1" applyBorder="1" applyAlignment="1">
      <alignment horizontal="left" wrapText="1"/>
    </xf>
    <xf numFmtId="0" fontId="44" fillId="0" borderId="0" xfId="0" applyFont="1" applyBorder="1" applyAlignment="1">
      <alignment horizontal="left" wrapText="1"/>
    </xf>
    <xf numFmtId="0" fontId="44" fillId="0" borderId="59" xfId="0" applyFont="1" applyBorder="1" applyAlignment="1">
      <alignment horizontal="left" wrapText="1"/>
    </xf>
    <xf numFmtId="0" fontId="44" fillId="0" borderId="52" xfId="0" applyFont="1" applyBorder="1" applyAlignment="1">
      <alignment horizontal="left" wrapText="1"/>
    </xf>
    <xf numFmtId="0" fontId="44" fillId="0" borderId="61" xfId="0" applyFont="1" applyBorder="1" applyAlignment="1">
      <alignment horizontal="left" wrapText="1"/>
    </xf>
    <xf numFmtId="0" fontId="44" fillId="0" borderId="6" xfId="0" applyFont="1" applyBorder="1" applyAlignment="1">
      <alignment horizontal="left" wrapText="1"/>
    </xf>
    <xf numFmtId="0" fontId="43" fillId="3" borderId="66" xfId="0" applyFont="1" applyFill="1" applyBorder="1" applyAlignment="1">
      <alignment horizontal="left" wrapText="1"/>
    </xf>
    <xf numFmtId="0" fontId="43" fillId="3" borderId="0" xfId="0" applyFont="1" applyFill="1" applyBorder="1" applyAlignment="1">
      <alignment horizontal="left" wrapText="1"/>
    </xf>
    <xf numFmtId="0" fontId="43" fillId="3" borderId="59" xfId="0" applyFont="1" applyFill="1" applyBorder="1" applyAlignment="1">
      <alignment horizontal="left" wrapText="1"/>
    </xf>
    <xf numFmtId="0" fontId="36" fillId="0" borderId="0" xfId="0" applyFont="1" applyAlignment="1">
      <alignment horizontal="center" vertical="center"/>
    </xf>
    <xf numFmtId="0" fontId="2" fillId="0" borderId="0" xfId="0" applyFont="1" applyAlignment="1">
      <alignment horizontal="center"/>
    </xf>
    <xf numFmtId="0" fontId="2" fillId="4" borderId="11" xfId="0" applyFont="1" applyFill="1" applyBorder="1" applyAlignment="1">
      <alignment horizontal="center" vertical="center" wrapText="1"/>
    </xf>
    <xf numFmtId="0" fontId="2" fillId="4" borderId="11" xfId="0" applyFont="1" applyFill="1" applyBorder="1" applyAlignment="1">
      <alignment horizontal="center" vertical="center"/>
    </xf>
    <xf numFmtId="4" fontId="2" fillId="4" borderId="11" xfId="0" applyNumberFormat="1" applyFont="1" applyFill="1" applyBorder="1" applyAlignment="1">
      <alignment horizontal="center" vertical="center" wrapText="1"/>
    </xf>
    <xf numFmtId="0" fontId="49" fillId="0" borderId="11" xfId="0" applyFont="1" applyBorder="1" applyAlignment="1">
      <alignment horizontal="left" vertical="top"/>
    </xf>
    <xf numFmtId="0" fontId="0" fillId="0" borderId="11" xfId="0" applyBorder="1" applyAlignment="1">
      <alignment horizontal="center"/>
    </xf>
    <xf numFmtId="0" fontId="7" fillId="4" borderId="11" xfId="0" applyFont="1" applyFill="1" applyBorder="1" applyAlignment="1">
      <alignment horizontal="center" vertical="center"/>
    </xf>
    <xf numFmtId="0" fontId="0" fillId="0" borderId="53" xfId="0" applyBorder="1" applyAlignment="1"/>
    <xf numFmtId="0" fontId="0" fillId="0" borderId="57" xfId="0" applyBorder="1" applyAlignment="1"/>
    <xf numFmtId="0" fontId="0" fillId="0" borderId="10" xfId="0" applyBorder="1" applyAlignment="1"/>
    <xf numFmtId="0" fontId="0" fillId="0" borderId="53" xfId="0" applyBorder="1" applyAlignment="1">
      <alignment vertical="top"/>
    </xf>
    <xf numFmtId="0" fontId="0" fillId="0" borderId="57" xfId="0" applyBorder="1" applyAlignment="1">
      <alignment vertical="top"/>
    </xf>
    <xf numFmtId="0" fontId="0" fillId="0" borderId="10" xfId="0" applyBorder="1" applyAlignment="1">
      <alignment vertical="top"/>
    </xf>
    <xf numFmtId="0" fontId="64" fillId="0" borderId="11" xfId="0" applyFont="1" applyBorder="1" applyAlignment="1">
      <alignment horizontal="left" vertical="top"/>
    </xf>
    <xf numFmtId="0" fontId="49" fillId="0" borderId="11" xfId="0" applyFont="1" applyFill="1" applyBorder="1" applyAlignment="1">
      <alignment horizontal="left" vertical="top" wrapText="1"/>
    </xf>
    <xf numFmtId="0" fontId="49" fillId="0" borderId="11" xfId="0" applyFont="1" applyFill="1" applyBorder="1" applyAlignment="1">
      <alignment horizontal="left" vertical="top"/>
    </xf>
    <xf numFmtId="0" fontId="2" fillId="4" borderId="11" xfId="0" applyFont="1" applyFill="1" applyBorder="1" applyAlignment="1">
      <alignment horizontal="center"/>
    </xf>
    <xf numFmtId="0" fontId="7" fillId="0" borderId="11" xfId="0" applyFont="1" applyBorder="1" applyAlignment="1">
      <alignment horizontal="center" vertical="center"/>
    </xf>
    <xf numFmtId="0" fontId="0" fillId="0" borderId="11" xfId="0" applyBorder="1" applyAlignment="1">
      <alignment horizontal="left" vertical="top"/>
    </xf>
    <xf numFmtId="0" fontId="62" fillId="0" borderId="11" xfId="0" applyFont="1" applyBorder="1" applyAlignment="1">
      <alignment horizontal="left" vertical="top"/>
    </xf>
    <xf numFmtId="0" fontId="64" fillId="0" borderId="53" xfId="0" applyFont="1" applyBorder="1" applyAlignment="1">
      <alignment horizontal="center"/>
    </xf>
    <xf numFmtId="0" fontId="64" fillId="0" borderId="57" xfId="0" applyFont="1" applyBorder="1" applyAlignment="1">
      <alignment horizontal="center"/>
    </xf>
    <xf numFmtId="0" fontId="64" fillId="0" borderId="10" xfId="0" applyFont="1" applyBorder="1" applyAlignment="1">
      <alignment horizontal="center"/>
    </xf>
    <xf numFmtId="0" fontId="7" fillId="4" borderId="53"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10" xfId="0" applyFont="1" applyFill="1" applyBorder="1" applyAlignment="1">
      <alignment horizontal="center" vertical="center"/>
    </xf>
    <xf numFmtId="0" fontId="0" fillId="0" borderId="53" xfId="0" applyBorder="1" applyAlignment="1">
      <alignment horizontal="center"/>
    </xf>
    <xf numFmtId="0" fontId="0" fillId="0" borderId="57" xfId="0" applyBorder="1" applyAlignment="1">
      <alignment horizontal="center"/>
    </xf>
    <xf numFmtId="0" fontId="0" fillId="0" borderId="10" xfId="0" applyBorder="1" applyAlignment="1">
      <alignment horizontal="center"/>
    </xf>
    <xf numFmtId="1" fontId="0" fillId="0" borderId="20" xfId="0" applyNumberFormat="1" applyFill="1" applyBorder="1" applyAlignment="1">
      <alignment horizontal="center" vertical="center"/>
    </xf>
    <xf numFmtId="1" fontId="0" fillId="0" borderId="60" xfId="0" applyNumberFormat="1" applyFill="1" applyBorder="1" applyAlignment="1">
      <alignment horizontal="center" vertical="center"/>
    </xf>
    <xf numFmtId="1" fontId="0" fillId="0" borderId="7" xfId="0" applyNumberFormat="1" applyFill="1" applyBorder="1" applyAlignment="1">
      <alignment horizontal="center" vertical="center"/>
    </xf>
    <xf numFmtId="3" fontId="0" fillId="0" borderId="20" xfId="0" applyNumberFormat="1" applyBorder="1" applyAlignment="1">
      <alignment horizontal="right" vertical="center"/>
    </xf>
    <xf numFmtId="3" fontId="0" fillId="0" borderId="60" xfId="0" applyNumberFormat="1" applyBorder="1" applyAlignment="1">
      <alignment horizontal="right" vertical="center"/>
    </xf>
    <xf numFmtId="3" fontId="0" fillId="0" borderId="7" xfId="0" applyNumberFormat="1" applyBorder="1" applyAlignment="1">
      <alignment horizontal="right" vertical="center"/>
    </xf>
    <xf numFmtId="0" fontId="5" fillId="0" borderId="11" xfId="0" applyFont="1" applyFill="1" applyBorder="1" applyAlignment="1">
      <alignment horizontal="center"/>
    </xf>
    <xf numFmtId="0" fontId="5" fillId="0" borderId="11" xfId="0" applyFont="1" applyBorder="1" applyAlignment="1">
      <alignment horizontal="center"/>
    </xf>
    <xf numFmtId="0" fontId="65" fillId="0" borderId="11" xfId="0" applyFont="1" applyFill="1" applyBorder="1" applyAlignment="1">
      <alignment horizontal="center"/>
    </xf>
    <xf numFmtId="0" fontId="0" fillId="0" borderId="11" xfId="0" applyBorder="1" applyAlignment="1">
      <alignment horizontal="center" vertical="center" wrapText="1"/>
    </xf>
    <xf numFmtId="3" fontId="49" fillId="5" borderId="11" xfId="0" applyNumberFormat="1" applyFont="1" applyFill="1" applyBorder="1" applyAlignment="1">
      <alignment horizontal="center" vertical="center"/>
    </xf>
    <xf numFmtId="3" fontId="0" fillId="0" borderId="11" xfId="0" applyNumberFormat="1" applyFont="1" applyFill="1" applyBorder="1" applyAlignment="1">
      <alignment horizontal="right" vertical="center"/>
    </xf>
    <xf numFmtId="3" fontId="0" fillId="0" borderId="20" xfId="0" applyNumberFormat="1" applyFont="1" applyFill="1" applyBorder="1" applyAlignment="1">
      <alignment horizontal="right" vertical="center"/>
    </xf>
    <xf numFmtId="3" fontId="0" fillId="0" borderId="7" xfId="0" applyNumberFormat="1" applyFont="1" applyFill="1" applyBorder="1" applyAlignment="1">
      <alignment horizontal="right" vertical="center"/>
    </xf>
    <xf numFmtId="3" fontId="2" fillId="0" borderId="20"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3" fontId="2" fillId="0" borderId="11" xfId="0" applyNumberFormat="1" applyFont="1" applyFill="1" applyBorder="1" applyAlignment="1">
      <alignment horizontal="right" vertical="center"/>
    </xf>
    <xf numFmtId="3" fontId="0" fillId="0" borderId="11" xfId="0" applyNumberFormat="1" applyFont="1" applyFill="1" applyBorder="1" applyAlignment="1">
      <alignment horizontal="center" vertical="center"/>
    </xf>
    <xf numFmtId="0" fontId="0" fillId="0" borderId="45" xfId="0" applyBorder="1" applyAlignment="1">
      <alignment horizontal="center"/>
    </xf>
  </cellXfs>
  <cellStyles count="4">
    <cellStyle name="Comma" xfId="3" builtinId="3"/>
    <cellStyle name="Hyperlink" xfId="1" builtinId="8"/>
    <cellStyle name="Normal" xfId="0" builtinId="0"/>
    <cellStyle name="Percent" xfId="2" builtinId="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be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Rezultatai!$A$28</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Rezultatai!$B$28:$Z$28</c:f>
              <c:numCache>
                <c:formatCode>#,##0</c:formatCode>
                <c:ptCount val="25"/>
                <c:pt idx="0">
                  <c:v>0</c:v>
                </c:pt>
                <c:pt idx="1">
                  <c:v>0</c:v>
                </c:pt>
                <c:pt idx="2">
                  <c:v>0</c:v>
                </c:pt>
                <c:pt idx="3">
                  <c:v>681818</c:v>
                </c:pt>
                <c:pt idx="4">
                  <c:v>181818</c:v>
                </c:pt>
                <c:pt idx="5">
                  <c:v>181818</c:v>
                </c:pt>
                <c:pt idx="6">
                  <c:v>181818</c:v>
                </c:pt>
                <c:pt idx="7">
                  <c:v>181818</c:v>
                </c:pt>
                <c:pt idx="8">
                  <c:v>181818</c:v>
                </c:pt>
                <c:pt idx="9">
                  <c:v>181818</c:v>
                </c:pt>
                <c:pt idx="10">
                  <c:v>181818</c:v>
                </c:pt>
                <c:pt idx="11">
                  <c:v>181818</c:v>
                </c:pt>
                <c:pt idx="12">
                  <c:v>181818</c:v>
                </c:pt>
                <c:pt idx="13">
                  <c:v>181818</c:v>
                </c:pt>
                <c:pt idx="14">
                  <c:v>250000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BF4-4726-A9BF-2C4B8B1F47CE}"/>
            </c:ext>
          </c:extLst>
        </c:ser>
        <c:ser>
          <c:idx val="1"/>
          <c:order val="1"/>
          <c:tx>
            <c:strRef>
              <c:f>Rezultatai!$A$29</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Rezultatai!$B$29:$Z$29</c:f>
              <c:numCache>
                <c:formatCode>#,##0</c:formatCode>
                <c:ptCount val="25"/>
                <c:pt idx="0">
                  <c:v>0</c:v>
                </c:pt>
                <c:pt idx="1">
                  <c:v>0</c:v>
                </c:pt>
                <c:pt idx="2">
                  <c:v>0</c:v>
                </c:pt>
                <c:pt idx="3">
                  <c:v>318182</c:v>
                </c:pt>
                <c:pt idx="4">
                  <c:v>818182</c:v>
                </c:pt>
                <c:pt idx="5">
                  <c:v>818182</c:v>
                </c:pt>
                <c:pt idx="6">
                  <c:v>818182</c:v>
                </c:pt>
                <c:pt idx="7">
                  <c:v>818182</c:v>
                </c:pt>
                <c:pt idx="8">
                  <c:v>818182</c:v>
                </c:pt>
                <c:pt idx="9">
                  <c:v>818182</c:v>
                </c:pt>
                <c:pt idx="10">
                  <c:v>818182</c:v>
                </c:pt>
                <c:pt idx="11">
                  <c:v>818182</c:v>
                </c:pt>
                <c:pt idx="12">
                  <c:v>818182</c:v>
                </c:pt>
                <c:pt idx="13">
                  <c:v>818182</c:v>
                </c:pt>
                <c:pt idx="14">
                  <c:v>750000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BF4-4726-A9BF-2C4B8B1F47CE}"/>
            </c:ext>
          </c:extLst>
        </c:ser>
        <c:ser>
          <c:idx val="2"/>
          <c:order val="2"/>
          <c:tx>
            <c:strRef>
              <c:f>Rezultatai!$A$32</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Rezultatai!$B$32:$Z$32</c:f>
              <c:numCache>
                <c:formatCode>#,##0</c:formatCode>
                <c:ptCount val="25"/>
                <c:pt idx="0">
                  <c:v>0</c:v>
                </c:pt>
                <c:pt idx="1">
                  <c:v>0</c:v>
                </c:pt>
                <c:pt idx="2">
                  <c:v>0</c:v>
                </c:pt>
                <c:pt idx="3">
                  <c:v>109273</c:v>
                </c:pt>
                <c:pt idx="4">
                  <c:v>112551</c:v>
                </c:pt>
                <c:pt idx="5">
                  <c:v>115927</c:v>
                </c:pt>
                <c:pt idx="6">
                  <c:v>119405</c:v>
                </c:pt>
                <c:pt idx="7">
                  <c:v>122987</c:v>
                </c:pt>
                <c:pt idx="8">
                  <c:v>126677</c:v>
                </c:pt>
                <c:pt idx="9">
                  <c:v>130477</c:v>
                </c:pt>
                <c:pt idx="10">
                  <c:v>134392</c:v>
                </c:pt>
                <c:pt idx="11">
                  <c:v>138423</c:v>
                </c:pt>
                <c:pt idx="12">
                  <c:v>142576</c:v>
                </c:pt>
                <c:pt idx="13">
                  <c:v>146853</c:v>
                </c:pt>
                <c:pt idx="14">
                  <c:v>151259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BF4-4726-A9BF-2C4B8B1F47CE}"/>
            </c:ext>
          </c:extLst>
        </c:ser>
        <c:ser>
          <c:idx val="3"/>
          <c:order val="3"/>
          <c:tx>
            <c:strRef>
              <c:f>Rezultatai!$A$35</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Rezultatai!$B$35:$Z$35</c:f>
              <c:numCache>
                <c:formatCode>#,##0</c:formatCode>
                <c:ptCount val="25"/>
                <c:pt idx="0">
                  <c:v>0</c:v>
                </c:pt>
                <c:pt idx="1">
                  <c:v>0</c:v>
                </c:pt>
                <c:pt idx="2">
                  <c:v>0</c:v>
                </c:pt>
                <c:pt idx="3">
                  <c:v>54636</c:v>
                </c:pt>
                <c:pt idx="4">
                  <c:v>56275</c:v>
                </c:pt>
                <c:pt idx="5">
                  <c:v>57964</c:v>
                </c:pt>
                <c:pt idx="6">
                  <c:v>59703</c:v>
                </c:pt>
                <c:pt idx="7">
                  <c:v>61494</c:v>
                </c:pt>
                <c:pt idx="8">
                  <c:v>63339</c:v>
                </c:pt>
                <c:pt idx="9">
                  <c:v>65239</c:v>
                </c:pt>
                <c:pt idx="10">
                  <c:v>67196</c:v>
                </c:pt>
                <c:pt idx="11">
                  <c:v>69212</c:v>
                </c:pt>
                <c:pt idx="12">
                  <c:v>71288</c:v>
                </c:pt>
                <c:pt idx="13">
                  <c:v>73427</c:v>
                </c:pt>
                <c:pt idx="14">
                  <c:v>75629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BF4-4726-A9BF-2C4B8B1F47CE}"/>
            </c:ext>
          </c:extLst>
        </c:ser>
        <c:dLbls>
          <c:showLegendKey val="0"/>
          <c:showVal val="0"/>
          <c:showCatName val="0"/>
          <c:showSerName val="0"/>
          <c:showPercent val="0"/>
          <c:showBubbleSize val="0"/>
        </c:dLbls>
        <c:gapWidth val="150"/>
        <c:overlap val="100"/>
        <c:axId val="168658152"/>
        <c:axId val="168658544"/>
      </c:barChart>
      <c:catAx>
        <c:axId val="168658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8544"/>
        <c:crosses val="autoZero"/>
        <c:auto val="1"/>
        <c:lblAlgn val="ctr"/>
        <c:lblOffset val="100"/>
        <c:noMultiLvlLbl val="0"/>
      </c:catAx>
      <c:valAx>
        <c:axId val="168658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8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su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Rezultatai!$A$58</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Rezultatai!$B$58:$Z$58</c:f>
              <c:numCache>
                <c:formatCode>#,##0</c:formatCode>
                <c:ptCount val="25"/>
                <c:pt idx="0">
                  <c:v>0</c:v>
                </c:pt>
                <c:pt idx="1">
                  <c:v>0</c:v>
                </c:pt>
                <c:pt idx="2">
                  <c:v>0</c:v>
                </c:pt>
                <c:pt idx="3">
                  <c:v>824999.78</c:v>
                </c:pt>
                <c:pt idx="4">
                  <c:v>219999.78</c:v>
                </c:pt>
                <c:pt idx="5">
                  <c:v>219999.78</c:v>
                </c:pt>
                <c:pt idx="6">
                  <c:v>219999.78</c:v>
                </c:pt>
                <c:pt idx="7">
                  <c:v>219999.78</c:v>
                </c:pt>
                <c:pt idx="8">
                  <c:v>219999.78</c:v>
                </c:pt>
                <c:pt idx="9">
                  <c:v>219999.78</c:v>
                </c:pt>
                <c:pt idx="10">
                  <c:v>219999.78</c:v>
                </c:pt>
                <c:pt idx="11">
                  <c:v>219999.78</c:v>
                </c:pt>
                <c:pt idx="12">
                  <c:v>219999.78</c:v>
                </c:pt>
                <c:pt idx="13">
                  <c:v>219999.78</c:v>
                </c:pt>
                <c:pt idx="14">
                  <c:v>302500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213-41D8-9605-6675BE1A281B}"/>
            </c:ext>
          </c:extLst>
        </c:ser>
        <c:ser>
          <c:idx val="1"/>
          <c:order val="1"/>
          <c:tx>
            <c:strRef>
              <c:f>Rezultatai!$A$59</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Rezultatai!$B$59:$Z$59</c:f>
              <c:numCache>
                <c:formatCode>#,##0</c:formatCode>
                <c:ptCount val="25"/>
                <c:pt idx="0">
                  <c:v>0</c:v>
                </c:pt>
                <c:pt idx="1">
                  <c:v>0</c:v>
                </c:pt>
                <c:pt idx="2">
                  <c:v>0</c:v>
                </c:pt>
                <c:pt idx="3">
                  <c:v>385000.22</c:v>
                </c:pt>
                <c:pt idx="4">
                  <c:v>990000.22</c:v>
                </c:pt>
                <c:pt idx="5">
                  <c:v>990000.22</c:v>
                </c:pt>
                <c:pt idx="6">
                  <c:v>990000.22</c:v>
                </c:pt>
                <c:pt idx="7">
                  <c:v>990000.22</c:v>
                </c:pt>
                <c:pt idx="8">
                  <c:v>990000.22</c:v>
                </c:pt>
                <c:pt idx="9">
                  <c:v>990000.22</c:v>
                </c:pt>
                <c:pt idx="10">
                  <c:v>990000.22</c:v>
                </c:pt>
                <c:pt idx="11">
                  <c:v>990000.22</c:v>
                </c:pt>
                <c:pt idx="12">
                  <c:v>990000.22</c:v>
                </c:pt>
                <c:pt idx="13">
                  <c:v>990000.22</c:v>
                </c:pt>
                <c:pt idx="14">
                  <c:v>907500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213-41D8-9605-6675BE1A281B}"/>
            </c:ext>
          </c:extLst>
        </c:ser>
        <c:ser>
          <c:idx val="2"/>
          <c:order val="2"/>
          <c:tx>
            <c:strRef>
              <c:f>Rezultatai!$A$62</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Rezultatai!$B$62:$Z$62</c:f>
              <c:numCache>
                <c:formatCode>#,##0</c:formatCode>
                <c:ptCount val="25"/>
                <c:pt idx="0">
                  <c:v>0</c:v>
                </c:pt>
                <c:pt idx="1">
                  <c:v>0</c:v>
                </c:pt>
                <c:pt idx="2">
                  <c:v>0</c:v>
                </c:pt>
                <c:pt idx="3">
                  <c:v>132220.32999999999</c:v>
                </c:pt>
                <c:pt idx="4">
                  <c:v>136186.71</c:v>
                </c:pt>
                <c:pt idx="5">
                  <c:v>140271.66999999998</c:v>
                </c:pt>
                <c:pt idx="6">
                  <c:v>144480.04999999999</c:v>
                </c:pt>
                <c:pt idx="7">
                  <c:v>148814.26999999999</c:v>
                </c:pt>
                <c:pt idx="8">
                  <c:v>153279.16999999998</c:v>
                </c:pt>
                <c:pt idx="9">
                  <c:v>157877.16999999998</c:v>
                </c:pt>
                <c:pt idx="10">
                  <c:v>162614.32</c:v>
                </c:pt>
                <c:pt idx="11">
                  <c:v>167491.82999999999</c:v>
                </c:pt>
                <c:pt idx="12">
                  <c:v>172516.96</c:v>
                </c:pt>
                <c:pt idx="13">
                  <c:v>177692.13</c:v>
                </c:pt>
                <c:pt idx="14">
                  <c:v>183023.38999999998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213-41D8-9605-6675BE1A281B}"/>
            </c:ext>
          </c:extLst>
        </c:ser>
        <c:ser>
          <c:idx val="3"/>
          <c:order val="3"/>
          <c:tx>
            <c:strRef>
              <c:f>Rezultatai!$A$65</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Rezultatai!$B$65:$Z$65</c:f>
              <c:numCache>
                <c:formatCode>#,##0</c:formatCode>
                <c:ptCount val="25"/>
                <c:pt idx="0">
                  <c:v>0</c:v>
                </c:pt>
                <c:pt idx="1">
                  <c:v>0</c:v>
                </c:pt>
                <c:pt idx="2">
                  <c:v>0</c:v>
                </c:pt>
                <c:pt idx="3">
                  <c:v>66109.56</c:v>
                </c:pt>
                <c:pt idx="4">
                  <c:v>68092.75</c:v>
                </c:pt>
                <c:pt idx="5">
                  <c:v>70136.44</c:v>
                </c:pt>
                <c:pt idx="6">
                  <c:v>72240.63</c:v>
                </c:pt>
                <c:pt idx="7">
                  <c:v>74407.739999999991</c:v>
                </c:pt>
                <c:pt idx="8">
                  <c:v>76640.19</c:v>
                </c:pt>
                <c:pt idx="9">
                  <c:v>78939.19</c:v>
                </c:pt>
                <c:pt idx="10">
                  <c:v>81307.16</c:v>
                </c:pt>
                <c:pt idx="11">
                  <c:v>83746.52</c:v>
                </c:pt>
                <c:pt idx="12">
                  <c:v>86258.48</c:v>
                </c:pt>
                <c:pt idx="13">
                  <c:v>88846.67</c:v>
                </c:pt>
                <c:pt idx="14">
                  <c:v>91511.09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213-41D8-9605-6675BE1A281B}"/>
            </c:ext>
          </c:extLst>
        </c:ser>
        <c:dLbls>
          <c:showLegendKey val="0"/>
          <c:showVal val="0"/>
          <c:showCatName val="0"/>
          <c:showSerName val="0"/>
          <c:showPercent val="0"/>
          <c:showBubbleSize val="0"/>
        </c:dLbls>
        <c:gapWidth val="150"/>
        <c:overlap val="100"/>
        <c:axId val="168659328"/>
        <c:axId val="168655800"/>
      </c:barChart>
      <c:catAx>
        <c:axId val="16865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5800"/>
        <c:crosses val="autoZero"/>
        <c:auto val="1"/>
        <c:lblAlgn val="ctr"/>
        <c:lblOffset val="100"/>
        <c:noMultiLvlLbl val="0"/>
      </c:catAx>
      <c:valAx>
        <c:axId val="168655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9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elno mokes&#269;io apskai&#269;iavimas'!A1"/><Relationship Id="rId13" Type="http://schemas.openxmlformats.org/officeDocument/2006/relationships/hyperlink" Target="#'Mokestini&#371; reik.atitikimas'!A1"/><Relationship Id="rId3" Type="http://schemas.openxmlformats.org/officeDocument/2006/relationships/hyperlink" Target="#'Finansin&#279;s ataskaitos'!A1"/><Relationship Id="rId7" Type="http://schemas.openxmlformats.org/officeDocument/2006/relationships/hyperlink" Target="#'Dalyvio prielaidos'!A1"/><Relationship Id="rId12" Type="http://schemas.openxmlformats.org/officeDocument/2006/relationships/hyperlink" Target="#'27 VAS skai&#269;iavimai'!A1"/><Relationship Id="rId2" Type="http://schemas.openxmlformats.org/officeDocument/2006/relationships/hyperlink" Target="#'Infrastruk. suk&#363;rimo s&#261;naudos'!A1"/><Relationship Id="rId1" Type="http://schemas.openxmlformats.org/officeDocument/2006/relationships/hyperlink" Target="#Instrukcija!A1"/><Relationship Id="rId6" Type="http://schemas.openxmlformats.org/officeDocument/2006/relationships/hyperlink" Target="#'Investuotojas ir finansuotojas'!A1"/><Relationship Id="rId11" Type="http://schemas.openxmlformats.org/officeDocument/2006/relationships/hyperlink" Target="#Indeksacija!A1"/><Relationship Id="rId5" Type="http://schemas.openxmlformats.org/officeDocument/2006/relationships/hyperlink" Target="#Rezultatai!A1"/><Relationship Id="rId10" Type="http://schemas.openxmlformats.org/officeDocument/2006/relationships/hyperlink" Target="#'Metinis atlyginimas'!A1"/><Relationship Id="rId4" Type="http://schemas.openxmlformats.org/officeDocument/2006/relationships/hyperlink" Target="#'Investuotojo gr&#261;&#382;a'!A1"/><Relationship Id="rId9" Type="http://schemas.openxmlformats.org/officeDocument/2006/relationships/hyperlink" Target="#'Ilgalaikio turto apskaita'!A1"/><Relationship Id="rId14" Type="http://schemas.openxmlformats.org/officeDocument/2006/relationships/hyperlink" Target="#'Bazin&#279;s Prielaidos'!A1"/></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19050</xdr:rowOff>
    </xdr:from>
    <xdr:to>
      <xdr:col>4</xdr:col>
      <xdr:colOff>28575</xdr:colOff>
      <xdr:row>8</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09600" y="400050"/>
          <a:ext cx="1857375" cy="6953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Instrukcija</a:t>
          </a:r>
          <a:endParaRPr lang="lt-LT" sz="1600">
            <a:solidFill>
              <a:sysClr val="windowText" lastClr="000000"/>
            </a:solidFill>
          </a:endParaRPr>
        </a:p>
      </xdr:txBody>
    </xdr:sp>
    <xdr:clientData/>
  </xdr:twoCellAnchor>
  <xdr:twoCellAnchor>
    <xdr:from>
      <xdr:col>13</xdr:col>
      <xdr:colOff>276225</xdr:colOff>
      <xdr:row>14</xdr:row>
      <xdr:rowOff>57150</xdr:rowOff>
    </xdr:from>
    <xdr:to>
      <xdr:col>16</xdr:col>
      <xdr:colOff>304800</xdr:colOff>
      <xdr:row>17</xdr:row>
      <xdr:rowOff>180975</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5762625" y="2724150"/>
          <a:ext cx="1857375"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ysClr val="windowText" lastClr="000000"/>
              </a:solidFill>
            </a:rPr>
            <a:t>Infrastruktūros sukūrimo sąnaudos</a:t>
          </a:r>
        </a:p>
      </xdr:txBody>
    </xdr:sp>
    <xdr:clientData/>
  </xdr:twoCellAnchor>
  <xdr:twoCellAnchor>
    <xdr:from>
      <xdr:col>17</xdr:col>
      <xdr:colOff>209550</xdr:colOff>
      <xdr:row>5</xdr:row>
      <xdr:rowOff>28575</xdr:rowOff>
    </xdr:from>
    <xdr:to>
      <xdr:col>20</xdr:col>
      <xdr:colOff>238125</xdr:colOff>
      <xdr:row>8</xdr:row>
      <xdr:rowOff>152400</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00000000-0008-0000-0000-00000F000000}"/>
            </a:ext>
          </a:extLst>
        </xdr:cNvPr>
        <xdr:cNvSpPr/>
      </xdr:nvSpPr>
      <xdr:spPr>
        <a:xfrm>
          <a:off x="7972425" y="9810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Finansinės</a:t>
          </a:r>
          <a:r>
            <a:rPr lang="lt-LT" sz="1600" baseline="0">
              <a:solidFill>
                <a:sysClr val="windowText" lastClr="000000"/>
              </a:solidFill>
            </a:rPr>
            <a:t> ataskaitos</a:t>
          </a:r>
          <a:endParaRPr lang="lt-LT" sz="1600">
            <a:solidFill>
              <a:sysClr val="windowText" lastClr="000000"/>
            </a:solidFill>
          </a:endParaRPr>
        </a:p>
      </xdr:txBody>
    </xdr:sp>
    <xdr:clientData/>
  </xdr:twoCellAnchor>
  <xdr:twoCellAnchor>
    <xdr:from>
      <xdr:col>17</xdr:col>
      <xdr:colOff>219075</xdr:colOff>
      <xdr:row>9</xdr:row>
      <xdr:rowOff>142875</xdr:rowOff>
    </xdr:from>
    <xdr:to>
      <xdr:col>20</xdr:col>
      <xdr:colOff>247650</xdr:colOff>
      <xdr:row>13</xdr:row>
      <xdr:rowOff>76200</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7981950" y="18573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Investuotojo grąža</a:t>
          </a:r>
        </a:p>
      </xdr:txBody>
    </xdr:sp>
    <xdr:clientData/>
  </xdr:twoCellAnchor>
  <xdr:twoCellAnchor>
    <xdr:from>
      <xdr:col>20</xdr:col>
      <xdr:colOff>590550</xdr:colOff>
      <xdr:row>5</xdr:row>
      <xdr:rowOff>28575</xdr:rowOff>
    </xdr:from>
    <xdr:to>
      <xdr:col>24</xdr:col>
      <xdr:colOff>9525</xdr:colOff>
      <xdr:row>8</xdr:row>
      <xdr:rowOff>152400</xdr:rowOff>
    </xdr:to>
    <xdr:sp macro="" textlink="">
      <xdr:nvSpPr>
        <xdr:cNvPr id="17" name="Rectangle 16">
          <a:hlinkClick xmlns:r="http://schemas.openxmlformats.org/officeDocument/2006/relationships" r:id="rId5"/>
          <a:extLst>
            <a:ext uri="{FF2B5EF4-FFF2-40B4-BE49-F238E27FC236}">
              <a16:creationId xmlns:a16="http://schemas.microsoft.com/office/drawing/2014/main" id="{00000000-0008-0000-0000-000011000000}"/>
            </a:ext>
          </a:extLst>
        </xdr:cNvPr>
        <xdr:cNvSpPr/>
      </xdr:nvSpPr>
      <xdr:spPr>
        <a:xfrm>
          <a:off x="10239375" y="600075"/>
          <a:ext cx="1857375"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Rezultatai</a:t>
          </a:r>
        </a:p>
      </xdr:txBody>
    </xdr:sp>
    <xdr:clientData/>
  </xdr:twoCellAnchor>
  <xdr:twoCellAnchor>
    <xdr:from>
      <xdr:col>13</xdr:col>
      <xdr:colOff>298637</xdr:colOff>
      <xdr:row>9</xdr:row>
      <xdr:rowOff>136152</xdr:rowOff>
    </xdr:from>
    <xdr:to>
      <xdr:col>16</xdr:col>
      <xdr:colOff>327212</xdr:colOff>
      <xdr:row>13</xdr:row>
      <xdr:rowOff>69477</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00000000-0008-0000-0000-000012000000}"/>
            </a:ext>
          </a:extLst>
        </xdr:cNvPr>
        <xdr:cNvSpPr/>
      </xdr:nvSpPr>
      <xdr:spPr>
        <a:xfrm>
          <a:off x="7817784" y="1850652"/>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Investuotojas</a:t>
          </a:r>
          <a:r>
            <a:rPr lang="lt-LT" sz="1600" baseline="0">
              <a:solidFill>
                <a:sysClr val="windowText" lastClr="000000"/>
              </a:solidFill>
            </a:rPr>
            <a:t> ir finansuotojas</a:t>
          </a:r>
          <a:endParaRPr lang="lt-LT" sz="1600">
            <a:solidFill>
              <a:sysClr val="windowText" lastClr="000000"/>
            </a:solidFill>
          </a:endParaRPr>
        </a:p>
      </xdr:txBody>
    </xdr:sp>
    <xdr:clientData/>
  </xdr:twoCellAnchor>
  <xdr:twoCellAnchor>
    <xdr:from>
      <xdr:col>5</xdr:col>
      <xdr:colOff>220756</xdr:colOff>
      <xdr:row>5</xdr:row>
      <xdr:rowOff>53788</xdr:rowOff>
    </xdr:from>
    <xdr:to>
      <xdr:col>8</xdr:col>
      <xdr:colOff>249331</xdr:colOff>
      <xdr:row>8</xdr:row>
      <xdr:rowOff>177613</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00000000-0008-0000-0000-000013000000}"/>
            </a:ext>
          </a:extLst>
        </xdr:cNvPr>
        <xdr:cNvSpPr/>
      </xdr:nvSpPr>
      <xdr:spPr>
        <a:xfrm>
          <a:off x="3123080" y="1006288"/>
          <a:ext cx="1843927" cy="695325"/>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Dalyvio </a:t>
          </a:r>
          <a:r>
            <a:rPr lang="en-US" sz="1600">
              <a:solidFill>
                <a:sysClr val="windowText" lastClr="000000"/>
              </a:solidFill>
            </a:rPr>
            <a:t>p</a:t>
          </a:r>
          <a:r>
            <a:rPr lang="lt-LT" sz="1600">
              <a:solidFill>
                <a:sysClr val="windowText" lastClr="000000"/>
              </a:solidFill>
            </a:rPr>
            <a:t>rielaidos</a:t>
          </a:r>
        </a:p>
      </xdr:txBody>
    </xdr:sp>
    <xdr:clientData/>
  </xdr:twoCellAnchor>
  <xdr:twoCellAnchor>
    <xdr:from>
      <xdr:col>5</xdr:col>
      <xdr:colOff>224117</xdr:colOff>
      <xdr:row>1</xdr:row>
      <xdr:rowOff>22413</xdr:rowOff>
    </xdr:from>
    <xdr:to>
      <xdr:col>8</xdr:col>
      <xdr:colOff>252692</xdr:colOff>
      <xdr:row>4</xdr:row>
      <xdr:rowOff>123265</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3126441" y="212913"/>
          <a:ext cx="1843927" cy="67235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FVM PRIELAIDOS</a:t>
          </a:r>
        </a:p>
      </xdr:txBody>
    </xdr:sp>
    <xdr:clientData/>
  </xdr:twoCellAnchor>
  <xdr:twoCellAnchor>
    <xdr:from>
      <xdr:col>13</xdr:col>
      <xdr:colOff>302559</xdr:colOff>
      <xdr:row>1</xdr:row>
      <xdr:rowOff>11206</xdr:rowOff>
    </xdr:from>
    <xdr:to>
      <xdr:col>16</xdr:col>
      <xdr:colOff>331134</xdr:colOff>
      <xdr:row>4</xdr:row>
      <xdr:rowOff>135031</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5602941" y="11206"/>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SKAIČIUOJAMIEJI DARBALAPIAI</a:t>
          </a:r>
        </a:p>
      </xdr:txBody>
    </xdr:sp>
    <xdr:clientData/>
  </xdr:twoCellAnchor>
  <xdr:twoCellAnchor>
    <xdr:from>
      <xdr:col>17</xdr:col>
      <xdr:colOff>224118</xdr:colOff>
      <xdr:row>1</xdr:row>
      <xdr:rowOff>11205</xdr:rowOff>
    </xdr:from>
    <xdr:to>
      <xdr:col>20</xdr:col>
      <xdr:colOff>252693</xdr:colOff>
      <xdr:row>4</xdr:row>
      <xdr:rowOff>135030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012206" y="201705"/>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FINANSINIAI</a:t>
          </a:r>
          <a:r>
            <a:rPr lang="lt-LT" sz="1800" b="1" baseline="0">
              <a:solidFill>
                <a:sysClr val="windowText" lastClr="000000"/>
              </a:solidFill>
            </a:rPr>
            <a:t> </a:t>
          </a:r>
          <a:r>
            <a:rPr lang="lt-LT" sz="1800" b="1">
              <a:solidFill>
                <a:sysClr val="windowText" lastClr="000000"/>
              </a:solidFill>
            </a:rPr>
            <a:t>REZULTATAI</a:t>
          </a:r>
        </a:p>
      </xdr:txBody>
    </xdr:sp>
    <xdr:clientData/>
  </xdr:twoCellAnchor>
  <xdr:twoCellAnchor>
    <xdr:from>
      <xdr:col>20</xdr:col>
      <xdr:colOff>593912</xdr:colOff>
      <xdr:row>1</xdr:row>
      <xdr:rowOff>11206</xdr:rowOff>
    </xdr:from>
    <xdr:to>
      <xdr:col>24</xdr:col>
      <xdr:colOff>17369</xdr:colOff>
      <xdr:row>4</xdr:row>
      <xdr:rowOff>135031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10197353" y="201706"/>
          <a:ext cx="1843928"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DALYVIŲ</a:t>
          </a:r>
          <a:r>
            <a:rPr lang="lt-LT" sz="1800" b="1" baseline="0">
              <a:solidFill>
                <a:sysClr val="windowText" lastClr="000000"/>
              </a:solidFill>
            </a:rPr>
            <a:t> VERTINIMAS</a:t>
          </a:r>
          <a:endParaRPr lang="lt-LT" sz="1800" b="1">
            <a:solidFill>
              <a:sysClr val="windowText" lastClr="000000"/>
            </a:solidFill>
          </a:endParaRPr>
        </a:p>
      </xdr:txBody>
    </xdr:sp>
    <xdr:clientData/>
  </xdr:twoCellAnchor>
  <xdr:twoCellAnchor>
    <xdr:from>
      <xdr:col>9</xdr:col>
      <xdr:colOff>190500</xdr:colOff>
      <xdr:row>1</xdr:row>
      <xdr:rowOff>22412</xdr:rowOff>
    </xdr:from>
    <xdr:to>
      <xdr:col>12</xdr:col>
      <xdr:colOff>286309</xdr:colOff>
      <xdr:row>4</xdr:row>
      <xdr:rowOff>123264</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5490882" y="21291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APRAŠOMIEJI</a:t>
          </a:r>
          <a:r>
            <a:rPr lang="lt-LT" sz="1800" b="1" baseline="0">
              <a:solidFill>
                <a:sysClr val="windowText" lastClr="000000"/>
              </a:solidFill>
            </a:rPr>
            <a:t> DARBALAPIAI</a:t>
          </a:r>
          <a:endParaRPr lang="lt-LT" sz="1800" b="1">
            <a:solidFill>
              <a:sysClr val="windowText" lastClr="000000"/>
            </a:solidFill>
          </a:endParaRPr>
        </a:p>
      </xdr:txBody>
    </xdr:sp>
    <xdr:clientData/>
  </xdr:twoCellAnchor>
  <xdr:twoCellAnchor>
    <xdr:from>
      <xdr:col>13</xdr:col>
      <xdr:colOff>291353</xdr:colOff>
      <xdr:row>5</xdr:row>
      <xdr:rowOff>56029</xdr:rowOff>
    </xdr:from>
    <xdr:to>
      <xdr:col>16</xdr:col>
      <xdr:colOff>319928</xdr:colOff>
      <xdr:row>8</xdr:row>
      <xdr:rowOff>179854</xdr:rowOff>
    </xdr:to>
    <xdr:sp macro="" textlink="">
      <xdr:nvSpPr>
        <xdr:cNvPr id="26" name="Rectangle 25">
          <a:hlinkClick xmlns:r="http://schemas.openxmlformats.org/officeDocument/2006/relationships" r:id="rId8"/>
          <a:extLst>
            <a:ext uri="{FF2B5EF4-FFF2-40B4-BE49-F238E27FC236}">
              <a16:creationId xmlns:a16="http://schemas.microsoft.com/office/drawing/2014/main" id="{00000000-0008-0000-0000-00001A000000}"/>
            </a:ext>
          </a:extLst>
        </xdr:cNvPr>
        <xdr:cNvSpPr/>
      </xdr:nvSpPr>
      <xdr:spPr>
        <a:xfrm>
          <a:off x="7810500" y="1008529"/>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Pelno</a:t>
          </a:r>
          <a:r>
            <a:rPr lang="lt-LT" sz="1600" baseline="0">
              <a:solidFill>
                <a:sysClr val="windowText" lastClr="000000"/>
              </a:solidFill>
            </a:rPr>
            <a:t> mokesčio apskaičiavimas</a:t>
          </a:r>
          <a:endParaRPr lang="lt-LT" sz="1600">
            <a:solidFill>
              <a:sysClr val="windowText" lastClr="000000"/>
            </a:solidFill>
          </a:endParaRPr>
        </a:p>
      </xdr:txBody>
    </xdr:sp>
    <xdr:clientData/>
  </xdr:twoCellAnchor>
  <xdr:twoCellAnchor>
    <xdr:from>
      <xdr:col>17</xdr:col>
      <xdr:colOff>227479</xdr:colOff>
      <xdr:row>14</xdr:row>
      <xdr:rowOff>8404</xdr:rowOff>
    </xdr:from>
    <xdr:to>
      <xdr:col>20</xdr:col>
      <xdr:colOff>256054</xdr:colOff>
      <xdr:row>17</xdr:row>
      <xdr:rowOff>132229</xdr:rowOff>
    </xdr:to>
    <xdr:sp macro="" textlink="">
      <xdr:nvSpPr>
        <xdr:cNvPr id="29" name="Rectangle 28">
          <a:hlinkClick xmlns:r="http://schemas.openxmlformats.org/officeDocument/2006/relationships" r:id="rId9"/>
          <a:extLst>
            <a:ext uri="{FF2B5EF4-FFF2-40B4-BE49-F238E27FC236}">
              <a16:creationId xmlns:a16="http://schemas.microsoft.com/office/drawing/2014/main" id="{00000000-0008-0000-0000-00001D000000}"/>
            </a:ext>
          </a:extLst>
        </xdr:cNvPr>
        <xdr:cNvSpPr/>
      </xdr:nvSpPr>
      <xdr:spPr>
        <a:xfrm>
          <a:off x="10234332" y="2675404"/>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Ilgalaikio turto apskaita</a:t>
          </a:r>
        </a:p>
      </xdr:txBody>
    </xdr:sp>
    <xdr:clientData/>
  </xdr:twoCellAnchor>
  <xdr:twoCellAnchor>
    <xdr:from>
      <xdr:col>13</xdr:col>
      <xdr:colOff>280146</xdr:colOff>
      <xdr:row>18</xdr:row>
      <xdr:rowOff>123265</xdr:rowOff>
    </xdr:from>
    <xdr:to>
      <xdr:col>16</xdr:col>
      <xdr:colOff>308721</xdr:colOff>
      <xdr:row>22</xdr:row>
      <xdr:rowOff>56590</xdr:rowOff>
    </xdr:to>
    <xdr:sp macro="" textlink="">
      <xdr:nvSpPr>
        <xdr:cNvPr id="27" name="Rectangle 26">
          <a:hlinkClick xmlns:r="http://schemas.openxmlformats.org/officeDocument/2006/relationships" r:id="rId10"/>
          <a:extLst>
            <a:ext uri="{FF2B5EF4-FFF2-40B4-BE49-F238E27FC236}">
              <a16:creationId xmlns:a16="http://schemas.microsoft.com/office/drawing/2014/main" id="{00000000-0008-0000-0000-00001B000000}"/>
            </a:ext>
          </a:extLst>
        </xdr:cNvPr>
        <xdr:cNvSpPr/>
      </xdr:nvSpPr>
      <xdr:spPr>
        <a:xfrm>
          <a:off x="7799293" y="3552265"/>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Metinis atlyginimas</a:t>
          </a:r>
          <a:endParaRPr lang="lt-LT" sz="1400">
            <a:solidFill>
              <a:sysClr val="windowText" lastClr="000000"/>
            </a:solidFill>
          </a:endParaRPr>
        </a:p>
      </xdr:txBody>
    </xdr:sp>
    <xdr:clientData/>
  </xdr:twoCellAnchor>
  <xdr:twoCellAnchor>
    <xdr:from>
      <xdr:col>13</xdr:col>
      <xdr:colOff>291353</xdr:colOff>
      <xdr:row>22</xdr:row>
      <xdr:rowOff>179294</xdr:rowOff>
    </xdr:from>
    <xdr:to>
      <xdr:col>16</xdr:col>
      <xdr:colOff>319928</xdr:colOff>
      <xdr:row>26</xdr:row>
      <xdr:rowOff>112619</xdr:rowOff>
    </xdr:to>
    <xdr:sp macro="" textlink="">
      <xdr:nvSpPr>
        <xdr:cNvPr id="28" name="Rectangle 27">
          <a:hlinkClick xmlns:r="http://schemas.openxmlformats.org/officeDocument/2006/relationships" r:id="rId11"/>
          <a:extLst>
            <a:ext uri="{FF2B5EF4-FFF2-40B4-BE49-F238E27FC236}">
              <a16:creationId xmlns:a16="http://schemas.microsoft.com/office/drawing/2014/main" id="{00000000-0008-0000-0000-00001C000000}"/>
            </a:ext>
          </a:extLst>
        </xdr:cNvPr>
        <xdr:cNvSpPr/>
      </xdr:nvSpPr>
      <xdr:spPr>
        <a:xfrm>
          <a:off x="7810500" y="4370294"/>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Indeksacija</a:t>
          </a:r>
          <a:endParaRPr lang="lt-LT" sz="1400">
            <a:solidFill>
              <a:sysClr val="windowText" lastClr="000000"/>
            </a:solidFill>
          </a:endParaRPr>
        </a:p>
      </xdr:txBody>
    </xdr:sp>
    <xdr:clientData/>
  </xdr:twoCellAnchor>
  <xdr:twoCellAnchor>
    <xdr:from>
      <xdr:col>13</xdr:col>
      <xdr:colOff>291353</xdr:colOff>
      <xdr:row>27</xdr:row>
      <xdr:rowOff>44823</xdr:rowOff>
    </xdr:from>
    <xdr:to>
      <xdr:col>16</xdr:col>
      <xdr:colOff>319928</xdr:colOff>
      <xdr:row>30</xdr:row>
      <xdr:rowOff>168648</xdr:rowOff>
    </xdr:to>
    <xdr:sp macro="" textlink="">
      <xdr:nvSpPr>
        <xdr:cNvPr id="20" name="Rectangle 19">
          <a:hlinkClick xmlns:r="http://schemas.openxmlformats.org/officeDocument/2006/relationships" r:id="rId12"/>
          <a:extLst>
            <a:ext uri="{FF2B5EF4-FFF2-40B4-BE49-F238E27FC236}">
              <a16:creationId xmlns:a16="http://schemas.microsoft.com/office/drawing/2014/main" id="{00000000-0008-0000-0000-000014000000}"/>
            </a:ext>
          </a:extLst>
        </xdr:cNvPr>
        <xdr:cNvSpPr/>
      </xdr:nvSpPr>
      <xdr:spPr>
        <a:xfrm>
          <a:off x="7810500" y="5188323"/>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27 VAS skai</a:t>
          </a:r>
          <a:r>
            <a:rPr lang="lt-LT" sz="1400">
              <a:solidFill>
                <a:sysClr val="windowText" lastClr="000000"/>
              </a:solidFill>
            </a:rPr>
            <a:t>čiavimai</a:t>
          </a:r>
        </a:p>
      </xdr:txBody>
    </xdr:sp>
    <xdr:clientData/>
  </xdr:twoCellAnchor>
  <xdr:twoCellAnchor>
    <xdr:from>
      <xdr:col>9</xdr:col>
      <xdr:colOff>179295</xdr:colOff>
      <xdr:row>5</xdr:row>
      <xdr:rowOff>156882</xdr:rowOff>
    </xdr:from>
    <xdr:to>
      <xdr:col>12</xdr:col>
      <xdr:colOff>275104</xdr:colOff>
      <xdr:row>9</xdr:row>
      <xdr:rowOff>67234</xdr:rowOff>
    </xdr:to>
    <xdr:sp macro="" textlink="">
      <xdr:nvSpPr>
        <xdr:cNvPr id="32" name="Rectangle 31">
          <a:hlinkClick xmlns:r="http://schemas.openxmlformats.org/officeDocument/2006/relationships" r:id="rId13"/>
          <a:extLst>
            <a:ext uri="{FF2B5EF4-FFF2-40B4-BE49-F238E27FC236}">
              <a16:creationId xmlns:a16="http://schemas.microsoft.com/office/drawing/2014/main" id="{00000000-0008-0000-0000-000020000000}"/>
            </a:ext>
          </a:extLst>
        </xdr:cNvPr>
        <xdr:cNvSpPr/>
      </xdr:nvSpPr>
      <xdr:spPr>
        <a:xfrm>
          <a:off x="5479677" y="110938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0">
              <a:solidFill>
                <a:sysClr val="windowText" lastClr="000000"/>
              </a:solidFill>
            </a:rPr>
            <a:t>Mokestinių reik.atitikimas</a:t>
          </a:r>
        </a:p>
      </xdr:txBody>
    </xdr:sp>
    <xdr:clientData/>
  </xdr:twoCellAnchor>
  <xdr:twoCellAnchor>
    <xdr:from>
      <xdr:col>5</xdr:col>
      <xdr:colOff>212911</xdr:colOff>
      <xdr:row>9</xdr:row>
      <xdr:rowOff>162485</xdr:rowOff>
    </xdr:from>
    <xdr:to>
      <xdr:col>8</xdr:col>
      <xdr:colOff>241486</xdr:colOff>
      <xdr:row>13</xdr:row>
      <xdr:rowOff>107015</xdr:rowOff>
    </xdr:to>
    <xdr:sp macro="" textlink="">
      <xdr:nvSpPr>
        <xdr:cNvPr id="31" name="Rectangle 30">
          <a:hlinkClick xmlns:r="http://schemas.openxmlformats.org/officeDocument/2006/relationships" r:id="rId14"/>
          <a:extLst>
            <a:ext uri="{FF2B5EF4-FFF2-40B4-BE49-F238E27FC236}">
              <a16:creationId xmlns:a16="http://schemas.microsoft.com/office/drawing/2014/main" id="{00000000-0008-0000-0000-00001F000000}"/>
            </a:ext>
          </a:extLst>
        </xdr:cNvPr>
        <xdr:cNvSpPr/>
      </xdr:nvSpPr>
      <xdr:spPr>
        <a:xfrm>
          <a:off x="3322544" y="1776132"/>
          <a:ext cx="1978398" cy="661707"/>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Bazin</a:t>
          </a:r>
          <a:r>
            <a:rPr lang="lt-LT" sz="1600">
              <a:solidFill>
                <a:sysClr val="windowText" lastClr="000000"/>
              </a:solidFill>
            </a:rPr>
            <a:t>ės</a:t>
          </a:r>
          <a:r>
            <a:rPr lang="lt-LT" sz="1600" baseline="0">
              <a:solidFill>
                <a:sysClr val="windowText" lastClr="000000"/>
              </a:solidFill>
            </a:rPr>
            <a:t> p</a:t>
          </a:r>
          <a:r>
            <a:rPr lang="lt-LT" sz="1600">
              <a:solidFill>
                <a:sysClr val="windowText" lastClr="000000"/>
              </a:solidFill>
            </a:rPr>
            <a:t>rielaidos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209743</xdr:colOff>
      <xdr:row>5</xdr:row>
      <xdr:rowOff>1</xdr:rowOff>
    </xdr:from>
    <xdr:to>
      <xdr:col>26</xdr:col>
      <xdr:colOff>100853</xdr:colOff>
      <xdr:row>15</xdr:row>
      <xdr:rowOff>11206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734743" y="952501"/>
          <a:ext cx="9572992" cy="2297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M1 - Metinio atlyginimo dalis, skirta Finansuotojo suteikiamos paskolos, skirtos sukurtos infrastruktūros apmokėjimui ir su jomis susijusių finansavimo mokesčių apmokėjimui;</a:t>
          </a:r>
          <a:endParaRPr lang="en-US" sz="1100"/>
        </a:p>
        <a:p>
          <a:r>
            <a:rPr lang="lt-LT" sz="1100"/>
            <a:t>M2 - Metinio atlyginimo dalis, skirta nuosavo kapitalo srautams t.y. investuoto kapitalo ir finansuotojų (pvz. akcininkų) suteiktos subordinuotos paskolos, skirtų sukurtos infrastruktūros ir su jomis susijusių finansavimo mokesčių apmokėjimui;</a:t>
          </a:r>
          <a:endParaRPr lang="en-US" sz="1100"/>
        </a:p>
        <a:p>
          <a:r>
            <a:rPr lang="lt-LT" sz="1100"/>
            <a:t>M3 - Metinio atlyginimo dalis, skirta Finansuotojo paskolos, Kito paskolos teikėjo suteiktos subordinuotos paskolos palūkanų ir Privataus subjekto nuosavo kapitalo grąžos apmokėjimui</a:t>
          </a:r>
          <a:r>
            <a:rPr lang="en-US" sz="1100"/>
            <a:t>:</a:t>
          </a:r>
        </a:p>
        <a:p>
          <a:r>
            <a:rPr lang="lt-LT" sz="1100"/>
            <a:t>M3-1 - Metinio atlyginimo dalis, skirta Finansuotojo paskolos, Kito paskolos teikėjo suteiktos subordinuotos paskolos palūkanų apmokėjimui</a:t>
          </a:r>
          <a:r>
            <a:rPr lang="en-US" sz="1100"/>
            <a:t>;</a:t>
          </a:r>
        </a:p>
        <a:p>
          <a:r>
            <a:rPr lang="lt-LT" sz="1100"/>
            <a:t>M3-2 - Metinio atlyginimo dalis, skirta Privataus subjekto nuosavo kapitalo grąžos apmokėjimui</a:t>
          </a:r>
          <a:r>
            <a:rPr lang="en-US" sz="1100"/>
            <a:t>;</a:t>
          </a:r>
        </a:p>
        <a:p>
          <a:r>
            <a:rPr lang="lt-LT" sz="1100"/>
            <a:t>M4 - Metinio atlyginimo dalis, skirta Paslaugų teikimo </a:t>
          </a:r>
          <a:r>
            <a:rPr lang="en-US" sz="1100"/>
            <a:t>ir </a:t>
          </a:r>
          <a:r>
            <a:rPr lang="lt-LT" sz="1100"/>
            <a:t> Atnaujinimo ir remontosąnaudoms nuo </a:t>
          </a:r>
          <a:r>
            <a:rPr lang="lt-LT" sz="1100">
              <a:solidFill>
                <a:schemeClr val="dk1"/>
              </a:solidFill>
              <a:effectLst/>
              <a:latin typeface="+mn-lt"/>
              <a:ea typeface="+mn-ea"/>
              <a:cs typeface="+mn-cs"/>
            </a:rPr>
            <a:t>Eksploatacijos pradžios </a:t>
          </a:r>
          <a:r>
            <a:rPr lang="lt-LT" sz="1100"/>
            <a:t>datos padengti. Indeksuojama</a:t>
          </a:r>
        </a:p>
        <a:p>
          <a:pPr marL="0" marR="0" lvl="0" indent="0" defTabSz="914400" eaLnBrk="1" fontAlgn="auto" latinLnBrk="0" hangingPunct="1">
            <a:lnSpc>
              <a:spcPct val="100000"/>
            </a:lnSpc>
            <a:spcBef>
              <a:spcPts val="0"/>
            </a:spcBef>
            <a:spcAft>
              <a:spcPts val="0"/>
            </a:spcAft>
            <a:buClrTx/>
            <a:buSzTx/>
            <a:buFontTx/>
            <a:buNone/>
            <a:tabLst/>
            <a:defRPr/>
          </a:pPr>
          <a:r>
            <a:rPr lang="lt-LT" sz="1100"/>
            <a:t>M4-1 - </a:t>
          </a:r>
          <a:r>
            <a:rPr lang="lt-LT" sz="1100">
              <a:solidFill>
                <a:schemeClr val="dk1"/>
              </a:solidFill>
              <a:effectLst/>
              <a:latin typeface="+mn-lt"/>
              <a:ea typeface="+mn-ea"/>
              <a:cs typeface="+mn-cs"/>
            </a:rPr>
            <a:t>Metinio atlyginimo dalis, skirta Paslaugų teikimo sąnaudoms nuo  Eksploatacijos pradžios datos padengti. Indeksuojama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a:solidFill>
                <a:schemeClr val="dk1"/>
              </a:solidFill>
              <a:effectLst/>
              <a:latin typeface="+mn-lt"/>
              <a:ea typeface="+mn-ea"/>
              <a:cs typeface="+mn-cs"/>
            </a:rPr>
            <a:t>M4-2 - Metinio atlyginimo dalis, skirta Atnaujinimo ir remonto sąnaudoms nuo Eksploatacijos pradžios atos padengti. Indeksuojama</a:t>
          </a:r>
          <a:endParaRPr lang="en-US" sz="1100"/>
        </a:p>
        <a:p>
          <a:r>
            <a:rPr lang="lt-LT" sz="1100"/>
            <a:t>M5 - Metinio atlyginimo dalis, skirta Administravimo ir valdymo sąnaudoms nuo </a:t>
          </a:r>
          <a:r>
            <a:rPr lang="lt-LT" sz="1100">
              <a:solidFill>
                <a:schemeClr val="dk1"/>
              </a:solidFill>
              <a:effectLst/>
              <a:latin typeface="+mn-lt"/>
              <a:ea typeface="+mn-ea"/>
              <a:cs typeface="+mn-cs"/>
            </a:rPr>
            <a:t>Eksploatacijos pradžios </a:t>
          </a:r>
          <a:r>
            <a:rPr lang="lt-LT" sz="1100"/>
            <a:t>padengti. Indeksuojama</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2676525</xdr:colOff>
      <xdr:row>6</xdr:row>
      <xdr:rowOff>170089</xdr:rowOff>
    </xdr:from>
    <xdr:to>
      <xdr:col>23</xdr:col>
      <xdr:colOff>152400</xdr:colOff>
      <xdr:row>24</xdr:row>
      <xdr:rowOff>47624</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37</xdr:row>
      <xdr:rowOff>38101</xdr:rowOff>
    </xdr:from>
    <xdr:to>
      <xdr:col>23</xdr:col>
      <xdr:colOff>209550</xdr:colOff>
      <xdr:row>53</xdr:row>
      <xdr:rowOff>171451</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1"/>
  <sheetViews>
    <sheetView zoomScale="70" zoomScaleNormal="70" workbookViewId="0">
      <selection activeCell="I19" sqref="I19"/>
    </sheetView>
  </sheetViews>
  <sheetFormatPr defaultColWidth="9.06640625" defaultRowHeight="14.25"/>
  <cols>
    <col min="1" max="4" width="9.06640625" style="23"/>
    <col min="5" max="5" width="7.06640625" style="23" customWidth="1"/>
    <col min="6" max="8" width="9.06640625" style="23"/>
    <col min="9" max="12" width="8.59765625" style="23" customWidth="1"/>
    <col min="13" max="13" width="7" style="23" customWidth="1"/>
    <col min="14" max="16" width="9.06640625" style="23"/>
    <col min="17" max="17" width="10" style="23" customWidth="1"/>
    <col min="18" max="16384" width="9.06640625" style="23"/>
  </cols>
  <sheetData>
    <row r="2" spans="2:2" ht="18">
      <c r="B2" s="481" t="s">
        <v>410</v>
      </c>
    </row>
    <row r="28" spans="2:23">
      <c r="B28" s="22"/>
    </row>
    <row r="31" spans="2:23">
      <c r="W31" s="2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LN105"/>
  <sheetViews>
    <sheetView zoomScale="50" zoomScaleNormal="50" workbookViewId="0">
      <pane xSplit="1" ySplit="11" topLeftCell="N15" activePane="bottomRight" state="frozen"/>
      <selection pane="topRight" activeCell="B1" sqref="B1"/>
      <selection pane="bottomLeft" activeCell="A12" sqref="A12"/>
      <selection pane="bottomRight" activeCell="AA37" sqref="AA37"/>
    </sheetView>
  </sheetViews>
  <sheetFormatPr defaultRowHeight="14.25" outlineLevelRow="1" outlineLevelCol="1"/>
  <cols>
    <col min="1" max="1" width="73.33203125" style="39" bestFit="1" customWidth="1"/>
    <col min="2" max="2" width="10.59765625" hidden="1" customWidth="1" outlineLevel="1"/>
    <col min="3" max="11" width="11" hidden="1" customWidth="1" outlineLevel="1"/>
    <col min="12" max="13" width="12.59765625" hidden="1" customWidth="1" outlineLevel="1"/>
    <col min="14" max="14" width="12.59765625" style="12" bestFit="1" customWidth="1" collapsed="1"/>
    <col min="15" max="26" width="12.33203125" hidden="1" customWidth="1" outlineLevel="1"/>
    <col min="27" max="27" width="12.33203125" style="12" bestFit="1" customWidth="1" collapsed="1"/>
    <col min="28" max="39" width="12.33203125" style="58" hidden="1" customWidth="1" outlineLevel="1"/>
    <col min="40" max="40" width="12.33203125" style="12" bestFit="1" customWidth="1" collapsed="1"/>
    <col min="41" max="52" width="12.33203125" customWidth="1" outlineLevel="1"/>
    <col min="53" max="53" width="12.33203125" style="12" bestFit="1" customWidth="1"/>
    <col min="54" max="65" width="12.33203125" hidden="1" customWidth="1" outlineLevel="1"/>
    <col min="66" max="66" width="12.33203125" style="12" bestFit="1" customWidth="1" collapsed="1"/>
    <col min="67" max="78" width="12.33203125" hidden="1" customWidth="1" outlineLevel="1"/>
    <col min="79" max="79" width="12.33203125" style="12" bestFit="1" customWidth="1" collapsed="1"/>
    <col min="80" max="91" width="12.33203125" hidden="1" customWidth="1" outlineLevel="1"/>
    <col min="92" max="92" width="12.33203125" style="12" bestFit="1" customWidth="1" collapsed="1"/>
    <col min="93" max="104" width="12.33203125" hidden="1" customWidth="1" outlineLevel="1"/>
    <col min="105" max="105" width="12.33203125" style="12" bestFit="1" customWidth="1" collapsed="1"/>
    <col min="106" max="117" width="12.33203125" hidden="1" customWidth="1" outlineLevel="1"/>
    <col min="118" max="118" width="12.33203125" style="12" bestFit="1" customWidth="1" collapsed="1"/>
    <col min="119" max="130" width="12.33203125" hidden="1" customWidth="1" outlineLevel="1"/>
    <col min="131" max="131" width="12.33203125" style="12" bestFit="1" customWidth="1" collapsed="1"/>
    <col min="132" max="143" width="12.33203125" hidden="1" customWidth="1" outlineLevel="1"/>
    <col min="144" max="144" width="12.33203125" style="12" bestFit="1" customWidth="1" collapsed="1"/>
    <col min="145" max="156" width="12.33203125" hidden="1" customWidth="1" outlineLevel="1"/>
    <col min="157" max="157" width="12.33203125" style="12" bestFit="1" customWidth="1" collapsed="1"/>
    <col min="158" max="169" width="12.33203125" hidden="1" customWidth="1" outlineLevel="1"/>
    <col min="170" max="170" width="12.33203125" style="12" bestFit="1" customWidth="1" collapsed="1"/>
    <col min="171" max="175" width="12.33203125" hidden="1" customWidth="1" outlineLevel="1"/>
    <col min="176" max="177" width="11" hidden="1" customWidth="1" outlineLevel="1"/>
    <col min="178" max="182" width="11.59765625" hidden="1" customWidth="1" outlineLevel="1"/>
    <col min="183" max="183" width="11.59765625" style="12" bestFit="1" customWidth="1" collapsed="1"/>
    <col min="184" max="188" width="11.59765625" hidden="1" customWidth="1" outlineLevel="1"/>
    <col min="189" max="189" width="11" hidden="1" customWidth="1" outlineLevel="1"/>
    <col min="190" max="194" width="11.59765625" hidden="1" customWidth="1" outlineLevel="1"/>
    <col min="195" max="195" width="13" hidden="1" customWidth="1" outlineLevel="1"/>
    <col min="196" max="196" width="13" style="12" bestFit="1" customWidth="1" collapsed="1"/>
    <col min="197" max="206" width="8.33203125" hidden="1" customWidth="1" outlineLevel="1"/>
    <col min="207" max="208" width="13" hidden="1" customWidth="1" outlineLevel="1"/>
    <col min="209" max="209" width="5.33203125" style="12" bestFit="1" customWidth="1" collapsed="1"/>
    <col min="210" max="221" width="8.33203125" hidden="1" customWidth="1" outlineLevel="1"/>
    <col min="222" max="222" width="5.33203125" style="12" bestFit="1" customWidth="1" collapsed="1"/>
    <col min="223" max="234" width="8.33203125" hidden="1" customWidth="1" outlineLevel="1"/>
    <col min="235" max="235" width="5.33203125" style="12" bestFit="1" customWidth="1" collapsed="1"/>
    <col min="236" max="247" width="8.33203125" hidden="1" customWidth="1" outlineLevel="1"/>
    <col min="248" max="248" width="5.33203125" style="12" bestFit="1" customWidth="1" collapsed="1"/>
    <col min="249" max="260" width="8.33203125" hidden="1" customWidth="1" outlineLevel="1"/>
    <col min="261" max="261" width="5.33203125" style="12" bestFit="1" customWidth="1" collapsed="1"/>
    <col min="262" max="273" width="8.33203125" hidden="1" customWidth="1" outlineLevel="1"/>
    <col min="274" max="274" width="5.33203125" style="12" bestFit="1" customWidth="1" collapsed="1"/>
    <col min="275" max="286" width="8.33203125" hidden="1" customWidth="1" outlineLevel="1"/>
    <col min="287" max="287" width="5.33203125" style="12" bestFit="1" customWidth="1" collapsed="1"/>
    <col min="288" max="299" width="8.33203125" hidden="1" customWidth="1" outlineLevel="1"/>
    <col min="300" max="300" width="5.33203125" style="12" bestFit="1" customWidth="1" collapsed="1"/>
    <col min="301" max="312" width="8.33203125" hidden="1" customWidth="1" outlineLevel="1"/>
    <col min="313" max="313" width="5.33203125" style="12" bestFit="1" customWidth="1" collapsed="1"/>
    <col min="314" max="325" width="8.33203125" hidden="1" customWidth="1" outlineLevel="1"/>
    <col min="326" max="326" width="5.33203125" style="12" bestFit="1" customWidth="1" collapsed="1"/>
    <col min="327" max="327" width="9" customWidth="1"/>
  </cols>
  <sheetData>
    <row r="1" spans="1:326">
      <c r="A1" s="38" t="s">
        <v>0</v>
      </c>
      <c r="AC1" s="117"/>
      <c r="AE1" s="117"/>
    </row>
    <row r="2" spans="1:326">
      <c r="AZ2" s="15"/>
    </row>
    <row r="3" spans="1:326" ht="18">
      <c r="A3" s="425" t="s">
        <v>353</v>
      </c>
      <c r="AZ3" s="15"/>
    </row>
    <row r="4" spans="1:326" collapsed="1"/>
    <row r="5" spans="1:326" hidden="1" outlineLevel="1">
      <c r="A5" s="146" t="s">
        <v>343</v>
      </c>
    </row>
    <row r="6" spans="1:326" hidden="1" outlineLevel="1">
      <c r="A6" s="433">
        <f>ROUND(SUM(B62:LN62),1)</f>
        <v>0</v>
      </c>
    </row>
    <row r="7" spans="1:326" ht="14.65" collapsed="1" thickBot="1"/>
    <row r="8" spans="1:326" hidden="1" outlineLevel="1">
      <c r="A8" s="283" t="s">
        <v>342</v>
      </c>
      <c r="B8" t="b">
        <f>'Investuotojas ir Finansuotojas'!B12</f>
        <v>1</v>
      </c>
      <c r="C8" t="b">
        <f>'Investuotojas ir Finansuotojas'!C12</f>
        <v>1</v>
      </c>
      <c r="D8" t="b">
        <f>'Investuotojas ir Finansuotojas'!D12</f>
        <v>1</v>
      </c>
      <c r="E8" t="b">
        <f>'Investuotojas ir Finansuotojas'!E12</f>
        <v>1</v>
      </c>
      <c r="F8" t="b">
        <f>'Investuotojas ir Finansuotojas'!F12</f>
        <v>1</v>
      </c>
      <c r="G8" t="b">
        <f>'Investuotojas ir Finansuotojas'!G12</f>
        <v>1</v>
      </c>
      <c r="H8" t="b">
        <f>'Investuotojas ir Finansuotojas'!H12</f>
        <v>1</v>
      </c>
      <c r="I8" t="b">
        <f>'Investuotojas ir Finansuotojas'!I12</f>
        <v>1</v>
      </c>
      <c r="J8" t="b">
        <f>'Investuotojas ir Finansuotojas'!J12</f>
        <v>1</v>
      </c>
      <c r="K8" t="b">
        <f>'Investuotojas ir Finansuotojas'!K12</f>
        <v>1</v>
      </c>
      <c r="L8" t="b">
        <f>'Investuotojas ir Finansuotojas'!L12</f>
        <v>1</v>
      </c>
      <c r="M8" t="b">
        <f>'Investuotojas ir Finansuotojas'!M12</f>
        <v>1</v>
      </c>
      <c r="N8">
        <f>'Investuotojas ir Finansuotojas'!N12</f>
        <v>0</v>
      </c>
      <c r="O8" t="b">
        <f>'Investuotojas ir Finansuotojas'!O12</f>
        <v>1</v>
      </c>
      <c r="P8" t="b">
        <f>'Investuotojas ir Finansuotojas'!P12</f>
        <v>1</v>
      </c>
      <c r="Q8" t="b">
        <f>'Investuotojas ir Finansuotojas'!Q12</f>
        <v>1</v>
      </c>
      <c r="R8" t="b">
        <f>'Investuotojas ir Finansuotojas'!R12</f>
        <v>1</v>
      </c>
      <c r="S8" t="b">
        <f>'Investuotojas ir Finansuotojas'!S12</f>
        <v>1</v>
      </c>
      <c r="T8" t="b">
        <f>'Investuotojas ir Finansuotojas'!T12</f>
        <v>1</v>
      </c>
      <c r="U8" t="b">
        <f>'Investuotojas ir Finansuotojas'!U12</f>
        <v>1</v>
      </c>
      <c r="V8" t="b">
        <f>'Investuotojas ir Finansuotojas'!V12</f>
        <v>1</v>
      </c>
      <c r="W8" t="b">
        <f>'Investuotojas ir Finansuotojas'!W12</f>
        <v>1</v>
      </c>
      <c r="X8" t="b">
        <f>'Investuotojas ir Finansuotojas'!X12</f>
        <v>1</v>
      </c>
      <c r="Y8" t="b">
        <f>'Investuotojas ir Finansuotojas'!Y12</f>
        <v>1</v>
      </c>
      <c r="Z8" t="b">
        <f>'Investuotojas ir Finansuotojas'!Z12</f>
        <v>1</v>
      </c>
      <c r="AA8">
        <f>'Investuotojas ir Finansuotojas'!AA12</f>
        <v>0</v>
      </c>
      <c r="AB8" t="b">
        <f>'Investuotojas ir Finansuotojas'!AB12</f>
        <v>1</v>
      </c>
      <c r="AC8" t="b">
        <f>'Investuotojas ir Finansuotojas'!AC12</f>
        <v>1</v>
      </c>
      <c r="AD8" t="b">
        <f>'Investuotojas ir Finansuotojas'!AD12</f>
        <v>1</v>
      </c>
      <c r="AE8" t="b">
        <f>'Investuotojas ir Finansuotojas'!AE12</f>
        <v>1</v>
      </c>
      <c r="AF8" t="b">
        <f>'Investuotojas ir Finansuotojas'!AF12</f>
        <v>1</v>
      </c>
      <c r="AG8" t="b">
        <f>'Investuotojas ir Finansuotojas'!AG12</f>
        <v>1</v>
      </c>
      <c r="AH8" t="b">
        <f>'Investuotojas ir Finansuotojas'!AH12</f>
        <v>1</v>
      </c>
      <c r="AI8" t="b">
        <f>'Investuotojas ir Finansuotojas'!AI12</f>
        <v>1</v>
      </c>
      <c r="AJ8" t="b">
        <f>'Investuotojas ir Finansuotojas'!AJ12</f>
        <v>1</v>
      </c>
      <c r="AK8" t="b">
        <f>'Investuotojas ir Finansuotojas'!AK12</f>
        <v>1</v>
      </c>
      <c r="AL8" t="b">
        <f>'Investuotojas ir Finansuotojas'!AL12</f>
        <v>1</v>
      </c>
      <c r="AM8" t="b">
        <f>'Investuotojas ir Finansuotojas'!AM12</f>
        <v>1</v>
      </c>
      <c r="AN8">
        <f>'Investuotojas ir Finansuotojas'!AN12</f>
        <v>0</v>
      </c>
      <c r="AO8" t="b">
        <f>'Investuotojas ir Finansuotojas'!AO12</f>
        <v>1</v>
      </c>
      <c r="AP8" t="b">
        <f>'Investuotojas ir Finansuotojas'!AP12</f>
        <v>1</v>
      </c>
      <c r="AQ8" t="b">
        <f>'Investuotojas ir Finansuotojas'!AQ12</f>
        <v>1</v>
      </c>
      <c r="AR8" t="b">
        <f>'Investuotojas ir Finansuotojas'!AR12</f>
        <v>1</v>
      </c>
      <c r="AS8" t="b">
        <f>'Investuotojas ir Finansuotojas'!AS12</f>
        <v>1</v>
      </c>
      <c r="AT8" t="b">
        <f>'Investuotojas ir Finansuotojas'!AT12</f>
        <v>1</v>
      </c>
      <c r="AU8" t="b">
        <f>'Investuotojas ir Finansuotojas'!AU12</f>
        <v>1</v>
      </c>
      <c r="AV8" t="b">
        <f>'Investuotojas ir Finansuotojas'!AV12</f>
        <v>1</v>
      </c>
      <c r="AW8" t="b">
        <f>'Investuotojas ir Finansuotojas'!AW12</f>
        <v>1</v>
      </c>
      <c r="AX8" t="b">
        <f>'Investuotojas ir Finansuotojas'!AX12</f>
        <v>1</v>
      </c>
      <c r="AY8" t="b">
        <f>'Investuotojas ir Finansuotojas'!AY12</f>
        <v>1</v>
      </c>
      <c r="AZ8" t="b">
        <f>'Investuotojas ir Finansuotojas'!AZ12</f>
        <v>1</v>
      </c>
      <c r="BA8">
        <f>'Investuotojas ir Finansuotojas'!BA12</f>
        <v>0</v>
      </c>
      <c r="BB8" t="b">
        <f>'Investuotojas ir Finansuotojas'!BB12</f>
        <v>1</v>
      </c>
      <c r="BC8" t="b">
        <f>'Investuotojas ir Finansuotojas'!BC12</f>
        <v>1</v>
      </c>
      <c r="BD8" t="b">
        <f>'Investuotojas ir Finansuotojas'!BD12</f>
        <v>1</v>
      </c>
      <c r="BE8" t="b">
        <f>'Investuotojas ir Finansuotojas'!BE12</f>
        <v>1</v>
      </c>
      <c r="BF8" t="b">
        <f>'Investuotojas ir Finansuotojas'!BF12</f>
        <v>1</v>
      </c>
      <c r="BG8" t="b">
        <f>'Investuotojas ir Finansuotojas'!BG12</f>
        <v>1</v>
      </c>
      <c r="BH8" t="b">
        <f>'Investuotojas ir Finansuotojas'!BH12</f>
        <v>1</v>
      </c>
      <c r="BI8" t="b">
        <f>'Investuotojas ir Finansuotojas'!BI12</f>
        <v>1</v>
      </c>
      <c r="BJ8" t="b">
        <f>'Investuotojas ir Finansuotojas'!BJ12</f>
        <v>1</v>
      </c>
      <c r="BK8" t="b">
        <f>'Investuotojas ir Finansuotojas'!BK12</f>
        <v>1</v>
      </c>
      <c r="BL8" t="b">
        <f>'Investuotojas ir Finansuotojas'!BL12</f>
        <v>1</v>
      </c>
      <c r="BM8" t="b">
        <f>'Investuotojas ir Finansuotojas'!BM12</f>
        <v>1</v>
      </c>
      <c r="BN8">
        <f>'Investuotojas ir Finansuotojas'!BN12</f>
        <v>0</v>
      </c>
      <c r="BO8" t="b">
        <f>'Investuotojas ir Finansuotojas'!BO12</f>
        <v>1</v>
      </c>
      <c r="BP8" t="b">
        <f>'Investuotojas ir Finansuotojas'!BP12</f>
        <v>1</v>
      </c>
      <c r="BQ8" t="b">
        <f>'Investuotojas ir Finansuotojas'!BQ12</f>
        <v>1</v>
      </c>
      <c r="BR8" t="b">
        <f>'Investuotojas ir Finansuotojas'!BR12</f>
        <v>1</v>
      </c>
      <c r="BS8" t="b">
        <f>'Investuotojas ir Finansuotojas'!BS12</f>
        <v>1</v>
      </c>
      <c r="BT8" t="b">
        <f>'Investuotojas ir Finansuotojas'!BT12</f>
        <v>1</v>
      </c>
      <c r="BU8" t="b">
        <f>'Investuotojas ir Finansuotojas'!BU12</f>
        <v>1</v>
      </c>
      <c r="BV8" t="b">
        <f>'Investuotojas ir Finansuotojas'!BV12</f>
        <v>1</v>
      </c>
      <c r="BW8" t="b">
        <f>'Investuotojas ir Finansuotojas'!BW12</f>
        <v>1</v>
      </c>
      <c r="BX8" t="b">
        <f>'Investuotojas ir Finansuotojas'!BX12</f>
        <v>1</v>
      </c>
      <c r="BY8" t="b">
        <f>'Investuotojas ir Finansuotojas'!BY12</f>
        <v>1</v>
      </c>
      <c r="BZ8" t="b">
        <f>'Investuotojas ir Finansuotojas'!BZ12</f>
        <v>1</v>
      </c>
      <c r="CA8">
        <f>'Investuotojas ir Finansuotojas'!CA12</f>
        <v>0</v>
      </c>
      <c r="CB8" t="b">
        <f>'Investuotojas ir Finansuotojas'!CB12</f>
        <v>1</v>
      </c>
      <c r="CC8" t="b">
        <f>'Investuotojas ir Finansuotojas'!CC12</f>
        <v>1</v>
      </c>
      <c r="CD8" t="b">
        <f>'Investuotojas ir Finansuotojas'!CD12</f>
        <v>1</v>
      </c>
      <c r="CE8" t="b">
        <f>'Investuotojas ir Finansuotojas'!CE12</f>
        <v>1</v>
      </c>
      <c r="CF8" t="b">
        <f>'Investuotojas ir Finansuotojas'!CF12</f>
        <v>1</v>
      </c>
      <c r="CG8" t="b">
        <f>'Investuotojas ir Finansuotojas'!CG12</f>
        <v>1</v>
      </c>
      <c r="CH8" t="b">
        <f>'Investuotojas ir Finansuotojas'!CH12</f>
        <v>1</v>
      </c>
      <c r="CI8" t="b">
        <f>'Investuotojas ir Finansuotojas'!CI12</f>
        <v>1</v>
      </c>
      <c r="CJ8" t="b">
        <f>'Investuotojas ir Finansuotojas'!CJ12</f>
        <v>1</v>
      </c>
      <c r="CK8" t="b">
        <f>'Investuotojas ir Finansuotojas'!CK12</f>
        <v>1</v>
      </c>
      <c r="CL8" t="b">
        <f>'Investuotojas ir Finansuotojas'!CL12</f>
        <v>1</v>
      </c>
      <c r="CM8" t="b">
        <f>'Investuotojas ir Finansuotojas'!CM12</f>
        <v>1</v>
      </c>
      <c r="CN8">
        <f>'Investuotojas ir Finansuotojas'!CN12</f>
        <v>0</v>
      </c>
      <c r="CO8" t="b">
        <f>'Investuotojas ir Finansuotojas'!CO12</f>
        <v>1</v>
      </c>
      <c r="CP8" t="b">
        <f>'Investuotojas ir Finansuotojas'!CP12</f>
        <v>1</v>
      </c>
      <c r="CQ8" t="b">
        <f>'Investuotojas ir Finansuotojas'!CQ12</f>
        <v>1</v>
      </c>
      <c r="CR8" t="b">
        <f>'Investuotojas ir Finansuotojas'!CR12</f>
        <v>1</v>
      </c>
      <c r="CS8" t="b">
        <f>'Investuotojas ir Finansuotojas'!CS12</f>
        <v>1</v>
      </c>
      <c r="CT8" t="b">
        <f>'Investuotojas ir Finansuotojas'!CT12</f>
        <v>1</v>
      </c>
      <c r="CU8" t="b">
        <f>'Investuotojas ir Finansuotojas'!CU12</f>
        <v>1</v>
      </c>
      <c r="CV8" t="b">
        <f>'Investuotojas ir Finansuotojas'!CV12</f>
        <v>1</v>
      </c>
      <c r="CW8" t="b">
        <f>'Investuotojas ir Finansuotojas'!CW12</f>
        <v>1</v>
      </c>
      <c r="CX8" t="b">
        <f>'Investuotojas ir Finansuotojas'!CX12</f>
        <v>1</v>
      </c>
      <c r="CY8" t="b">
        <f>'Investuotojas ir Finansuotojas'!CY12</f>
        <v>1</v>
      </c>
      <c r="CZ8" t="b">
        <f>'Investuotojas ir Finansuotojas'!CZ12</f>
        <v>1</v>
      </c>
      <c r="DA8">
        <f>'Investuotojas ir Finansuotojas'!DA12</f>
        <v>0</v>
      </c>
      <c r="DB8" t="b">
        <f>'Investuotojas ir Finansuotojas'!DB12</f>
        <v>1</v>
      </c>
      <c r="DC8" t="b">
        <f>'Investuotojas ir Finansuotojas'!DC12</f>
        <v>1</v>
      </c>
      <c r="DD8" t="b">
        <f>'Investuotojas ir Finansuotojas'!DD12</f>
        <v>1</v>
      </c>
      <c r="DE8" t="b">
        <f>'Investuotojas ir Finansuotojas'!DE12</f>
        <v>1</v>
      </c>
      <c r="DF8" t="b">
        <f>'Investuotojas ir Finansuotojas'!DF12</f>
        <v>1</v>
      </c>
      <c r="DG8" t="b">
        <f>'Investuotojas ir Finansuotojas'!DG12</f>
        <v>1</v>
      </c>
      <c r="DH8" t="b">
        <f>'Investuotojas ir Finansuotojas'!DH12</f>
        <v>1</v>
      </c>
      <c r="DI8" t="b">
        <f>'Investuotojas ir Finansuotojas'!DI12</f>
        <v>1</v>
      </c>
      <c r="DJ8" t="b">
        <f>'Investuotojas ir Finansuotojas'!DJ12</f>
        <v>1</v>
      </c>
      <c r="DK8" t="b">
        <f>'Investuotojas ir Finansuotojas'!DK12</f>
        <v>1</v>
      </c>
      <c r="DL8" t="b">
        <f>'Investuotojas ir Finansuotojas'!DL12</f>
        <v>1</v>
      </c>
      <c r="DM8" t="b">
        <f>'Investuotojas ir Finansuotojas'!DM12</f>
        <v>1</v>
      </c>
      <c r="DN8">
        <f>'Investuotojas ir Finansuotojas'!DN12</f>
        <v>0</v>
      </c>
      <c r="DO8" t="b">
        <f>'Investuotojas ir Finansuotojas'!DO12</f>
        <v>1</v>
      </c>
      <c r="DP8" t="b">
        <f>'Investuotojas ir Finansuotojas'!DP12</f>
        <v>1</v>
      </c>
      <c r="DQ8" t="b">
        <f>'Investuotojas ir Finansuotojas'!DQ12</f>
        <v>1</v>
      </c>
      <c r="DR8" t="b">
        <f>'Investuotojas ir Finansuotojas'!DR12</f>
        <v>1</v>
      </c>
      <c r="DS8" t="b">
        <f>'Investuotojas ir Finansuotojas'!DS12</f>
        <v>1</v>
      </c>
      <c r="DT8" t="b">
        <f>'Investuotojas ir Finansuotojas'!DT12</f>
        <v>1</v>
      </c>
      <c r="DU8" t="b">
        <f>'Investuotojas ir Finansuotojas'!DU12</f>
        <v>1</v>
      </c>
      <c r="DV8" t="b">
        <f>'Investuotojas ir Finansuotojas'!DV12</f>
        <v>1</v>
      </c>
      <c r="DW8" t="b">
        <f>'Investuotojas ir Finansuotojas'!DW12</f>
        <v>1</v>
      </c>
      <c r="DX8" t="b">
        <f>'Investuotojas ir Finansuotojas'!DX12</f>
        <v>1</v>
      </c>
      <c r="DY8" t="b">
        <f>'Investuotojas ir Finansuotojas'!DY12</f>
        <v>1</v>
      </c>
      <c r="DZ8" t="b">
        <f>'Investuotojas ir Finansuotojas'!DZ12</f>
        <v>1</v>
      </c>
      <c r="EA8">
        <f>'Investuotojas ir Finansuotojas'!EA12</f>
        <v>0</v>
      </c>
      <c r="EB8" t="b">
        <f>'Investuotojas ir Finansuotojas'!EB12</f>
        <v>1</v>
      </c>
      <c r="EC8" t="b">
        <f>'Investuotojas ir Finansuotojas'!EC12</f>
        <v>1</v>
      </c>
      <c r="ED8" t="b">
        <f>'Investuotojas ir Finansuotojas'!ED12</f>
        <v>1</v>
      </c>
      <c r="EE8" t="b">
        <f>'Investuotojas ir Finansuotojas'!EE12</f>
        <v>1</v>
      </c>
      <c r="EF8" t="b">
        <f>'Investuotojas ir Finansuotojas'!EF12</f>
        <v>1</v>
      </c>
      <c r="EG8" t="b">
        <f>'Investuotojas ir Finansuotojas'!EG12</f>
        <v>1</v>
      </c>
      <c r="EH8" t="b">
        <f>'Investuotojas ir Finansuotojas'!EH12</f>
        <v>1</v>
      </c>
      <c r="EI8" t="b">
        <f>'Investuotojas ir Finansuotojas'!EI12</f>
        <v>1</v>
      </c>
      <c r="EJ8" t="b">
        <f>'Investuotojas ir Finansuotojas'!EJ12</f>
        <v>1</v>
      </c>
      <c r="EK8" t="b">
        <f>'Investuotojas ir Finansuotojas'!EK12</f>
        <v>1</v>
      </c>
      <c r="EL8" t="b">
        <f>'Investuotojas ir Finansuotojas'!EL12</f>
        <v>1</v>
      </c>
      <c r="EM8" t="b">
        <f>'Investuotojas ir Finansuotojas'!EM12</f>
        <v>1</v>
      </c>
      <c r="EN8">
        <f>'Investuotojas ir Finansuotojas'!EN12</f>
        <v>0</v>
      </c>
      <c r="EO8" t="b">
        <f>'Investuotojas ir Finansuotojas'!EO12</f>
        <v>1</v>
      </c>
      <c r="EP8" t="b">
        <f>'Investuotojas ir Finansuotojas'!EP12</f>
        <v>1</v>
      </c>
      <c r="EQ8" t="b">
        <f>'Investuotojas ir Finansuotojas'!EQ12</f>
        <v>1</v>
      </c>
      <c r="ER8" t="b">
        <f>'Investuotojas ir Finansuotojas'!ER12</f>
        <v>1</v>
      </c>
      <c r="ES8" t="b">
        <f>'Investuotojas ir Finansuotojas'!ES12</f>
        <v>1</v>
      </c>
      <c r="ET8" t="b">
        <f>'Investuotojas ir Finansuotojas'!ET12</f>
        <v>1</v>
      </c>
      <c r="EU8" t="b">
        <f>'Investuotojas ir Finansuotojas'!EU12</f>
        <v>1</v>
      </c>
      <c r="EV8" t="b">
        <f>'Investuotojas ir Finansuotojas'!EV12</f>
        <v>1</v>
      </c>
      <c r="EW8" t="b">
        <f>'Investuotojas ir Finansuotojas'!EW12</f>
        <v>1</v>
      </c>
      <c r="EX8" t="b">
        <f>'Investuotojas ir Finansuotojas'!EX12</f>
        <v>1</v>
      </c>
      <c r="EY8" t="b">
        <f>'Investuotojas ir Finansuotojas'!EY12</f>
        <v>1</v>
      </c>
      <c r="EZ8" t="b">
        <f>'Investuotojas ir Finansuotojas'!EZ12</f>
        <v>1</v>
      </c>
      <c r="FA8">
        <f>'Investuotojas ir Finansuotojas'!FA12</f>
        <v>0</v>
      </c>
      <c r="FB8" t="b">
        <f>'Investuotojas ir Finansuotojas'!FB12</f>
        <v>1</v>
      </c>
      <c r="FC8" t="b">
        <f>'Investuotojas ir Finansuotojas'!FC12</f>
        <v>1</v>
      </c>
      <c r="FD8" t="b">
        <f>'Investuotojas ir Finansuotojas'!FD12</f>
        <v>1</v>
      </c>
      <c r="FE8" t="b">
        <f>'Investuotojas ir Finansuotojas'!FE12</f>
        <v>1</v>
      </c>
      <c r="FF8" t="b">
        <f>'Investuotojas ir Finansuotojas'!FF12</f>
        <v>1</v>
      </c>
      <c r="FG8" t="b">
        <f>'Investuotojas ir Finansuotojas'!FG12</f>
        <v>1</v>
      </c>
      <c r="FH8" t="b">
        <f>'Investuotojas ir Finansuotojas'!FH12</f>
        <v>1</v>
      </c>
      <c r="FI8" t="b">
        <f>'Investuotojas ir Finansuotojas'!FI12</f>
        <v>1</v>
      </c>
      <c r="FJ8" t="b">
        <f>'Investuotojas ir Finansuotojas'!FJ12</f>
        <v>1</v>
      </c>
      <c r="FK8" t="b">
        <f>'Investuotojas ir Finansuotojas'!FK12</f>
        <v>1</v>
      </c>
      <c r="FL8" t="b">
        <f>'Investuotojas ir Finansuotojas'!FL12</f>
        <v>1</v>
      </c>
      <c r="FM8" t="b">
        <f>'Investuotojas ir Finansuotojas'!FM12</f>
        <v>1</v>
      </c>
      <c r="FN8">
        <f>'Investuotojas ir Finansuotojas'!FN12</f>
        <v>0</v>
      </c>
      <c r="FO8" t="b">
        <f>'Investuotojas ir Finansuotojas'!FO12</f>
        <v>1</v>
      </c>
      <c r="FP8" t="b">
        <f>'Investuotojas ir Finansuotojas'!FP12</f>
        <v>1</v>
      </c>
      <c r="FQ8" t="b">
        <f>'Investuotojas ir Finansuotojas'!FQ12</f>
        <v>1</v>
      </c>
      <c r="FR8" t="b">
        <f>'Investuotojas ir Finansuotojas'!FR12</f>
        <v>1</v>
      </c>
      <c r="FS8" t="b">
        <f>'Investuotojas ir Finansuotojas'!FS12</f>
        <v>1</v>
      </c>
      <c r="FT8" t="b">
        <f>'Investuotojas ir Finansuotojas'!FT12</f>
        <v>1</v>
      </c>
      <c r="FU8" t="b">
        <f>'Investuotojas ir Finansuotojas'!FU12</f>
        <v>1</v>
      </c>
      <c r="FV8" t="b">
        <f>'Investuotojas ir Finansuotojas'!FV12</f>
        <v>1</v>
      </c>
      <c r="FW8" t="b">
        <f>'Investuotojas ir Finansuotojas'!FW12</f>
        <v>1</v>
      </c>
      <c r="FX8" t="b">
        <f>'Investuotojas ir Finansuotojas'!FX12</f>
        <v>1</v>
      </c>
      <c r="FY8" t="b">
        <f>'Investuotojas ir Finansuotojas'!FY12</f>
        <v>1</v>
      </c>
      <c r="FZ8" t="b">
        <f>'Investuotojas ir Finansuotojas'!FZ12</f>
        <v>1</v>
      </c>
      <c r="GA8">
        <f>'Investuotojas ir Finansuotojas'!GA12</f>
        <v>0</v>
      </c>
      <c r="GB8" t="b">
        <f>'Investuotojas ir Finansuotojas'!GB12</f>
        <v>1</v>
      </c>
      <c r="GC8" t="b">
        <f>'Investuotojas ir Finansuotojas'!GC12</f>
        <v>1</v>
      </c>
      <c r="GD8" t="b">
        <f>'Investuotojas ir Finansuotojas'!GD12</f>
        <v>1</v>
      </c>
      <c r="GE8" t="b">
        <f>'Investuotojas ir Finansuotojas'!GE12</f>
        <v>1</v>
      </c>
      <c r="GF8" t="b">
        <f>'Investuotojas ir Finansuotojas'!GF12</f>
        <v>1</v>
      </c>
      <c r="GG8" t="b">
        <f>'Investuotojas ir Finansuotojas'!GG12</f>
        <v>1</v>
      </c>
      <c r="GH8" t="b">
        <f>'Investuotojas ir Finansuotojas'!GH12</f>
        <v>1</v>
      </c>
      <c r="GI8" t="b">
        <f>'Investuotojas ir Finansuotojas'!GI12</f>
        <v>1</v>
      </c>
      <c r="GJ8" t="b">
        <f>'Investuotojas ir Finansuotojas'!GJ12</f>
        <v>1</v>
      </c>
      <c r="GK8" t="b">
        <f>'Investuotojas ir Finansuotojas'!GK12</f>
        <v>1</v>
      </c>
      <c r="GL8" t="b">
        <f>'Investuotojas ir Finansuotojas'!GL12</f>
        <v>1</v>
      </c>
      <c r="GM8" t="b">
        <f>'Investuotojas ir Finansuotojas'!GM12</f>
        <v>1</v>
      </c>
      <c r="GN8">
        <f>'Investuotojas ir Finansuotojas'!GN12</f>
        <v>0</v>
      </c>
      <c r="GO8" t="b">
        <f>'Investuotojas ir Finansuotojas'!GO12</f>
        <v>0</v>
      </c>
      <c r="GP8" t="b">
        <f>'Investuotojas ir Finansuotojas'!GP12</f>
        <v>0</v>
      </c>
      <c r="GQ8" t="b">
        <f>'Investuotojas ir Finansuotojas'!GQ12</f>
        <v>0</v>
      </c>
      <c r="GR8" t="b">
        <f>'Investuotojas ir Finansuotojas'!GR12</f>
        <v>0</v>
      </c>
      <c r="GS8" t="b">
        <f>'Investuotojas ir Finansuotojas'!GS12</f>
        <v>0</v>
      </c>
      <c r="GT8" t="b">
        <f>'Investuotojas ir Finansuotojas'!GT12</f>
        <v>0</v>
      </c>
      <c r="GU8" t="b">
        <f>'Investuotojas ir Finansuotojas'!GU12</f>
        <v>0</v>
      </c>
      <c r="GV8" t="b">
        <f>'Investuotojas ir Finansuotojas'!GV12</f>
        <v>0</v>
      </c>
      <c r="GW8" t="b">
        <f>'Investuotojas ir Finansuotojas'!GW12</f>
        <v>0</v>
      </c>
      <c r="GX8" t="b">
        <f>'Investuotojas ir Finansuotojas'!GX12</f>
        <v>0</v>
      </c>
      <c r="GY8" t="b">
        <f>'Investuotojas ir Finansuotojas'!GY12</f>
        <v>0</v>
      </c>
      <c r="GZ8" t="b">
        <f>'Investuotojas ir Finansuotojas'!GZ12</f>
        <v>0</v>
      </c>
      <c r="HA8">
        <f>'Investuotojas ir Finansuotojas'!HA12</f>
        <v>0</v>
      </c>
      <c r="HB8" t="b">
        <f>'Investuotojas ir Finansuotojas'!HB12</f>
        <v>0</v>
      </c>
      <c r="HC8" t="b">
        <f>'Investuotojas ir Finansuotojas'!HC12</f>
        <v>0</v>
      </c>
      <c r="HD8" t="b">
        <f>'Investuotojas ir Finansuotojas'!HD12</f>
        <v>0</v>
      </c>
      <c r="HE8" t="b">
        <f>'Investuotojas ir Finansuotojas'!HE12</f>
        <v>0</v>
      </c>
      <c r="HF8" t="b">
        <f>'Investuotojas ir Finansuotojas'!HF12</f>
        <v>0</v>
      </c>
      <c r="HG8" t="b">
        <f>'Investuotojas ir Finansuotojas'!HG12</f>
        <v>0</v>
      </c>
      <c r="HH8" t="b">
        <f>'Investuotojas ir Finansuotojas'!HH12</f>
        <v>0</v>
      </c>
      <c r="HI8" t="b">
        <f>'Investuotojas ir Finansuotojas'!HI12</f>
        <v>0</v>
      </c>
      <c r="HJ8" t="b">
        <f>'Investuotojas ir Finansuotojas'!HJ12</f>
        <v>0</v>
      </c>
      <c r="HK8" t="b">
        <f>'Investuotojas ir Finansuotojas'!HK12</f>
        <v>0</v>
      </c>
      <c r="HL8" t="b">
        <f>'Investuotojas ir Finansuotojas'!HL12</f>
        <v>0</v>
      </c>
      <c r="HM8" t="b">
        <f>'Investuotojas ir Finansuotojas'!HM12</f>
        <v>0</v>
      </c>
      <c r="HN8">
        <f>'Investuotojas ir Finansuotojas'!HN12</f>
        <v>0</v>
      </c>
      <c r="HO8" t="b">
        <f>'Investuotojas ir Finansuotojas'!HO12</f>
        <v>0</v>
      </c>
      <c r="HP8" t="b">
        <f>'Investuotojas ir Finansuotojas'!HP12</f>
        <v>0</v>
      </c>
      <c r="HQ8" t="b">
        <f>'Investuotojas ir Finansuotojas'!HQ12</f>
        <v>0</v>
      </c>
      <c r="HR8" t="b">
        <f>'Investuotojas ir Finansuotojas'!HR12</f>
        <v>0</v>
      </c>
      <c r="HS8" t="b">
        <f>'Investuotojas ir Finansuotojas'!HS12</f>
        <v>0</v>
      </c>
      <c r="HT8" t="b">
        <f>'Investuotojas ir Finansuotojas'!HT12</f>
        <v>0</v>
      </c>
      <c r="HU8" t="b">
        <f>'Investuotojas ir Finansuotojas'!HU12</f>
        <v>0</v>
      </c>
      <c r="HV8" t="b">
        <f>'Investuotojas ir Finansuotojas'!HV12</f>
        <v>0</v>
      </c>
      <c r="HW8" t="b">
        <f>'Investuotojas ir Finansuotojas'!HW12</f>
        <v>0</v>
      </c>
      <c r="HX8" t="b">
        <f>'Investuotojas ir Finansuotojas'!HX12</f>
        <v>0</v>
      </c>
      <c r="HY8" t="b">
        <f>'Investuotojas ir Finansuotojas'!HY12</f>
        <v>0</v>
      </c>
      <c r="HZ8" t="b">
        <f>'Investuotojas ir Finansuotojas'!HZ12</f>
        <v>0</v>
      </c>
      <c r="IA8">
        <f>'Investuotojas ir Finansuotojas'!IA12</f>
        <v>0</v>
      </c>
      <c r="IB8" t="b">
        <f>'Investuotojas ir Finansuotojas'!IB12</f>
        <v>0</v>
      </c>
      <c r="IC8" t="b">
        <f>'Investuotojas ir Finansuotojas'!IC12</f>
        <v>0</v>
      </c>
      <c r="ID8" t="b">
        <f>'Investuotojas ir Finansuotojas'!ID12</f>
        <v>0</v>
      </c>
      <c r="IE8" t="b">
        <f>'Investuotojas ir Finansuotojas'!IE12</f>
        <v>0</v>
      </c>
      <c r="IF8" t="b">
        <f>'Investuotojas ir Finansuotojas'!IF12</f>
        <v>0</v>
      </c>
      <c r="IG8" t="b">
        <f>'Investuotojas ir Finansuotojas'!IG12</f>
        <v>0</v>
      </c>
      <c r="IH8" t="b">
        <f>'Investuotojas ir Finansuotojas'!IH12</f>
        <v>0</v>
      </c>
      <c r="II8" t="b">
        <f>'Investuotojas ir Finansuotojas'!II12</f>
        <v>0</v>
      </c>
      <c r="IJ8" t="b">
        <f>'Investuotojas ir Finansuotojas'!IJ12</f>
        <v>0</v>
      </c>
      <c r="IK8" t="b">
        <f>'Investuotojas ir Finansuotojas'!IK12</f>
        <v>0</v>
      </c>
      <c r="IL8" t="b">
        <f>'Investuotojas ir Finansuotojas'!IL12</f>
        <v>0</v>
      </c>
      <c r="IM8" t="b">
        <f>'Investuotojas ir Finansuotojas'!IM12</f>
        <v>0</v>
      </c>
      <c r="IN8">
        <f>'Investuotojas ir Finansuotojas'!IN12</f>
        <v>0</v>
      </c>
      <c r="IO8" t="b">
        <f>'Investuotojas ir Finansuotojas'!IO12</f>
        <v>0</v>
      </c>
      <c r="IP8" t="b">
        <f>'Investuotojas ir Finansuotojas'!IP12</f>
        <v>0</v>
      </c>
      <c r="IQ8" t="b">
        <f>'Investuotojas ir Finansuotojas'!IQ12</f>
        <v>0</v>
      </c>
      <c r="IR8" t="b">
        <f>'Investuotojas ir Finansuotojas'!IR12</f>
        <v>0</v>
      </c>
      <c r="IS8" t="b">
        <f>'Investuotojas ir Finansuotojas'!IS12</f>
        <v>0</v>
      </c>
      <c r="IT8" t="b">
        <f>'Investuotojas ir Finansuotojas'!IT12</f>
        <v>0</v>
      </c>
      <c r="IU8" t="b">
        <f>'Investuotojas ir Finansuotojas'!IU12</f>
        <v>0</v>
      </c>
      <c r="IV8" t="b">
        <f>'Investuotojas ir Finansuotojas'!IV12</f>
        <v>0</v>
      </c>
      <c r="IW8" t="b">
        <f>'Investuotojas ir Finansuotojas'!IW12</f>
        <v>0</v>
      </c>
      <c r="IX8" t="b">
        <f>'Investuotojas ir Finansuotojas'!IX12</f>
        <v>0</v>
      </c>
      <c r="IY8" t="b">
        <f>'Investuotojas ir Finansuotojas'!IY12</f>
        <v>0</v>
      </c>
      <c r="IZ8" t="b">
        <f>'Investuotojas ir Finansuotojas'!IZ12</f>
        <v>0</v>
      </c>
      <c r="JA8">
        <f>'Investuotojas ir Finansuotojas'!JA12</f>
        <v>0</v>
      </c>
      <c r="JB8" t="b">
        <f>'Investuotojas ir Finansuotojas'!JB12</f>
        <v>0</v>
      </c>
      <c r="JC8" t="b">
        <f>'Investuotojas ir Finansuotojas'!JC12</f>
        <v>0</v>
      </c>
      <c r="JD8" t="b">
        <f>'Investuotojas ir Finansuotojas'!JD12</f>
        <v>0</v>
      </c>
      <c r="JE8" t="b">
        <f>'Investuotojas ir Finansuotojas'!JE12</f>
        <v>0</v>
      </c>
      <c r="JF8" t="b">
        <f>'Investuotojas ir Finansuotojas'!JF12</f>
        <v>0</v>
      </c>
      <c r="JG8" t="b">
        <f>'Investuotojas ir Finansuotojas'!JG12</f>
        <v>0</v>
      </c>
      <c r="JH8" t="b">
        <f>'Investuotojas ir Finansuotojas'!JH12</f>
        <v>0</v>
      </c>
      <c r="JI8" t="b">
        <f>'Investuotojas ir Finansuotojas'!JI12</f>
        <v>0</v>
      </c>
      <c r="JJ8" t="b">
        <f>'Investuotojas ir Finansuotojas'!JJ12</f>
        <v>0</v>
      </c>
      <c r="JK8" t="b">
        <f>'Investuotojas ir Finansuotojas'!JK12</f>
        <v>0</v>
      </c>
      <c r="JL8" t="b">
        <f>'Investuotojas ir Finansuotojas'!JL12</f>
        <v>0</v>
      </c>
      <c r="JM8" t="b">
        <f>'Investuotojas ir Finansuotojas'!JM12</f>
        <v>0</v>
      </c>
      <c r="JN8">
        <f>'Investuotojas ir Finansuotojas'!JN12</f>
        <v>0</v>
      </c>
      <c r="JO8" t="b">
        <f>'Investuotojas ir Finansuotojas'!JO12</f>
        <v>0</v>
      </c>
      <c r="JP8" t="b">
        <f>'Investuotojas ir Finansuotojas'!JP12</f>
        <v>0</v>
      </c>
      <c r="JQ8" t="b">
        <f>'Investuotojas ir Finansuotojas'!JQ12</f>
        <v>0</v>
      </c>
      <c r="JR8" t="b">
        <f>'Investuotojas ir Finansuotojas'!JR12</f>
        <v>0</v>
      </c>
      <c r="JS8" t="b">
        <f>'Investuotojas ir Finansuotojas'!JS12</f>
        <v>0</v>
      </c>
      <c r="JT8" t="b">
        <f>'Investuotojas ir Finansuotojas'!JT12</f>
        <v>0</v>
      </c>
      <c r="JU8" t="b">
        <f>'Investuotojas ir Finansuotojas'!JU12</f>
        <v>0</v>
      </c>
      <c r="JV8" t="b">
        <f>'Investuotojas ir Finansuotojas'!JV12</f>
        <v>0</v>
      </c>
      <c r="JW8" t="b">
        <f>'Investuotojas ir Finansuotojas'!JW12</f>
        <v>0</v>
      </c>
      <c r="JX8" t="b">
        <f>'Investuotojas ir Finansuotojas'!JX12</f>
        <v>0</v>
      </c>
      <c r="JY8" t="b">
        <f>'Investuotojas ir Finansuotojas'!JY12</f>
        <v>0</v>
      </c>
      <c r="JZ8" t="b">
        <f>'Investuotojas ir Finansuotojas'!JZ12</f>
        <v>0</v>
      </c>
      <c r="KA8">
        <f>'Investuotojas ir Finansuotojas'!KA12</f>
        <v>0</v>
      </c>
      <c r="KB8" t="b">
        <f>'Investuotojas ir Finansuotojas'!KB12</f>
        <v>0</v>
      </c>
      <c r="KC8" t="b">
        <f>'Investuotojas ir Finansuotojas'!KC12</f>
        <v>0</v>
      </c>
      <c r="KD8" t="b">
        <f>'Investuotojas ir Finansuotojas'!KD12</f>
        <v>0</v>
      </c>
      <c r="KE8" t="b">
        <f>'Investuotojas ir Finansuotojas'!KE12</f>
        <v>0</v>
      </c>
      <c r="KF8" t="b">
        <f>'Investuotojas ir Finansuotojas'!KF12</f>
        <v>0</v>
      </c>
      <c r="KG8" t="b">
        <f>'Investuotojas ir Finansuotojas'!KG12</f>
        <v>0</v>
      </c>
      <c r="KH8" t="b">
        <f>'Investuotojas ir Finansuotojas'!KH12</f>
        <v>0</v>
      </c>
      <c r="KI8" t="b">
        <f>'Investuotojas ir Finansuotojas'!KI12</f>
        <v>0</v>
      </c>
      <c r="KJ8" t="b">
        <f>'Investuotojas ir Finansuotojas'!KJ12</f>
        <v>0</v>
      </c>
      <c r="KK8" t="b">
        <f>'Investuotojas ir Finansuotojas'!KK12</f>
        <v>0</v>
      </c>
      <c r="KL8" t="b">
        <f>'Investuotojas ir Finansuotojas'!KL12</f>
        <v>0</v>
      </c>
      <c r="KM8" t="b">
        <f>'Investuotojas ir Finansuotojas'!KM12</f>
        <v>0</v>
      </c>
      <c r="KN8">
        <f>'Investuotojas ir Finansuotojas'!KN12</f>
        <v>0</v>
      </c>
      <c r="KO8" t="b">
        <f>'Investuotojas ir Finansuotojas'!KO12</f>
        <v>0</v>
      </c>
      <c r="KP8" t="b">
        <f>'Investuotojas ir Finansuotojas'!KP12</f>
        <v>0</v>
      </c>
      <c r="KQ8" t="b">
        <f>'Investuotojas ir Finansuotojas'!KQ12</f>
        <v>0</v>
      </c>
      <c r="KR8" t="b">
        <f>'Investuotojas ir Finansuotojas'!KR12</f>
        <v>0</v>
      </c>
      <c r="KS8" t="b">
        <f>'Investuotojas ir Finansuotojas'!KS12</f>
        <v>0</v>
      </c>
      <c r="KT8" t="b">
        <f>'Investuotojas ir Finansuotojas'!KT12</f>
        <v>0</v>
      </c>
      <c r="KU8" t="b">
        <f>'Investuotojas ir Finansuotojas'!KU12</f>
        <v>0</v>
      </c>
      <c r="KV8" t="b">
        <f>'Investuotojas ir Finansuotojas'!KV12</f>
        <v>0</v>
      </c>
      <c r="KW8" t="b">
        <f>'Investuotojas ir Finansuotojas'!KW12</f>
        <v>0</v>
      </c>
      <c r="KX8" t="b">
        <f>'Investuotojas ir Finansuotojas'!KX12</f>
        <v>0</v>
      </c>
      <c r="KY8" t="b">
        <f>'Investuotojas ir Finansuotojas'!KY12</f>
        <v>0</v>
      </c>
      <c r="KZ8" t="b">
        <f>'Investuotojas ir Finansuotojas'!KZ12</f>
        <v>0</v>
      </c>
      <c r="LA8">
        <f>'Investuotojas ir Finansuotojas'!LA12</f>
        <v>0</v>
      </c>
      <c r="LB8" t="b">
        <f>'Investuotojas ir Finansuotojas'!LB12</f>
        <v>0</v>
      </c>
      <c r="LC8" t="b">
        <f>'Investuotojas ir Finansuotojas'!LC12</f>
        <v>0</v>
      </c>
      <c r="LD8" t="b">
        <f>'Investuotojas ir Finansuotojas'!LD12</f>
        <v>0</v>
      </c>
      <c r="LE8" t="b">
        <f>'Investuotojas ir Finansuotojas'!LE12</f>
        <v>0</v>
      </c>
      <c r="LF8" t="b">
        <f>'Investuotojas ir Finansuotojas'!LF12</f>
        <v>0</v>
      </c>
      <c r="LG8" t="b">
        <f>'Investuotojas ir Finansuotojas'!LG12</f>
        <v>0</v>
      </c>
      <c r="LH8" t="b">
        <f>'Investuotojas ir Finansuotojas'!LH12</f>
        <v>0</v>
      </c>
      <c r="LI8" t="b">
        <f>'Investuotojas ir Finansuotojas'!LI12</f>
        <v>0</v>
      </c>
      <c r="LJ8" t="b">
        <f>'Investuotojas ir Finansuotojas'!LJ12</f>
        <v>0</v>
      </c>
      <c r="LK8" t="b">
        <f>'Investuotojas ir Finansuotojas'!LK12</f>
        <v>0</v>
      </c>
      <c r="LL8" t="b">
        <f>'Investuotojas ir Finansuotojas'!LL12</f>
        <v>0</v>
      </c>
      <c r="LM8" t="b">
        <f>'Investuotojas ir Finansuotojas'!LM12</f>
        <v>0</v>
      </c>
      <c r="LN8">
        <f>'Investuotojas ir Finansuotojas'!LN12</f>
        <v>0</v>
      </c>
    </row>
    <row r="9" spans="1:326" s="58" customFormat="1" ht="14.65" hidden="1" outlineLevel="1" thickBot="1">
      <c r="A9" s="283"/>
      <c r="B9" s="434"/>
      <c r="C9" s="434"/>
      <c r="D9" s="434"/>
      <c r="E9" s="434"/>
      <c r="F9" s="434"/>
      <c r="G9" s="434"/>
      <c r="H9" s="434"/>
      <c r="I9" s="434"/>
      <c r="J9" s="434"/>
      <c r="K9" s="434"/>
      <c r="L9" s="434"/>
      <c r="M9" s="434"/>
      <c r="N9" s="435"/>
      <c r="O9" s="434"/>
      <c r="P9" s="434"/>
      <c r="Q9" s="434"/>
      <c r="R9" s="434"/>
      <c r="S9" s="434"/>
      <c r="T9" s="434"/>
      <c r="U9" s="434"/>
      <c r="V9" s="434"/>
      <c r="W9" s="434"/>
      <c r="X9" s="434"/>
      <c r="Y9" s="434"/>
      <c r="Z9" s="434"/>
      <c r="AA9" s="435"/>
      <c r="AB9" s="434"/>
      <c r="AC9" s="434"/>
      <c r="AD9" s="434"/>
      <c r="AE9" s="434"/>
      <c r="AF9" s="434"/>
      <c r="AG9" s="434"/>
      <c r="AH9" s="434"/>
      <c r="AI9" s="434"/>
      <c r="AJ9" s="434"/>
      <c r="AK9" s="434"/>
      <c r="AL9" s="434"/>
      <c r="AM9" s="434"/>
      <c r="AN9" s="435"/>
      <c r="AO9" s="434"/>
      <c r="AP9" s="434"/>
      <c r="AQ9" s="434"/>
      <c r="AR9" s="434"/>
      <c r="AS9" s="434"/>
      <c r="AT9" s="434"/>
      <c r="AU9" s="434"/>
      <c r="AV9" s="434"/>
      <c r="AW9" s="434"/>
      <c r="AX9" s="434"/>
      <c r="AY9" s="434"/>
      <c r="AZ9" s="434"/>
      <c r="BA9" s="435"/>
      <c r="BB9" s="434"/>
      <c r="BC9" s="434"/>
      <c r="BD9" s="434"/>
      <c r="BE9" s="434"/>
      <c r="BF9" s="434"/>
      <c r="BG9" s="434"/>
      <c r="BH9" s="434"/>
      <c r="BI9" s="434"/>
      <c r="BJ9" s="434"/>
      <c r="BK9" s="434"/>
      <c r="BL9" s="434"/>
      <c r="BM9" s="434"/>
      <c r="BN9" s="435"/>
      <c r="BO9" s="434"/>
      <c r="BP9" s="434"/>
      <c r="BQ9" s="434"/>
      <c r="BR9" s="434"/>
      <c r="BS9" s="434"/>
      <c r="BT9" s="434"/>
      <c r="BU9" s="434"/>
      <c r="BV9" s="434"/>
      <c r="BW9" s="434"/>
      <c r="BX9" s="434"/>
      <c r="BY9" s="434"/>
      <c r="BZ9" s="434"/>
      <c r="CA9" s="435"/>
      <c r="CB9" s="434"/>
      <c r="CC9" s="434"/>
      <c r="CD9" s="434"/>
      <c r="CE9" s="434"/>
      <c r="CF9" s="434"/>
      <c r="CG9" s="434"/>
      <c r="CH9" s="434"/>
      <c r="CI9" s="434"/>
      <c r="CJ9" s="434"/>
      <c r="CK9" s="434"/>
      <c r="CL9" s="434"/>
      <c r="CM9" s="434"/>
      <c r="CN9" s="435"/>
      <c r="CO9" s="434"/>
      <c r="CP9" s="434"/>
      <c r="CQ9" s="434"/>
      <c r="CR9" s="434"/>
      <c r="CS9" s="434"/>
      <c r="CT9" s="434"/>
      <c r="CU9" s="434"/>
      <c r="CV9" s="434"/>
      <c r="CW9" s="434"/>
      <c r="CX9" s="434"/>
      <c r="CY9" s="434"/>
      <c r="CZ9" s="434"/>
      <c r="DA9" s="435"/>
      <c r="DB9" s="434"/>
      <c r="DC9" s="434"/>
      <c r="DD9" s="434"/>
      <c r="DE9" s="434"/>
      <c r="DF9" s="434"/>
      <c r="DG9" s="434"/>
      <c r="DH9" s="434"/>
      <c r="DI9" s="434"/>
      <c r="DJ9" s="434"/>
      <c r="DK9" s="434"/>
      <c r="DL9" s="434"/>
      <c r="DM9" s="434"/>
      <c r="DN9" s="435"/>
      <c r="DO9" s="434"/>
      <c r="DP9" s="434"/>
      <c r="DQ9" s="434"/>
      <c r="DR9" s="434"/>
      <c r="DS9" s="434"/>
      <c r="DT9" s="434"/>
      <c r="DU9" s="434"/>
      <c r="DV9" s="434"/>
      <c r="DW9" s="434"/>
      <c r="DX9" s="434"/>
      <c r="DY9" s="434"/>
      <c r="DZ9" s="434"/>
      <c r="EA9" s="435"/>
      <c r="EB9" s="434"/>
      <c r="EC9" s="434"/>
      <c r="ED9" s="434"/>
      <c r="EE9" s="434"/>
      <c r="EF9" s="434"/>
      <c r="EG9" s="434"/>
      <c r="EH9" s="434"/>
      <c r="EI9" s="434"/>
      <c r="EJ9" s="434"/>
      <c r="EK9" s="434"/>
      <c r="EL9" s="434"/>
      <c r="EM9" s="434"/>
      <c r="EN9" s="435"/>
      <c r="EO9" s="434"/>
      <c r="EP9" s="434"/>
      <c r="EQ9" s="434"/>
      <c r="ER9" s="434"/>
      <c r="ES9" s="434"/>
      <c r="ET9" s="434"/>
      <c r="EU9" s="434"/>
      <c r="EV9" s="434"/>
      <c r="EW9" s="434"/>
      <c r="EX9" s="434"/>
      <c r="EY9" s="434"/>
      <c r="EZ9" s="434"/>
      <c r="FA9" s="435"/>
      <c r="FB9" s="434"/>
      <c r="FC9" s="434"/>
      <c r="FD9" s="434"/>
      <c r="FE9" s="434"/>
      <c r="FF9" s="434"/>
      <c r="FG9" s="434"/>
      <c r="FH9" s="434"/>
      <c r="FI9" s="434"/>
      <c r="FJ9" s="434"/>
      <c r="FK9" s="434"/>
      <c r="FL9" s="434"/>
      <c r="FM9" s="434"/>
      <c r="FN9" s="435"/>
      <c r="FO9" s="434"/>
      <c r="FP9" s="434"/>
      <c r="FQ9" s="434"/>
      <c r="FR9" s="434"/>
      <c r="FS9" s="434"/>
      <c r="FT9" s="434"/>
      <c r="FU9" s="434"/>
      <c r="FV9" s="434"/>
      <c r="FW9" s="434"/>
      <c r="FX9" s="434"/>
      <c r="FY9" s="434"/>
      <c r="FZ9" s="434"/>
      <c r="GA9" s="435"/>
      <c r="GB9" s="434"/>
      <c r="GC9" s="434"/>
      <c r="GD9" s="434"/>
      <c r="GE9" s="434"/>
      <c r="GF9" s="434"/>
      <c r="GG9" s="434"/>
      <c r="GH9" s="434"/>
      <c r="GI9" s="434"/>
      <c r="GJ9" s="434"/>
      <c r="GK9" s="434"/>
      <c r="GL9" s="434"/>
      <c r="GM9" s="434"/>
      <c r="GN9" s="435"/>
      <c r="GO9" s="434"/>
      <c r="GP9" s="434"/>
      <c r="GQ9" s="434"/>
      <c r="GR9" s="434"/>
      <c r="GS9" s="434"/>
      <c r="GT9" s="434"/>
      <c r="GU9" s="434"/>
      <c r="GV9" s="434"/>
      <c r="GW9" s="434"/>
      <c r="GX9" s="434"/>
      <c r="GY9" s="434"/>
      <c r="GZ9" s="434"/>
      <c r="HA9" s="435"/>
      <c r="HB9" s="434"/>
      <c r="HC9" s="434"/>
      <c r="HD9" s="434"/>
      <c r="HE9" s="434"/>
      <c r="HF9" s="434"/>
      <c r="HG9" s="434"/>
      <c r="HH9" s="434"/>
      <c r="HI9" s="434"/>
      <c r="HJ9" s="434"/>
      <c r="HK9" s="434"/>
      <c r="HL9" s="434"/>
      <c r="HM9" s="434"/>
      <c r="HN9" s="435"/>
      <c r="HO9" s="434"/>
      <c r="HP9" s="434"/>
      <c r="HQ9" s="434"/>
      <c r="HR9" s="434"/>
      <c r="HS9" s="434"/>
      <c r="HT9" s="434"/>
      <c r="HU9" s="434"/>
      <c r="HV9" s="434"/>
      <c r="HW9" s="434"/>
      <c r="HX9" s="434"/>
      <c r="HY9" s="434"/>
      <c r="HZ9" s="434"/>
      <c r="IA9" s="435"/>
      <c r="IB9" s="434"/>
      <c r="IC9" s="434"/>
      <c r="ID9" s="434"/>
      <c r="IE9" s="434"/>
      <c r="IF9" s="434"/>
      <c r="IG9" s="434"/>
      <c r="IH9" s="434"/>
      <c r="II9" s="434"/>
      <c r="IJ9" s="434"/>
      <c r="IK9" s="434"/>
      <c r="IL9" s="434"/>
      <c r="IM9" s="434"/>
      <c r="IN9" s="435"/>
      <c r="IO9" s="434"/>
      <c r="IP9" s="434"/>
      <c r="IQ9" s="434"/>
      <c r="IR9" s="434"/>
      <c r="IS9" s="434"/>
      <c r="IT9" s="434"/>
      <c r="IU9" s="434"/>
      <c r="IV9" s="434"/>
      <c r="IW9" s="434"/>
      <c r="IX9" s="434"/>
      <c r="IY9" s="434"/>
      <c r="IZ9" s="434"/>
      <c r="JA9" s="435"/>
      <c r="JB9" s="434"/>
      <c r="JC9" s="434"/>
      <c r="JD9" s="434"/>
      <c r="JE9" s="434"/>
      <c r="JF9" s="434"/>
      <c r="JG9" s="434"/>
      <c r="JH9" s="434"/>
      <c r="JI9" s="434"/>
      <c r="JJ9" s="434"/>
      <c r="JK9" s="434"/>
      <c r="JL9" s="434"/>
      <c r="JM9" s="434"/>
      <c r="JN9" s="435"/>
      <c r="JO9" s="434"/>
      <c r="JP9" s="434"/>
      <c r="JQ9" s="434"/>
      <c r="JR9" s="434"/>
      <c r="JS9" s="434"/>
      <c r="JT9" s="434"/>
      <c r="JU9" s="434"/>
      <c r="JV9" s="434"/>
      <c r="JW9" s="434"/>
      <c r="JX9" s="434"/>
      <c r="JY9" s="434"/>
      <c r="JZ9" s="434"/>
      <c r="KA9" s="435"/>
      <c r="KB9" s="434"/>
      <c r="KC9" s="434"/>
      <c r="KD9" s="434"/>
      <c r="KE9" s="434"/>
      <c r="KF9" s="434"/>
      <c r="KG9" s="434"/>
      <c r="KH9" s="434"/>
      <c r="KI9" s="434"/>
      <c r="KJ9" s="434"/>
      <c r="KK9" s="434"/>
      <c r="KL9" s="434"/>
      <c r="KM9" s="434"/>
      <c r="KN9" s="435"/>
      <c r="KO9" s="434"/>
      <c r="KP9" s="434"/>
      <c r="KQ9" s="434"/>
      <c r="KR9" s="434"/>
      <c r="KS9" s="434"/>
      <c r="KT9" s="434"/>
      <c r="KU9" s="434"/>
      <c r="KV9" s="434"/>
      <c r="KW9" s="434"/>
      <c r="KX9" s="434"/>
      <c r="KY9" s="434"/>
      <c r="KZ9" s="434"/>
      <c r="LA9" s="435"/>
      <c r="LB9" s="434"/>
      <c r="LC9" s="434"/>
      <c r="LD9" s="434"/>
      <c r="LE9" s="434"/>
      <c r="LF9" s="434"/>
      <c r="LG9" s="434"/>
      <c r="LH9" s="434"/>
      <c r="LI9" s="434"/>
      <c r="LJ9" s="434"/>
      <c r="LK9" s="434"/>
      <c r="LL9" s="434"/>
      <c r="LM9" s="434"/>
      <c r="LN9" s="436"/>
    </row>
    <row r="10" spans="1:326" ht="14.65" thickBot="1">
      <c r="A10" s="577" t="s">
        <v>8</v>
      </c>
      <c r="B10" s="578">
        <f>+'Metinis atlyginimas'!B7</f>
        <v>44957</v>
      </c>
      <c r="C10" s="578">
        <f>+'Metinis atlyginimas'!C7</f>
        <v>44985</v>
      </c>
      <c r="D10" s="578">
        <f>+'Metinis atlyginimas'!D7</f>
        <v>45016</v>
      </c>
      <c r="E10" s="578">
        <f>+'Metinis atlyginimas'!E7</f>
        <v>45046</v>
      </c>
      <c r="F10" s="578">
        <f>+'Metinis atlyginimas'!F7</f>
        <v>45077</v>
      </c>
      <c r="G10" s="578">
        <f>+'Metinis atlyginimas'!G7</f>
        <v>45107</v>
      </c>
      <c r="H10" s="578">
        <f>+'Metinis atlyginimas'!H7</f>
        <v>45138</v>
      </c>
      <c r="I10" s="578">
        <f>+'Metinis atlyginimas'!I7</f>
        <v>45169</v>
      </c>
      <c r="J10" s="578">
        <f>+'Metinis atlyginimas'!J7</f>
        <v>45199</v>
      </c>
      <c r="K10" s="578">
        <f>+'Metinis atlyginimas'!K7</f>
        <v>45230</v>
      </c>
      <c r="L10" s="578">
        <f>+'Metinis atlyginimas'!L7</f>
        <v>45260</v>
      </c>
      <c r="M10" s="578">
        <f>+'Metinis atlyginimas'!M7</f>
        <v>45291</v>
      </c>
      <c r="N10" s="579">
        <f>+'Metinis atlyginimas'!N7</f>
        <v>2023</v>
      </c>
      <c r="O10" s="578">
        <f>+'Metinis atlyginimas'!O7</f>
        <v>45322</v>
      </c>
      <c r="P10" s="578">
        <f>+'Metinis atlyginimas'!P7</f>
        <v>45351</v>
      </c>
      <c r="Q10" s="578">
        <f>+'Metinis atlyginimas'!Q7</f>
        <v>45382</v>
      </c>
      <c r="R10" s="578">
        <f>+'Metinis atlyginimas'!R7</f>
        <v>45412</v>
      </c>
      <c r="S10" s="578">
        <f>+'Metinis atlyginimas'!S7</f>
        <v>45443</v>
      </c>
      <c r="T10" s="578">
        <f>+'Metinis atlyginimas'!T7</f>
        <v>45473</v>
      </c>
      <c r="U10" s="578">
        <f>+'Metinis atlyginimas'!U7</f>
        <v>45504</v>
      </c>
      <c r="V10" s="578">
        <f>+'Metinis atlyginimas'!V7</f>
        <v>45535</v>
      </c>
      <c r="W10" s="578">
        <f>+'Metinis atlyginimas'!W7</f>
        <v>45565</v>
      </c>
      <c r="X10" s="578">
        <f>+'Metinis atlyginimas'!X7</f>
        <v>45596</v>
      </c>
      <c r="Y10" s="578">
        <f>+'Metinis atlyginimas'!Y7</f>
        <v>45626</v>
      </c>
      <c r="Z10" s="578">
        <f>+'Metinis atlyginimas'!Z7</f>
        <v>45657</v>
      </c>
      <c r="AA10" s="579">
        <f>+'Metinis atlyginimas'!AA7</f>
        <v>2024</v>
      </c>
      <c r="AB10" s="578">
        <f>+'Metinis atlyginimas'!AB7</f>
        <v>45688</v>
      </c>
      <c r="AC10" s="578">
        <f>+'Metinis atlyginimas'!AC7</f>
        <v>45716</v>
      </c>
      <c r="AD10" s="578">
        <f>+'Metinis atlyginimas'!AD7</f>
        <v>45747</v>
      </c>
      <c r="AE10" s="578">
        <f>+'Metinis atlyginimas'!AE7</f>
        <v>45777</v>
      </c>
      <c r="AF10" s="578">
        <f>+'Metinis atlyginimas'!AF7</f>
        <v>45808</v>
      </c>
      <c r="AG10" s="578">
        <f>+'Metinis atlyginimas'!AG7</f>
        <v>45838</v>
      </c>
      <c r="AH10" s="578">
        <f>+'Metinis atlyginimas'!AH7</f>
        <v>45869</v>
      </c>
      <c r="AI10" s="578">
        <f>+'Metinis atlyginimas'!AI7</f>
        <v>45900</v>
      </c>
      <c r="AJ10" s="578">
        <f>+'Metinis atlyginimas'!AJ7</f>
        <v>45930</v>
      </c>
      <c r="AK10" s="578">
        <f>+'Metinis atlyginimas'!AK7</f>
        <v>45961</v>
      </c>
      <c r="AL10" s="578">
        <f>+'Metinis atlyginimas'!AL7</f>
        <v>45991</v>
      </c>
      <c r="AM10" s="578">
        <f>+'Metinis atlyginimas'!AM7</f>
        <v>46022</v>
      </c>
      <c r="AN10" s="579">
        <f>+'Metinis atlyginimas'!AN7</f>
        <v>2025</v>
      </c>
      <c r="AO10" s="578">
        <f>+'Metinis atlyginimas'!AO7</f>
        <v>46053</v>
      </c>
      <c r="AP10" s="578">
        <f>+'Metinis atlyginimas'!AP7</f>
        <v>46081</v>
      </c>
      <c r="AQ10" s="578">
        <f>+'Metinis atlyginimas'!AQ7</f>
        <v>46112</v>
      </c>
      <c r="AR10" s="578">
        <f>+'Metinis atlyginimas'!AR7</f>
        <v>46142</v>
      </c>
      <c r="AS10" s="578">
        <f>+'Metinis atlyginimas'!AS7</f>
        <v>46173</v>
      </c>
      <c r="AT10" s="578">
        <f>+'Metinis atlyginimas'!AT7</f>
        <v>46203</v>
      </c>
      <c r="AU10" s="578">
        <f>+'Metinis atlyginimas'!AU7</f>
        <v>46234</v>
      </c>
      <c r="AV10" s="578">
        <f>+'Metinis atlyginimas'!AV7</f>
        <v>46265</v>
      </c>
      <c r="AW10" s="578">
        <f>+'Metinis atlyginimas'!AW7</f>
        <v>46295</v>
      </c>
      <c r="AX10" s="578">
        <f>+'Metinis atlyginimas'!AX7</f>
        <v>46326</v>
      </c>
      <c r="AY10" s="578">
        <f>+'Metinis atlyginimas'!AY7</f>
        <v>46356</v>
      </c>
      <c r="AZ10" s="578">
        <f>+'Metinis atlyginimas'!AZ7</f>
        <v>46387</v>
      </c>
      <c r="BA10" s="579">
        <f>+'Metinis atlyginimas'!BA7</f>
        <v>2026</v>
      </c>
      <c r="BB10" s="578">
        <f>+'Metinis atlyginimas'!BB7</f>
        <v>46418</v>
      </c>
      <c r="BC10" s="578">
        <f>+'Metinis atlyginimas'!BC7</f>
        <v>46446</v>
      </c>
      <c r="BD10" s="578">
        <f>+'Metinis atlyginimas'!BD7</f>
        <v>46477</v>
      </c>
      <c r="BE10" s="578">
        <f>+'Metinis atlyginimas'!BE7</f>
        <v>46507</v>
      </c>
      <c r="BF10" s="578">
        <f>+'Metinis atlyginimas'!BF7</f>
        <v>46538</v>
      </c>
      <c r="BG10" s="578">
        <f>+'Metinis atlyginimas'!BG7</f>
        <v>46568</v>
      </c>
      <c r="BH10" s="578">
        <f>+'Metinis atlyginimas'!BH7</f>
        <v>46599</v>
      </c>
      <c r="BI10" s="578">
        <f>+'Metinis atlyginimas'!BI7</f>
        <v>46630</v>
      </c>
      <c r="BJ10" s="578">
        <f>+'Metinis atlyginimas'!BJ7</f>
        <v>46660</v>
      </c>
      <c r="BK10" s="578">
        <f>+'Metinis atlyginimas'!BK7</f>
        <v>46691</v>
      </c>
      <c r="BL10" s="578">
        <f>+'Metinis atlyginimas'!BL7</f>
        <v>46721</v>
      </c>
      <c r="BM10" s="578">
        <f>+'Metinis atlyginimas'!BM7</f>
        <v>46752</v>
      </c>
      <c r="BN10" s="579">
        <f>+'Metinis atlyginimas'!BN7</f>
        <v>2027</v>
      </c>
      <c r="BO10" s="578">
        <f>+'Metinis atlyginimas'!BO7</f>
        <v>46783</v>
      </c>
      <c r="BP10" s="578">
        <f>+'Metinis atlyginimas'!BP7</f>
        <v>46812</v>
      </c>
      <c r="BQ10" s="578">
        <f>+'Metinis atlyginimas'!BQ7</f>
        <v>46843</v>
      </c>
      <c r="BR10" s="578">
        <f>+'Metinis atlyginimas'!BR7</f>
        <v>46873</v>
      </c>
      <c r="BS10" s="578">
        <f>+'Metinis atlyginimas'!BS7</f>
        <v>46904</v>
      </c>
      <c r="BT10" s="578">
        <f>+'Metinis atlyginimas'!BT7</f>
        <v>46934</v>
      </c>
      <c r="BU10" s="578">
        <f>+'Metinis atlyginimas'!BU7</f>
        <v>46965</v>
      </c>
      <c r="BV10" s="578">
        <f>+'Metinis atlyginimas'!BV7</f>
        <v>46996</v>
      </c>
      <c r="BW10" s="578">
        <f>+'Metinis atlyginimas'!BW7</f>
        <v>47026</v>
      </c>
      <c r="BX10" s="578">
        <f>+'Metinis atlyginimas'!BX7</f>
        <v>47057</v>
      </c>
      <c r="BY10" s="578">
        <f>+'Metinis atlyginimas'!BY7</f>
        <v>47087</v>
      </c>
      <c r="BZ10" s="578">
        <f>+'Metinis atlyginimas'!BZ7</f>
        <v>47118</v>
      </c>
      <c r="CA10" s="579">
        <f>+'Metinis atlyginimas'!CA7</f>
        <v>2028</v>
      </c>
      <c r="CB10" s="578">
        <f>+'Metinis atlyginimas'!CB7</f>
        <v>47149</v>
      </c>
      <c r="CC10" s="578">
        <f>+'Metinis atlyginimas'!CC7</f>
        <v>47177</v>
      </c>
      <c r="CD10" s="578">
        <f>+'Metinis atlyginimas'!CD7</f>
        <v>47208</v>
      </c>
      <c r="CE10" s="578">
        <f>+'Metinis atlyginimas'!CE7</f>
        <v>47238</v>
      </c>
      <c r="CF10" s="578">
        <f>+'Metinis atlyginimas'!CF7</f>
        <v>47269</v>
      </c>
      <c r="CG10" s="578">
        <f>+'Metinis atlyginimas'!CG7</f>
        <v>47299</v>
      </c>
      <c r="CH10" s="578">
        <f>+'Metinis atlyginimas'!CH7</f>
        <v>47330</v>
      </c>
      <c r="CI10" s="578">
        <f>+'Metinis atlyginimas'!CI7</f>
        <v>47361</v>
      </c>
      <c r="CJ10" s="578">
        <f>+'Metinis atlyginimas'!CJ7</f>
        <v>47391</v>
      </c>
      <c r="CK10" s="578">
        <f>+'Metinis atlyginimas'!CK7</f>
        <v>47422</v>
      </c>
      <c r="CL10" s="578">
        <f>+'Metinis atlyginimas'!CL7</f>
        <v>47452</v>
      </c>
      <c r="CM10" s="578">
        <f>+'Metinis atlyginimas'!CM7</f>
        <v>47483</v>
      </c>
      <c r="CN10" s="579">
        <f>+'Metinis atlyginimas'!CN7</f>
        <v>2029</v>
      </c>
      <c r="CO10" s="578">
        <f>+'Metinis atlyginimas'!CO7</f>
        <v>47514</v>
      </c>
      <c r="CP10" s="578">
        <f>+'Metinis atlyginimas'!CP7</f>
        <v>47542</v>
      </c>
      <c r="CQ10" s="578">
        <f>+'Metinis atlyginimas'!CQ7</f>
        <v>47573</v>
      </c>
      <c r="CR10" s="578">
        <f>+'Metinis atlyginimas'!CR7</f>
        <v>47603</v>
      </c>
      <c r="CS10" s="578">
        <f>+'Metinis atlyginimas'!CS7</f>
        <v>47634</v>
      </c>
      <c r="CT10" s="578">
        <f>+'Metinis atlyginimas'!CT7</f>
        <v>47664</v>
      </c>
      <c r="CU10" s="578">
        <f>+'Metinis atlyginimas'!CU7</f>
        <v>47695</v>
      </c>
      <c r="CV10" s="578">
        <f>+'Metinis atlyginimas'!CV7</f>
        <v>47726</v>
      </c>
      <c r="CW10" s="578">
        <f>+'Metinis atlyginimas'!CW7</f>
        <v>47756</v>
      </c>
      <c r="CX10" s="578">
        <f>+'Metinis atlyginimas'!CX7</f>
        <v>47787</v>
      </c>
      <c r="CY10" s="578">
        <f>+'Metinis atlyginimas'!CY7</f>
        <v>47817</v>
      </c>
      <c r="CZ10" s="578">
        <f>+'Metinis atlyginimas'!CZ7</f>
        <v>47848</v>
      </c>
      <c r="DA10" s="579">
        <f>+'Metinis atlyginimas'!DA7</f>
        <v>2030</v>
      </c>
      <c r="DB10" s="578">
        <f>+'Metinis atlyginimas'!DB7</f>
        <v>47879</v>
      </c>
      <c r="DC10" s="578">
        <f>+'Metinis atlyginimas'!DC7</f>
        <v>47907</v>
      </c>
      <c r="DD10" s="578">
        <f>+'Metinis atlyginimas'!DD7</f>
        <v>47938</v>
      </c>
      <c r="DE10" s="578">
        <f>+'Metinis atlyginimas'!DE7</f>
        <v>47968</v>
      </c>
      <c r="DF10" s="578">
        <f>+'Metinis atlyginimas'!DF7</f>
        <v>47999</v>
      </c>
      <c r="DG10" s="578">
        <f>+'Metinis atlyginimas'!DG7</f>
        <v>48029</v>
      </c>
      <c r="DH10" s="578">
        <f>+'Metinis atlyginimas'!DH7</f>
        <v>48060</v>
      </c>
      <c r="DI10" s="578">
        <f>+'Metinis atlyginimas'!DI7</f>
        <v>48091</v>
      </c>
      <c r="DJ10" s="578">
        <f>+'Metinis atlyginimas'!DJ7</f>
        <v>48121</v>
      </c>
      <c r="DK10" s="578">
        <f>+'Metinis atlyginimas'!DK7</f>
        <v>48152</v>
      </c>
      <c r="DL10" s="578">
        <f>+'Metinis atlyginimas'!DL7</f>
        <v>48182</v>
      </c>
      <c r="DM10" s="578">
        <f>+'Metinis atlyginimas'!DM7</f>
        <v>48213</v>
      </c>
      <c r="DN10" s="579">
        <f>+'Metinis atlyginimas'!DN7</f>
        <v>2031</v>
      </c>
      <c r="DO10" s="578">
        <f>+'Metinis atlyginimas'!DO7</f>
        <v>48244</v>
      </c>
      <c r="DP10" s="578">
        <f>+'Metinis atlyginimas'!DP7</f>
        <v>48273</v>
      </c>
      <c r="DQ10" s="578">
        <f>+'Metinis atlyginimas'!DQ7</f>
        <v>48304</v>
      </c>
      <c r="DR10" s="578">
        <f>+'Metinis atlyginimas'!DR7</f>
        <v>48334</v>
      </c>
      <c r="DS10" s="578">
        <f>+'Metinis atlyginimas'!DS7</f>
        <v>48365</v>
      </c>
      <c r="DT10" s="578">
        <f>+'Metinis atlyginimas'!DT7</f>
        <v>48395</v>
      </c>
      <c r="DU10" s="578">
        <f>+'Metinis atlyginimas'!DU7</f>
        <v>48426</v>
      </c>
      <c r="DV10" s="578">
        <f>+'Metinis atlyginimas'!DV7</f>
        <v>48457</v>
      </c>
      <c r="DW10" s="578">
        <f>+'Metinis atlyginimas'!DW7</f>
        <v>48487</v>
      </c>
      <c r="DX10" s="578">
        <f>+'Metinis atlyginimas'!DX7</f>
        <v>48518</v>
      </c>
      <c r="DY10" s="578">
        <f>+'Metinis atlyginimas'!DY7</f>
        <v>48548</v>
      </c>
      <c r="DZ10" s="578">
        <f>+'Metinis atlyginimas'!DZ7</f>
        <v>48579</v>
      </c>
      <c r="EA10" s="579">
        <f>+'Metinis atlyginimas'!EA7</f>
        <v>2032</v>
      </c>
      <c r="EB10" s="578">
        <f>+'Metinis atlyginimas'!EB7</f>
        <v>48610</v>
      </c>
      <c r="EC10" s="578">
        <f>+'Metinis atlyginimas'!EC7</f>
        <v>48638</v>
      </c>
      <c r="ED10" s="578">
        <f>+'Metinis atlyginimas'!ED7</f>
        <v>48669</v>
      </c>
      <c r="EE10" s="578">
        <f>+'Metinis atlyginimas'!EE7</f>
        <v>48699</v>
      </c>
      <c r="EF10" s="578">
        <f>+'Metinis atlyginimas'!EF7</f>
        <v>48730</v>
      </c>
      <c r="EG10" s="578">
        <f>+'Metinis atlyginimas'!EG7</f>
        <v>48760</v>
      </c>
      <c r="EH10" s="578">
        <f>+'Metinis atlyginimas'!EH7</f>
        <v>48791</v>
      </c>
      <c r="EI10" s="578">
        <f>+'Metinis atlyginimas'!EI7</f>
        <v>48822</v>
      </c>
      <c r="EJ10" s="578">
        <f>+'Metinis atlyginimas'!EJ7</f>
        <v>48852</v>
      </c>
      <c r="EK10" s="578">
        <f>+'Metinis atlyginimas'!EK7</f>
        <v>48883</v>
      </c>
      <c r="EL10" s="578">
        <f>+'Metinis atlyginimas'!EL7</f>
        <v>48913</v>
      </c>
      <c r="EM10" s="578">
        <f>+'Metinis atlyginimas'!EM7</f>
        <v>48944</v>
      </c>
      <c r="EN10" s="579">
        <f>+'Metinis atlyginimas'!EN7</f>
        <v>2033</v>
      </c>
      <c r="EO10" s="578">
        <f>+'Metinis atlyginimas'!EO7</f>
        <v>48975</v>
      </c>
      <c r="EP10" s="578">
        <f>+'Metinis atlyginimas'!EP7</f>
        <v>49003</v>
      </c>
      <c r="EQ10" s="578">
        <f>+'Metinis atlyginimas'!EQ7</f>
        <v>49034</v>
      </c>
      <c r="ER10" s="578">
        <f>+'Metinis atlyginimas'!ER7</f>
        <v>49064</v>
      </c>
      <c r="ES10" s="578">
        <f>+'Metinis atlyginimas'!ES7</f>
        <v>49095</v>
      </c>
      <c r="ET10" s="578">
        <f>+'Metinis atlyginimas'!ET7</f>
        <v>49125</v>
      </c>
      <c r="EU10" s="578">
        <f>+'Metinis atlyginimas'!EU7</f>
        <v>49156</v>
      </c>
      <c r="EV10" s="578">
        <f>+'Metinis atlyginimas'!EV7</f>
        <v>49187</v>
      </c>
      <c r="EW10" s="578">
        <f>+'Metinis atlyginimas'!EW7</f>
        <v>49217</v>
      </c>
      <c r="EX10" s="578">
        <f>+'Metinis atlyginimas'!EX7</f>
        <v>49248</v>
      </c>
      <c r="EY10" s="578">
        <f>+'Metinis atlyginimas'!EY7</f>
        <v>49278</v>
      </c>
      <c r="EZ10" s="578">
        <f>+'Metinis atlyginimas'!EZ7</f>
        <v>49309</v>
      </c>
      <c r="FA10" s="579">
        <f>+'Metinis atlyginimas'!FA7</f>
        <v>2034</v>
      </c>
      <c r="FB10" s="578">
        <f>+'Metinis atlyginimas'!FB7</f>
        <v>49340</v>
      </c>
      <c r="FC10" s="578">
        <f>+'Metinis atlyginimas'!FC7</f>
        <v>49368</v>
      </c>
      <c r="FD10" s="578">
        <f>+'Metinis atlyginimas'!FD7</f>
        <v>49399</v>
      </c>
      <c r="FE10" s="578">
        <f>+'Metinis atlyginimas'!FE7</f>
        <v>49429</v>
      </c>
      <c r="FF10" s="578">
        <f>+'Metinis atlyginimas'!FF7</f>
        <v>49460</v>
      </c>
      <c r="FG10" s="578">
        <f>+'Metinis atlyginimas'!FG7</f>
        <v>49490</v>
      </c>
      <c r="FH10" s="578">
        <f>+'Metinis atlyginimas'!FH7</f>
        <v>49521</v>
      </c>
      <c r="FI10" s="578">
        <f>+'Metinis atlyginimas'!FI7</f>
        <v>49552</v>
      </c>
      <c r="FJ10" s="578">
        <f>+'Metinis atlyginimas'!FJ7</f>
        <v>49582</v>
      </c>
      <c r="FK10" s="578">
        <f>+'Metinis atlyginimas'!FK7</f>
        <v>49613</v>
      </c>
      <c r="FL10" s="578">
        <f>+'Metinis atlyginimas'!FL7</f>
        <v>49643</v>
      </c>
      <c r="FM10" s="578">
        <f>+'Metinis atlyginimas'!FM7</f>
        <v>49674</v>
      </c>
      <c r="FN10" s="579">
        <f>+'Metinis atlyginimas'!FN7</f>
        <v>2035</v>
      </c>
      <c r="FO10" s="578">
        <f>+'Metinis atlyginimas'!FO7</f>
        <v>49705</v>
      </c>
      <c r="FP10" s="578">
        <f>+'Metinis atlyginimas'!FP7</f>
        <v>49734</v>
      </c>
      <c r="FQ10" s="578">
        <f>+'Metinis atlyginimas'!FQ7</f>
        <v>49765</v>
      </c>
      <c r="FR10" s="578">
        <f>+'Metinis atlyginimas'!FR7</f>
        <v>49795</v>
      </c>
      <c r="FS10" s="578">
        <f>+'Metinis atlyginimas'!FS7</f>
        <v>49826</v>
      </c>
      <c r="FT10" s="578">
        <f>+'Metinis atlyginimas'!FT7</f>
        <v>49856</v>
      </c>
      <c r="FU10" s="578">
        <f>+'Metinis atlyginimas'!FU7</f>
        <v>49887</v>
      </c>
      <c r="FV10" s="578">
        <f>+'Metinis atlyginimas'!FV7</f>
        <v>49918</v>
      </c>
      <c r="FW10" s="578">
        <f>+'Metinis atlyginimas'!FW7</f>
        <v>49948</v>
      </c>
      <c r="FX10" s="578">
        <f>+'Metinis atlyginimas'!FX7</f>
        <v>49979</v>
      </c>
      <c r="FY10" s="578">
        <f>+'Metinis atlyginimas'!FY7</f>
        <v>50009</v>
      </c>
      <c r="FZ10" s="578">
        <f>+'Metinis atlyginimas'!FZ7</f>
        <v>50040</v>
      </c>
      <c r="GA10" s="579">
        <f>+'Metinis atlyginimas'!GA7</f>
        <v>2036</v>
      </c>
      <c r="GB10" s="578">
        <f>+'Metinis atlyginimas'!GB7</f>
        <v>50071</v>
      </c>
      <c r="GC10" s="578">
        <f>+'Metinis atlyginimas'!GC7</f>
        <v>50099</v>
      </c>
      <c r="GD10" s="578">
        <f>+'Metinis atlyginimas'!GD7</f>
        <v>50130</v>
      </c>
      <c r="GE10" s="578">
        <f>+'Metinis atlyginimas'!GE7</f>
        <v>50160</v>
      </c>
      <c r="GF10" s="578">
        <f>+'Metinis atlyginimas'!GF7</f>
        <v>50191</v>
      </c>
      <c r="GG10" s="578">
        <f>+'Metinis atlyginimas'!GG7</f>
        <v>50221</v>
      </c>
      <c r="GH10" s="578">
        <f>+'Metinis atlyginimas'!GH7</f>
        <v>50252</v>
      </c>
      <c r="GI10" s="578">
        <f>+'Metinis atlyginimas'!GI7</f>
        <v>50283</v>
      </c>
      <c r="GJ10" s="578">
        <f>+'Metinis atlyginimas'!GJ7</f>
        <v>50313</v>
      </c>
      <c r="GK10" s="578">
        <f>+'Metinis atlyginimas'!GK7</f>
        <v>50344</v>
      </c>
      <c r="GL10" s="578">
        <f>+'Metinis atlyginimas'!GL7</f>
        <v>50374</v>
      </c>
      <c r="GM10" s="578">
        <f>+'Metinis atlyginimas'!GM7</f>
        <v>50405</v>
      </c>
      <c r="GN10" s="579">
        <f>+'Metinis atlyginimas'!GN7</f>
        <v>2037</v>
      </c>
      <c r="GO10" s="578">
        <f>+'Metinis atlyginimas'!GO7</f>
        <v>50436</v>
      </c>
      <c r="GP10" s="578">
        <f>+'Metinis atlyginimas'!GP7</f>
        <v>50464</v>
      </c>
      <c r="GQ10" s="578">
        <f>+'Metinis atlyginimas'!GQ7</f>
        <v>50495</v>
      </c>
      <c r="GR10" s="578">
        <f>+'Metinis atlyginimas'!GR7</f>
        <v>50525</v>
      </c>
      <c r="GS10" s="578">
        <f>+'Metinis atlyginimas'!GS7</f>
        <v>50556</v>
      </c>
      <c r="GT10" s="578">
        <f>+'Metinis atlyginimas'!GT7</f>
        <v>50586</v>
      </c>
      <c r="GU10" s="578">
        <f>+'Metinis atlyginimas'!GU7</f>
        <v>50617</v>
      </c>
      <c r="GV10" s="578">
        <f>+'Metinis atlyginimas'!GV7</f>
        <v>50648</v>
      </c>
      <c r="GW10" s="578">
        <f>+'Metinis atlyginimas'!GW7</f>
        <v>50678</v>
      </c>
      <c r="GX10" s="578">
        <f>+'Metinis atlyginimas'!GX7</f>
        <v>50709</v>
      </c>
      <c r="GY10" s="578">
        <f>+'Metinis atlyginimas'!GY7</f>
        <v>50739</v>
      </c>
      <c r="GZ10" s="578">
        <f>+'Metinis atlyginimas'!GZ7</f>
        <v>50770</v>
      </c>
      <c r="HA10" s="579">
        <f>+'Metinis atlyginimas'!HA7</f>
        <v>2038</v>
      </c>
      <c r="HB10" s="578">
        <f>+'Metinis atlyginimas'!HB7</f>
        <v>50801</v>
      </c>
      <c r="HC10" s="578">
        <f>+'Metinis atlyginimas'!HC7</f>
        <v>50829</v>
      </c>
      <c r="HD10" s="578">
        <f>+'Metinis atlyginimas'!HD7</f>
        <v>50860</v>
      </c>
      <c r="HE10" s="578">
        <f>+'Metinis atlyginimas'!HE7</f>
        <v>50890</v>
      </c>
      <c r="HF10" s="578">
        <f>+'Metinis atlyginimas'!HF7</f>
        <v>50921</v>
      </c>
      <c r="HG10" s="578">
        <f>+'Metinis atlyginimas'!HG7</f>
        <v>50951</v>
      </c>
      <c r="HH10" s="578">
        <f>+'Metinis atlyginimas'!HH7</f>
        <v>50982</v>
      </c>
      <c r="HI10" s="578">
        <f>+'Metinis atlyginimas'!HI7</f>
        <v>51013</v>
      </c>
      <c r="HJ10" s="578">
        <f>+'Metinis atlyginimas'!HJ7</f>
        <v>51043</v>
      </c>
      <c r="HK10" s="578">
        <f>+'Metinis atlyginimas'!HK7</f>
        <v>51074</v>
      </c>
      <c r="HL10" s="578">
        <f>+'Metinis atlyginimas'!HL7</f>
        <v>51104</v>
      </c>
      <c r="HM10" s="578">
        <f>+'Metinis atlyginimas'!HM7</f>
        <v>51135</v>
      </c>
      <c r="HN10" s="579">
        <f>+'Metinis atlyginimas'!HN7</f>
        <v>2039</v>
      </c>
      <c r="HO10" s="578">
        <f>+'Metinis atlyginimas'!HO7</f>
        <v>51166</v>
      </c>
      <c r="HP10" s="578">
        <f>+'Metinis atlyginimas'!HP7</f>
        <v>51195</v>
      </c>
      <c r="HQ10" s="578">
        <f>+'Metinis atlyginimas'!HQ7</f>
        <v>51226</v>
      </c>
      <c r="HR10" s="578">
        <f>+'Metinis atlyginimas'!HR7</f>
        <v>51256</v>
      </c>
      <c r="HS10" s="578">
        <f>+'Metinis atlyginimas'!HS7</f>
        <v>51287</v>
      </c>
      <c r="HT10" s="578">
        <f>+'Metinis atlyginimas'!HT7</f>
        <v>51317</v>
      </c>
      <c r="HU10" s="578">
        <f>+'Metinis atlyginimas'!HU7</f>
        <v>51348</v>
      </c>
      <c r="HV10" s="578">
        <f>+'Metinis atlyginimas'!HV7</f>
        <v>51379</v>
      </c>
      <c r="HW10" s="578">
        <f>+'Metinis atlyginimas'!HW7</f>
        <v>51409</v>
      </c>
      <c r="HX10" s="578">
        <f>+'Metinis atlyginimas'!HX7</f>
        <v>51440</v>
      </c>
      <c r="HY10" s="578">
        <f>+'Metinis atlyginimas'!HY7</f>
        <v>51470</v>
      </c>
      <c r="HZ10" s="578">
        <f>+'Metinis atlyginimas'!HZ7</f>
        <v>51501</v>
      </c>
      <c r="IA10" s="579">
        <f>+'Metinis atlyginimas'!IA7</f>
        <v>2040</v>
      </c>
      <c r="IB10" s="578">
        <f>+'Metinis atlyginimas'!IB7</f>
        <v>51532</v>
      </c>
      <c r="IC10" s="578">
        <f>+'Metinis atlyginimas'!IC7</f>
        <v>51560</v>
      </c>
      <c r="ID10" s="578">
        <f>+'Metinis atlyginimas'!ID7</f>
        <v>51591</v>
      </c>
      <c r="IE10" s="578">
        <f>+'Metinis atlyginimas'!IE7</f>
        <v>51621</v>
      </c>
      <c r="IF10" s="578">
        <f>+'Metinis atlyginimas'!IF7</f>
        <v>51652</v>
      </c>
      <c r="IG10" s="578">
        <f>+'Metinis atlyginimas'!IG7</f>
        <v>51682</v>
      </c>
      <c r="IH10" s="578">
        <f>+'Metinis atlyginimas'!IH7</f>
        <v>51713</v>
      </c>
      <c r="II10" s="578">
        <f>+'Metinis atlyginimas'!II7</f>
        <v>51744</v>
      </c>
      <c r="IJ10" s="578">
        <f>+'Metinis atlyginimas'!IJ7</f>
        <v>51774</v>
      </c>
      <c r="IK10" s="578">
        <f>+'Metinis atlyginimas'!IK7</f>
        <v>51805</v>
      </c>
      <c r="IL10" s="578">
        <f>+'Metinis atlyginimas'!IL7</f>
        <v>51835</v>
      </c>
      <c r="IM10" s="578">
        <f>+'Metinis atlyginimas'!IM7</f>
        <v>51866</v>
      </c>
      <c r="IN10" s="579">
        <f>+'Metinis atlyginimas'!IN7</f>
        <v>2041</v>
      </c>
      <c r="IO10" s="578">
        <f>+'Metinis atlyginimas'!IO7</f>
        <v>51897</v>
      </c>
      <c r="IP10" s="578">
        <f>+'Metinis atlyginimas'!IP7</f>
        <v>51925</v>
      </c>
      <c r="IQ10" s="578">
        <f>+'Metinis atlyginimas'!IQ7</f>
        <v>51956</v>
      </c>
      <c r="IR10" s="578">
        <f>+'Metinis atlyginimas'!IR7</f>
        <v>51986</v>
      </c>
      <c r="IS10" s="578">
        <f>+'Metinis atlyginimas'!IS7</f>
        <v>52017</v>
      </c>
      <c r="IT10" s="578">
        <f>+'Metinis atlyginimas'!IT7</f>
        <v>52047</v>
      </c>
      <c r="IU10" s="578">
        <f>+'Metinis atlyginimas'!IU7</f>
        <v>52078</v>
      </c>
      <c r="IV10" s="578">
        <f>+'Metinis atlyginimas'!IV7</f>
        <v>52109</v>
      </c>
      <c r="IW10" s="578">
        <f>+'Metinis atlyginimas'!IW7</f>
        <v>52139</v>
      </c>
      <c r="IX10" s="578">
        <f>+'Metinis atlyginimas'!IX7</f>
        <v>52170</v>
      </c>
      <c r="IY10" s="578">
        <f>+'Metinis atlyginimas'!IY7</f>
        <v>52200</v>
      </c>
      <c r="IZ10" s="578">
        <f>+'Metinis atlyginimas'!IZ7</f>
        <v>52231</v>
      </c>
      <c r="JA10" s="579">
        <f>+'Metinis atlyginimas'!JA7</f>
        <v>2042</v>
      </c>
      <c r="JB10" s="578">
        <f>+'Metinis atlyginimas'!JB7</f>
        <v>52262</v>
      </c>
      <c r="JC10" s="578">
        <f>+'Metinis atlyginimas'!JC7</f>
        <v>52290</v>
      </c>
      <c r="JD10" s="578">
        <f>+'Metinis atlyginimas'!JD7</f>
        <v>52321</v>
      </c>
      <c r="JE10" s="578">
        <f>+'Metinis atlyginimas'!JE7</f>
        <v>52351</v>
      </c>
      <c r="JF10" s="578">
        <f>+'Metinis atlyginimas'!JF7</f>
        <v>52382</v>
      </c>
      <c r="JG10" s="578">
        <f>+'Metinis atlyginimas'!JG7</f>
        <v>52412</v>
      </c>
      <c r="JH10" s="578">
        <f>+'Metinis atlyginimas'!JH7</f>
        <v>52443</v>
      </c>
      <c r="JI10" s="578">
        <f>+'Metinis atlyginimas'!JI7</f>
        <v>52474</v>
      </c>
      <c r="JJ10" s="578">
        <f>+'Metinis atlyginimas'!JJ7</f>
        <v>52504</v>
      </c>
      <c r="JK10" s="578">
        <f>+'Metinis atlyginimas'!JK7</f>
        <v>52535</v>
      </c>
      <c r="JL10" s="578">
        <f>+'Metinis atlyginimas'!JL7</f>
        <v>52565</v>
      </c>
      <c r="JM10" s="578">
        <f>+'Metinis atlyginimas'!JM7</f>
        <v>52596</v>
      </c>
      <c r="JN10" s="579">
        <f>+'Metinis atlyginimas'!JN7</f>
        <v>2043</v>
      </c>
      <c r="JO10" s="578">
        <f>+'Metinis atlyginimas'!JO7</f>
        <v>52627</v>
      </c>
      <c r="JP10" s="578">
        <f>+'Metinis atlyginimas'!JP7</f>
        <v>52656</v>
      </c>
      <c r="JQ10" s="578">
        <f>+'Metinis atlyginimas'!JQ7</f>
        <v>52687</v>
      </c>
      <c r="JR10" s="578">
        <f>+'Metinis atlyginimas'!JR7</f>
        <v>52717</v>
      </c>
      <c r="JS10" s="578">
        <f>+'Metinis atlyginimas'!JS7</f>
        <v>52748</v>
      </c>
      <c r="JT10" s="578">
        <f>+'Metinis atlyginimas'!JT7</f>
        <v>52778</v>
      </c>
      <c r="JU10" s="578">
        <f>+'Metinis atlyginimas'!JU7</f>
        <v>52809</v>
      </c>
      <c r="JV10" s="578">
        <f>+'Metinis atlyginimas'!JV7</f>
        <v>52840</v>
      </c>
      <c r="JW10" s="578">
        <f>+'Metinis atlyginimas'!JW7</f>
        <v>52870</v>
      </c>
      <c r="JX10" s="578">
        <f>+'Metinis atlyginimas'!JX7</f>
        <v>52901</v>
      </c>
      <c r="JY10" s="578">
        <f>+'Metinis atlyginimas'!JY7</f>
        <v>52931</v>
      </c>
      <c r="JZ10" s="578">
        <f>+'Metinis atlyginimas'!JZ7</f>
        <v>52962</v>
      </c>
      <c r="KA10" s="579">
        <f>+'Metinis atlyginimas'!KA7</f>
        <v>2044</v>
      </c>
      <c r="KB10" s="578">
        <f>+'Metinis atlyginimas'!KB7</f>
        <v>52993</v>
      </c>
      <c r="KC10" s="578">
        <f>+'Metinis atlyginimas'!KC7</f>
        <v>53021</v>
      </c>
      <c r="KD10" s="578">
        <f>+'Metinis atlyginimas'!KD7</f>
        <v>53052</v>
      </c>
      <c r="KE10" s="578">
        <f>+'Metinis atlyginimas'!KE7</f>
        <v>53082</v>
      </c>
      <c r="KF10" s="578">
        <f>+'Metinis atlyginimas'!KF7</f>
        <v>53113</v>
      </c>
      <c r="KG10" s="578">
        <f>+'Metinis atlyginimas'!KG7</f>
        <v>53143</v>
      </c>
      <c r="KH10" s="578">
        <f>+'Metinis atlyginimas'!KH7</f>
        <v>53174</v>
      </c>
      <c r="KI10" s="578">
        <f>+'Metinis atlyginimas'!KI7</f>
        <v>53205</v>
      </c>
      <c r="KJ10" s="578">
        <f>+'Metinis atlyginimas'!KJ7</f>
        <v>53235</v>
      </c>
      <c r="KK10" s="578">
        <f>+'Metinis atlyginimas'!KK7</f>
        <v>53266</v>
      </c>
      <c r="KL10" s="578">
        <f>+'Metinis atlyginimas'!KL7</f>
        <v>53296</v>
      </c>
      <c r="KM10" s="578">
        <f>+'Metinis atlyginimas'!KM7</f>
        <v>53327</v>
      </c>
      <c r="KN10" s="579">
        <f>+'Metinis atlyginimas'!KN7</f>
        <v>2045</v>
      </c>
      <c r="KO10" s="578">
        <f>+'Metinis atlyginimas'!KO7</f>
        <v>53358</v>
      </c>
      <c r="KP10" s="578">
        <f>+'Metinis atlyginimas'!KP7</f>
        <v>53386</v>
      </c>
      <c r="KQ10" s="578">
        <f>+'Metinis atlyginimas'!KQ7</f>
        <v>53417</v>
      </c>
      <c r="KR10" s="578">
        <f>+'Metinis atlyginimas'!KR7</f>
        <v>53447</v>
      </c>
      <c r="KS10" s="578">
        <f>+'Metinis atlyginimas'!KS7</f>
        <v>53478</v>
      </c>
      <c r="KT10" s="578">
        <f>+'Metinis atlyginimas'!KT7</f>
        <v>53508</v>
      </c>
      <c r="KU10" s="578">
        <f>+'Metinis atlyginimas'!KU7</f>
        <v>53539</v>
      </c>
      <c r="KV10" s="578">
        <f>+'Metinis atlyginimas'!KV7</f>
        <v>53570</v>
      </c>
      <c r="KW10" s="578">
        <f>+'Metinis atlyginimas'!KW7</f>
        <v>53600</v>
      </c>
      <c r="KX10" s="578">
        <f>+'Metinis atlyginimas'!KX7</f>
        <v>53631</v>
      </c>
      <c r="KY10" s="578">
        <f>+'Metinis atlyginimas'!KY7</f>
        <v>53661</v>
      </c>
      <c r="KZ10" s="578">
        <f>+'Metinis atlyginimas'!KZ7</f>
        <v>53692</v>
      </c>
      <c r="LA10" s="579">
        <f>+'Metinis atlyginimas'!LA7</f>
        <v>2046</v>
      </c>
      <c r="LB10" s="578">
        <f>+'Metinis atlyginimas'!LB7</f>
        <v>53723</v>
      </c>
      <c r="LC10" s="578">
        <f>+'Metinis atlyginimas'!LC7</f>
        <v>53751</v>
      </c>
      <c r="LD10" s="578">
        <f>+'Metinis atlyginimas'!LD7</f>
        <v>53782</v>
      </c>
      <c r="LE10" s="578">
        <f>+'Metinis atlyginimas'!LE7</f>
        <v>53812</v>
      </c>
      <c r="LF10" s="578">
        <f>+'Metinis atlyginimas'!LF7</f>
        <v>53843</v>
      </c>
      <c r="LG10" s="578">
        <f>+'Metinis atlyginimas'!LG7</f>
        <v>53873</v>
      </c>
      <c r="LH10" s="578">
        <f>+'Metinis atlyginimas'!LH7</f>
        <v>53904</v>
      </c>
      <c r="LI10" s="578">
        <f>+'Metinis atlyginimas'!LI7</f>
        <v>53935</v>
      </c>
      <c r="LJ10" s="578">
        <f>+'Metinis atlyginimas'!LJ7</f>
        <v>53965</v>
      </c>
      <c r="LK10" s="578">
        <f>+'Metinis atlyginimas'!LK7</f>
        <v>53996</v>
      </c>
      <c r="LL10" s="578">
        <f>+'Metinis atlyginimas'!LL7</f>
        <v>54026</v>
      </c>
      <c r="LM10" s="578">
        <f>+'Metinis atlyginimas'!LM7</f>
        <v>54057</v>
      </c>
      <c r="LN10" s="586">
        <f>+'Metinis atlyginimas'!LN7</f>
        <v>2047</v>
      </c>
    </row>
    <row r="11" spans="1:326" ht="14.65" thickBot="1">
      <c r="A11" s="581" t="s">
        <v>10</v>
      </c>
      <c r="B11" s="582">
        <v>1</v>
      </c>
      <c r="C11" s="583">
        <v>2</v>
      </c>
      <c r="D11" s="583">
        <v>3</v>
      </c>
      <c r="E11" s="583">
        <v>4</v>
      </c>
      <c r="F11" s="583">
        <v>5</v>
      </c>
      <c r="G11" s="583">
        <v>6</v>
      </c>
      <c r="H11" s="583">
        <v>7</v>
      </c>
      <c r="I11" s="583">
        <v>8</v>
      </c>
      <c r="J11" s="583">
        <v>9</v>
      </c>
      <c r="K11" s="583">
        <v>10</v>
      </c>
      <c r="L11" s="583">
        <v>11</v>
      </c>
      <c r="M11" s="583">
        <v>12</v>
      </c>
      <c r="N11" s="584">
        <v>1</v>
      </c>
      <c r="O11" s="583">
        <f>M11+1</f>
        <v>13</v>
      </c>
      <c r="P11" s="583">
        <f>O11+1</f>
        <v>14</v>
      </c>
      <c r="Q11" s="583">
        <f t="shared" ref="Q11:Z11" si="0">P11+1</f>
        <v>15</v>
      </c>
      <c r="R11" s="583">
        <f t="shared" si="0"/>
        <v>16</v>
      </c>
      <c r="S11" s="583">
        <f t="shared" si="0"/>
        <v>17</v>
      </c>
      <c r="T11" s="583">
        <f t="shared" si="0"/>
        <v>18</v>
      </c>
      <c r="U11" s="583">
        <f t="shared" si="0"/>
        <v>19</v>
      </c>
      <c r="V11" s="583">
        <f t="shared" si="0"/>
        <v>20</v>
      </c>
      <c r="W11" s="583">
        <f t="shared" si="0"/>
        <v>21</v>
      </c>
      <c r="X11" s="583">
        <f t="shared" si="0"/>
        <v>22</v>
      </c>
      <c r="Y11" s="583">
        <f t="shared" si="0"/>
        <v>23</v>
      </c>
      <c r="Z11" s="583">
        <f t="shared" si="0"/>
        <v>24</v>
      </c>
      <c r="AA11" s="584">
        <f>N11+1</f>
        <v>2</v>
      </c>
      <c r="AB11" s="583">
        <f>Z11+1</f>
        <v>25</v>
      </c>
      <c r="AC11" s="583">
        <f>AB11+1</f>
        <v>26</v>
      </c>
      <c r="AD11" s="583">
        <f t="shared" ref="AD11:AM11" si="1">AC11+1</f>
        <v>27</v>
      </c>
      <c r="AE11" s="583">
        <f t="shared" si="1"/>
        <v>28</v>
      </c>
      <c r="AF11" s="583">
        <f t="shared" si="1"/>
        <v>29</v>
      </c>
      <c r="AG11" s="583">
        <f t="shared" si="1"/>
        <v>30</v>
      </c>
      <c r="AH11" s="583">
        <f t="shared" si="1"/>
        <v>31</v>
      </c>
      <c r="AI11" s="583">
        <f t="shared" si="1"/>
        <v>32</v>
      </c>
      <c r="AJ11" s="583">
        <f t="shared" si="1"/>
        <v>33</v>
      </c>
      <c r="AK11" s="583">
        <f t="shared" si="1"/>
        <v>34</v>
      </c>
      <c r="AL11" s="583">
        <f t="shared" si="1"/>
        <v>35</v>
      </c>
      <c r="AM11" s="583">
        <f t="shared" si="1"/>
        <v>36</v>
      </c>
      <c r="AN11" s="584">
        <f>AA11+1</f>
        <v>3</v>
      </c>
      <c r="AO11" s="583">
        <f>AM11+1</f>
        <v>37</v>
      </c>
      <c r="AP11" s="583">
        <f>AO11+1</f>
        <v>38</v>
      </c>
      <c r="AQ11" s="583">
        <f t="shared" ref="AQ11:AZ11" si="2">AP11+1</f>
        <v>39</v>
      </c>
      <c r="AR11" s="583">
        <f t="shared" si="2"/>
        <v>40</v>
      </c>
      <c r="AS11" s="583">
        <f t="shared" si="2"/>
        <v>41</v>
      </c>
      <c r="AT11" s="583">
        <f t="shared" si="2"/>
        <v>42</v>
      </c>
      <c r="AU11" s="583">
        <f t="shared" si="2"/>
        <v>43</v>
      </c>
      <c r="AV11" s="583">
        <f t="shared" si="2"/>
        <v>44</v>
      </c>
      <c r="AW11" s="583">
        <f t="shared" si="2"/>
        <v>45</v>
      </c>
      <c r="AX11" s="583">
        <f t="shared" si="2"/>
        <v>46</v>
      </c>
      <c r="AY11" s="583">
        <f t="shared" si="2"/>
        <v>47</v>
      </c>
      <c r="AZ11" s="583">
        <f t="shared" si="2"/>
        <v>48</v>
      </c>
      <c r="BA11" s="584">
        <f>AN11+1</f>
        <v>4</v>
      </c>
      <c r="BB11" s="583">
        <f>AZ11+1</f>
        <v>49</v>
      </c>
      <c r="BC11" s="583">
        <f>BB11+1</f>
        <v>50</v>
      </c>
      <c r="BD11" s="583">
        <f t="shared" ref="BD11:BM11" si="3">BC11+1</f>
        <v>51</v>
      </c>
      <c r="BE11" s="583">
        <f t="shared" si="3"/>
        <v>52</v>
      </c>
      <c r="BF11" s="583">
        <f t="shared" si="3"/>
        <v>53</v>
      </c>
      <c r="BG11" s="583">
        <f t="shared" si="3"/>
        <v>54</v>
      </c>
      <c r="BH11" s="583">
        <f t="shared" si="3"/>
        <v>55</v>
      </c>
      <c r="BI11" s="583">
        <f t="shared" si="3"/>
        <v>56</v>
      </c>
      <c r="BJ11" s="583">
        <f t="shared" si="3"/>
        <v>57</v>
      </c>
      <c r="BK11" s="583">
        <f t="shared" si="3"/>
        <v>58</v>
      </c>
      <c r="BL11" s="583">
        <f t="shared" si="3"/>
        <v>59</v>
      </c>
      <c r="BM11" s="583">
        <f t="shared" si="3"/>
        <v>60</v>
      </c>
      <c r="BN11" s="584">
        <f>BA11+1</f>
        <v>5</v>
      </c>
      <c r="BO11" s="583">
        <f>BM11+1</f>
        <v>61</v>
      </c>
      <c r="BP11" s="583">
        <f>BO11+1</f>
        <v>62</v>
      </c>
      <c r="BQ11" s="583">
        <f t="shared" ref="BQ11:BZ11" si="4">BP11+1</f>
        <v>63</v>
      </c>
      <c r="BR11" s="583">
        <f t="shared" si="4"/>
        <v>64</v>
      </c>
      <c r="BS11" s="583">
        <f t="shared" si="4"/>
        <v>65</v>
      </c>
      <c r="BT11" s="583">
        <f t="shared" si="4"/>
        <v>66</v>
      </c>
      <c r="BU11" s="583">
        <f t="shared" si="4"/>
        <v>67</v>
      </c>
      <c r="BV11" s="583">
        <f t="shared" si="4"/>
        <v>68</v>
      </c>
      <c r="BW11" s="583">
        <f t="shared" si="4"/>
        <v>69</v>
      </c>
      <c r="BX11" s="583">
        <f t="shared" si="4"/>
        <v>70</v>
      </c>
      <c r="BY11" s="583">
        <f t="shared" si="4"/>
        <v>71</v>
      </c>
      <c r="BZ11" s="583">
        <f t="shared" si="4"/>
        <v>72</v>
      </c>
      <c r="CA11" s="584">
        <f>BN11+1</f>
        <v>6</v>
      </c>
      <c r="CB11" s="583">
        <f>BZ11+1</f>
        <v>73</v>
      </c>
      <c r="CC11" s="583">
        <f>CB11+1</f>
        <v>74</v>
      </c>
      <c r="CD11" s="583">
        <f t="shared" ref="CD11:CM11" si="5">CC11+1</f>
        <v>75</v>
      </c>
      <c r="CE11" s="583">
        <f t="shared" si="5"/>
        <v>76</v>
      </c>
      <c r="CF11" s="583">
        <f t="shared" si="5"/>
        <v>77</v>
      </c>
      <c r="CG11" s="583">
        <f t="shared" si="5"/>
        <v>78</v>
      </c>
      <c r="CH11" s="583">
        <f t="shared" si="5"/>
        <v>79</v>
      </c>
      <c r="CI11" s="583">
        <f t="shared" si="5"/>
        <v>80</v>
      </c>
      <c r="CJ11" s="583">
        <f t="shared" si="5"/>
        <v>81</v>
      </c>
      <c r="CK11" s="583">
        <f t="shared" si="5"/>
        <v>82</v>
      </c>
      <c r="CL11" s="583">
        <f t="shared" si="5"/>
        <v>83</v>
      </c>
      <c r="CM11" s="583">
        <f t="shared" si="5"/>
        <v>84</v>
      </c>
      <c r="CN11" s="584">
        <f>CA11+1</f>
        <v>7</v>
      </c>
      <c r="CO11" s="583">
        <f>CM11+1</f>
        <v>85</v>
      </c>
      <c r="CP11" s="583">
        <f>CO11+1</f>
        <v>86</v>
      </c>
      <c r="CQ11" s="583">
        <f t="shared" ref="CQ11:CZ11" si="6">CP11+1</f>
        <v>87</v>
      </c>
      <c r="CR11" s="583">
        <f t="shared" si="6"/>
        <v>88</v>
      </c>
      <c r="CS11" s="583">
        <f t="shared" si="6"/>
        <v>89</v>
      </c>
      <c r="CT11" s="583">
        <f t="shared" si="6"/>
        <v>90</v>
      </c>
      <c r="CU11" s="583">
        <f t="shared" si="6"/>
        <v>91</v>
      </c>
      <c r="CV11" s="583">
        <f t="shared" si="6"/>
        <v>92</v>
      </c>
      <c r="CW11" s="583">
        <f t="shared" si="6"/>
        <v>93</v>
      </c>
      <c r="CX11" s="583">
        <f t="shared" si="6"/>
        <v>94</v>
      </c>
      <c r="CY11" s="583">
        <f t="shared" si="6"/>
        <v>95</v>
      </c>
      <c r="CZ11" s="583">
        <f t="shared" si="6"/>
        <v>96</v>
      </c>
      <c r="DA11" s="584">
        <f>CN11+1</f>
        <v>8</v>
      </c>
      <c r="DB11" s="583">
        <f>CZ11+1</f>
        <v>97</v>
      </c>
      <c r="DC11" s="583">
        <f>DB11+1</f>
        <v>98</v>
      </c>
      <c r="DD11" s="583">
        <f t="shared" ref="DD11:DM11" si="7">DC11+1</f>
        <v>99</v>
      </c>
      <c r="DE11" s="583">
        <f t="shared" si="7"/>
        <v>100</v>
      </c>
      <c r="DF11" s="583">
        <f t="shared" si="7"/>
        <v>101</v>
      </c>
      <c r="DG11" s="583">
        <f t="shared" si="7"/>
        <v>102</v>
      </c>
      <c r="DH11" s="583">
        <f t="shared" si="7"/>
        <v>103</v>
      </c>
      <c r="DI11" s="583">
        <f t="shared" si="7"/>
        <v>104</v>
      </c>
      <c r="DJ11" s="583">
        <f t="shared" si="7"/>
        <v>105</v>
      </c>
      <c r="DK11" s="583">
        <f t="shared" si="7"/>
        <v>106</v>
      </c>
      <c r="DL11" s="583">
        <f t="shared" si="7"/>
        <v>107</v>
      </c>
      <c r="DM11" s="583">
        <f t="shared" si="7"/>
        <v>108</v>
      </c>
      <c r="DN11" s="584">
        <f>DA11+1</f>
        <v>9</v>
      </c>
      <c r="DO11" s="583">
        <f>DM11+1</f>
        <v>109</v>
      </c>
      <c r="DP11" s="583">
        <f>DO11+1</f>
        <v>110</v>
      </c>
      <c r="DQ11" s="583">
        <f t="shared" ref="DQ11:DZ11" si="8">DP11+1</f>
        <v>111</v>
      </c>
      <c r="DR11" s="583">
        <f t="shared" si="8"/>
        <v>112</v>
      </c>
      <c r="DS11" s="583">
        <f t="shared" si="8"/>
        <v>113</v>
      </c>
      <c r="DT11" s="583">
        <f t="shared" si="8"/>
        <v>114</v>
      </c>
      <c r="DU11" s="583">
        <f t="shared" si="8"/>
        <v>115</v>
      </c>
      <c r="DV11" s="583">
        <f t="shared" si="8"/>
        <v>116</v>
      </c>
      <c r="DW11" s="583">
        <f t="shared" si="8"/>
        <v>117</v>
      </c>
      <c r="DX11" s="583">
        <f t="shared" si="8"/>
        <v>118</v>
      </c>
      <c r="DY11" s="583">
        <f t="shared" si="8"/>
        <v>119</v>
      </c>
      <c r="DZ11" s="583">
        <f t="shared" si="8"/>
        <v>120</v>
      </c>
      <c r="EA11" s="584">
        <f>DN11+1</f>
        <v>10</v>
      </c>
      <c r="EB11" s="583">
        <f>DZ11+1</f>
        <v>121</v>
      </c>
      <c r="EC11" s="583">
        <f>EB11+1</f>
        <v>122</v>
      </c>
      <c r="ED11" s="583">
        <f t="shared" ref="ED11:EM11" si="9">EC11+1</f>
        <v>123</v>
      </c>
      <c r="EE11" s="583">
        <f t="shared" si="9"/>
        <v>124</v>
      </c>
      <c r="EF11" s="583">
        <f t="shared" si="9"/>
        <v>125</v>
      </c>
      <c r="EG11" s="583">
        <f t="shared" si="9"/>
        <v>126</v>
      </c>
      <c r="EH11" s="583">
        <f t="shared" si="9"/>
        <v>127</v>
      </c>
      <c r="EI11" s="583">
        <f t="shared" si="9"/>
        <v>128</v>
      </c>
      <c r="EJ11" s="583">
        <f t="shared" si="9"/>
        <v>129</v>
      </c>
      <c r="EK11" s="583">
        <f t="shared" si="9"/>
        <v>130</v>
      </c>
      <c r="EL11" s="583">
        <f t="shared" si="9"/>
        <v>131</v>
      </c>
      <c r="EM11" s="583">
        <f t="shared" si="9"/>
        <v>132</v>
      </c>
      <c r="EN11" s="584">
        <f>EA11+1</f>
        <v>11</v>
      </c>
      <c r="EO11" s="583">
        <f>EM11+1</f>
        <v>133</v>
      </c>
      <c r="EP11" s="583">
        <f>EO11+1</f>
        <v>134</v>
      </c>
      <c r="EQ11" s="583">
        <f t="shared" ref="EQ11:EZ11" si="10">EP11+1</f>
        <v>135</v>
      </c>
      <c r="ER11" s="583">
        <f t="shared" si="10"/>
        <v>136</v>
      </c>
      <c r="ES11" s="583">
        <f t="shared" si="10"/>
        <v>137</v>
      </c>
      <c r="ET11" s="583">
        <f t="shared" si="10"/>
        <v>138</v>
      </c>
      <c r="EU11" s="583">
        <f t="shared" si="10"/>
        <v>139</v>
      </c>
      <c r="EV11" s="583">
        <f t="shared" si="10"/>
        <v>140</v>
      </c>
      <c r="EW11" s="583">
        <f t="shared" si="10"/>
        <v>141</v>
      </c>
      <c r="EX11" s="583">
        <f t="shared" si="10"/>
        <v>142</v>
      </c>
      <c r="EY11" s="583">
        <f t="shared" si="10"/>
        <v>143</v>
      </c>
      <c r="EZ11" s="583">
        <f t="shared" si="10"/>
        <v>144</v>
      </c>
      <c r="FA11" s="584">
        <f>EN11+1</f>
        <v>12</v>
      </c>
      <c r="FB11" s="583">
        <f>EZ11+1</f>
        <v>145</v>
      </c>
      <c r="FC11" s="583">
        <f>FB11+1</f>
        <v>146</v>
      </c>
      <c r="FD11" s="583">
        <f t="shared" ref="FD11:FM11" si="11">FC11+1</f>
        <v>147</v>
      </c>
      <c r="FE11" s="583">
        <f t="shared" si="11"/>
        <v>148</v>
      </c>
      <c r="FF11" s="583">
        <f t="shared" si="11"/>
        <v>149</v>
      </c>
      <c r="FG11" s="583">
        <f t="shared" si="11"/>
        <v>150</v>
      </c>
      <c r="FH11" s="583">
        <f t="shared" si="11"/>
        <v>151</v>
      </c>
      <c r="FI11" s="583">
        <f t="shared" si="11"/>
        <v>152</v>
      </c>
      <c r="FJ11" s="583">
        <f t="shared" si="11"/>
        <v>153</v>
      </c>
      <c r="FK11" s="583">
        <f t="shared" si="11"/>
        <v>154</v>
      </c>
      <c r="FL11" s="583">
        <f t="shared" si="11"/>
        <v>155</v>
      </c>
      <c r="FM11" s="583">
        <f t="shared" si="11"/>
        <v>156</v>
      </c>
      <c r="FN11" s="584">
        <f>FA11+1</f>
        <v>13</v>
      </c>
      <c r="FO11" s="583">
        <f>FM11+1</f>
        <v>157</v>
      </c>
      <c r="FP11" s="583">
        <f>FO11+1</f>
        <v>158</v>
      </c>
      <c r="FQ11" s="583">
        <f t="shared" ref="FQ11:FZ11" si="12">FP11+1</f>
        <v>159</v>
      </c>
      <c r="FR11" s="583">
        <f t="shared" si="12"/>
        <v>160</v>
      </c>
      <c r="FS11" s="583">
        <f t="shared" si="12"/>
        <v>161</v>
      </c>
      <c r="FT11" s="583">
        <f t="shared" si="12"/>
        <v>162</v>
      </c>
      <c r="FU11" s="583">
        <f t="shared" si="12"/>
        <v>163</v>
      </c>
      <c r="FV11" s="583">
        <f t="shared" si="12"/>
        <v>164</v>
      </c>
      <c r="FW11" s="583">
        <f t="shared" si="12"/>
        <v>165</v>
      </c>
      <c r="FX11" s="583">
        <f t="shared" si="12"/>
        <v>166</v>
      </c>
      <c r="FY11" s="583">
        <f t="shared" si="12"/>
        <v>167</v>
      </c>
      <c r="FZ11" s="583">
        <f t="shared" si="12"/>
        <v>168</v>
      </c>
      <c r="GA11" s="584">
        <f>FN11+1</f>
        <v>14</v>
      </c>
      <c r="GB11" s="583">
        <f>FZ11+1</f>
        <v>169</v>
      </c>
      <c r="GC11" s="583">
        <f>GB11+1</f>
        <v>170</v>
      </c>
      <c r="GD11" s="583">
        <f t="shared" ref="GD11:GM11" si="13">GC11+1</f>
        <v>171</v>
      </c>
      <c r="GE11" s="583">
        <f t="shared" si="13"/>
        <v>172</v>
      </c>
      <c r="GF11" s="583">
        <f t="shared" si="13"/>
        <v>173</v>
      </c>
      <c r="GG11" s="583">
        <f t="shared" si="13"/>
        <v>174</v>
      </c>
      <c r="GH11" s="583">
        <f t="shared" si="13"/>
        <v>175</v>
      </c>
      <c r="GI11" s="583">
        <f t="shared" si="13"/>
        <v>176</v>
      </c>
      <c r="GJ11" s="583">
        <f t="shared" si="13"/>
        <v>177</v>
      </c>
      <c r="GK11" s="583">
        <f t="shared" si="13"/>
        <v>178</v>
      </c>
      <c r="GL11" s="583">
        <f t="shared" si="13"/>
        <v>179</v>
      </c>
      <c r="GM11" s="583">
        <f t="shared" si="13"/>
        <v>180</v>
      </c>
      <c r="GN11" s="584">
        <f>GA11+1</f>
        <v>15</v>
      </c>
      <c r="GO11" s="583">
        <f>GM11+1</f>
        <v>181</v>
      </c>
      <c r="GP11" s="583">
        <f>GO11+1</f>
        <v>182</v>
      </c>
      <c r="GQ11" s="583">
        <f t="shared" ref="GQ11:GZ11" si="14">GP11+1</f>
        <v>183</v>
      </c>
      <c r="GR11" s="583">
        <f t="shared" si="14"/>
        <v>184</v>
      </c>
      <c r="GS11" s="583">
        <f t="shared" si="14"/>
        <v>185</v>
      </c>
      <c r="GT11" s="583">
        <f t="shared" si="14"/>
        <v>186</v>
      </c>
      <c r="GU11" s="583">
        <f t="shared" si="14"/>
        <v>187</v>
      </c>
      <c r="GV11" s="583">
        <f t="shared" si="14"/>
        <v>188</v>
      </c>
      <c r="GW11" s="583">
        <f t="shared" si="14"/>
        <v>189</v>
      </c>
      <c r="GX11" s="583">
        <f t="shared" si="14"/>
        <v>190</v>
      </c>
      <c r="GY11" s="583">
        <f t="shared" si="14"/>
        <v>191</v>
      </c>
      <c r="GZ11" s="583">
        <f t="shared" si="14"/>
        <v>192</v>
      </c>
      <c r="HA11" s="584">
        <f>GN11+1</f>
        <v>16</v>
      </c>
      <c r="HB11" s="583">
        <f>GZ11+1</f>
        <v>193</v>
      </c>
      <c r="HC11" s="583">
        <f>HB11+1</f>
        <v>194</v>
      </c>
      <c r="HD11" s="583">
        <f t="shared" ref="HD11:HM11" si="15">HC11+1</f>
        <v>195</v>
      </c>
      <c r="HE11" s="583">
        <f t="shared" si="15"/>
        <v>196</v>
      </c>
      <c r="HF11" s="583">
        <f t="shared" si="15"/>
        <v>197</v>
      </c>
      <c r="HG11" s="583">
        <f t="shared" si="15"/>
        <v>198</v>
      </c>
      <c r="HH11" s="583">
        <f t="shared" si="15"/>
        <v>199</v>
      </c>
      <c r="HI11" s="583">
        <f t="shared" si="15"/>
        <v>200</v>
      </c>
      <c r="HJ11" s="583">
        <f t="shared" si="15"/>
        <v>201</v>
      </c>
      <c r="HK11" s="583">
        <f t="shared" si="15"/>
        <v>202</v>
      </c>
      <c r="HL11" s="583">
        <f t="shared" si="15"/>
        <v>203</v>
      </c>
      <c r="HM11" s="583">
        <f t="shared" si="15"/>
        <v>204</v>
      </c>
      <c r="HN11" s="584">
        <f>HA11+1</f>
        <v>17</v>
      </c>
      <c r="HO11" s="583">
        <f>HM11+1</f>
        <v>205</v>
      </c>
      <c r="HP11" s="583">
        <f>HO11+1</f>
        <v>206</v>
      </c>
      <c r="HQ11" s="583">
        <f t="shared" ref="HQ11:HZ11" si="16">HP11+1</f>
        <v>207</v>
      </c>
      <c r="HR11" s="583">
        <f t="shared" si="16"/>
        <v>208</v>
      </c>
      <c r="HS11" s="583">
        <f t="shared" si="16"/>
        <v>209</v>
      </c>
      <c r="HT11" s="583">
        <f t="shared" si="16"/>
        <v>210</v>
      </c>
      <c r="HU11" s="583">
        <f t="shared" si="16"/>
        <v>211</v>
      </c>
      <c r="HV11" s="583">
        <f t="shared" si="16"/>
        <v>212</v>
      </c>
      <c r="HW11" s="583">
        <f t="shared" si="16"/>
        <v>213</v>
      </c>
      <c r="HX11" s="583">
        <f t="shared" si="16"/>
        <v>214</v>
      </c>
      <c r="HY11" s="583">
        <f t="shared" si="16"/>
        <v>215</v>
      </c>
      <c r="HZ11" s="583">
        <f t="shared" si="16"/>
        <v>216</v>
      </c>
      <c r="IA11" s="584">
        <f>HN11+1</f>
        <v>18</v>
      </c>
      <c r="IB11" s="583">
        <f>HZ11+1</f>
        <v>217</v>
      </c>
      <c r="IC11" s="583">
        <f>IB11+1</f>
        <v>218</v>
      </c>
      <c r="ID11" s="583">
        <f t="shared" ref="ID11:IM11" si="17">IC11+1</f>
        <v>219</v>
      </c>
      <c r="IE11" s="583">
        <f t="shared" si="17"/>
        <v>220</v>
      </c>
      <c r="IF11" s="583">
        <f t="shared" si="17"/>
        <v>221</v>
      </c>
      <c r="IG11" s="583">
        <f t="shared" si="17"/>
        <v>222</v>
      </c>
      <c r="IH11" s="583">
        <f t="shared" si="17"/>
        <v>223</v>
      </c>
      <c r="II11" s="583">
        <f t="shared" si="17"/>
        <v>224</v>
      </c>
      <c r="IJ11" s="583">
        <f t="shared" si="17"/>
        <v>225</v>
      </c>
      <c r="IK11" s="583">
        <f t="shared" si="17"/>
        <v>226</v>
      </c>
      <c r="IL11" s="583">
        <f t="shared" si="17"/>
        <v>227</v>
      </c>
      <c r="IM11" s="583">
        <f t="shared" si="17"/>
        <v>228</v>
      </c>
      <c r="IN11" s="584">
        <f>IA11+1</f>
        <v>19</v>
      </c>
      <c r="IO11" s="583">
        <f>IM11+1</f>
        <v>229</v>
      </c>
      <c r="IP11" s="583">
        <f>IO11+1</f>
        <v>230</v>
      </c>
      <c r="IQ11" s="583">
        <f t="shared" ref="IQ11:IZ11" si="18">IP11+1</f>
        <v>231</v>
      </c>
      <c r="IR11" s="583">
        <f t="shared" si="18"/>
        <v>232</v>
      </c>
      <c r="IS11" s="583">
        <f t="shared" si="18"/>
        <v>233</v>
      </c>
      <c r="IT11" s="583">
        <f t="shared" si="18"/>
        <v>234</v>
      </c>
      <c r="IU11" s="583">
        <f t="shared" si="18"/>
        <v>235</v>
      </c>
      <c r="IV11" s="583">
        <f t="shared" si="18"/>
        <v>236</v>
      </c>
      <c r="IW11" s="583">
        <f t="shared" si="18"/>
        <v>237</v>
      </c>
      <c r="IX11" s="583">
        <f t="shared" si="18"/>
        <v>238</v>
      </c>
      <c r="IY11" s="583">
        <f t="shared" si="18"/>
        <v>239</v>
      </c>
      <c r="IZ11" s="583">
        <f t="shared" si="18"/>
        <v>240</v>
      </c>
      <c r="JA11" s="584">
        <f>IN11+1</f>
        <v>20</v>
      </c>
      <c r="JB11" s="583">
        <f>IZ11+1</f>
        <v>241</v>
      </c>
      <c r="JC11" s="583">
        <f>JB11+1</f>
        <v>242</v>
      </c>
      <c r="JD11" s="583">
        <f t="shared" ref="JD11:JM11" si="19">JC11+1</f>
        <v>243</v>
      </c>
      <c r="JE11" s="583">
        <f t="shared" si="19"/>
        <v>244</v>
      </c>
      <c r="JF11" s="583">
        <f t="shared" si="19"/>
        <v>245</v>
      </c>
      <c r="JG11" s="583">
        <f t="shared" si="19"/>
        <v>246</v>
      </c>
      <c r="JH11" s="583">
        <f t="shared" si="19"/>
        <v>247</v>
      </c>
      <c r="JI11" s="583">
        <f t="shared" si="19"/>
        <v>248</v>
      </c>
      <c r="JJ11" s="583">
        <f t="shared" si="19"/>
        <v>249</v>
      </c>
      <c r="JK11" s="583">
        <f t="shared" si="19"/>
        <v>250</v>
      </c>
      <c r="JL11" s="583">
        <f t="shared" si="19"/>
        <v>251</v>
      </c>
      <c r="JM11" s="583">
        <f t="shared" si="19"/>
        <v>252</v>
      </c>
      <c r="JN11" s="584">
        <f>JA11+1</f>
        <v>21</v>
      </c>
      <c r="JO11" s="583">
        <f>JM11+1</f>
        <v>253</v>
      </c>
      <c r="JP11" s="583">
        <f>JO11+1</f>
        <v>254</v>
      </c>
      <c r="JQ11" s="583">
        <f t="shared" ref="JQ11:JZ11" si="20">JP11+1</f>
        <v>255</v>
      </c>
      <c r="JR11" s="583">
        <f t="shared" si="20"/>
        <v>256</v>
      </c>
      <c r="JS11" s="583">
        <f t="shared" si="20"/>
        <v>257</v>
      </c>
      <c r="JT11" s="583">
        <f t="shared" si="20"/>
        <v>258</v>
      </c>
      <c r="JU11" s="583">
        <f t="shared" si="20"/>
        <v>259</v>
      </c>
      <c r="JV11" s="583">
        <f t="shared" si="20"/>
        <v>260</v>
      </c>
      <c r="JW11" s="583">
        <f t="shared" si="20"/>
        <v>261</v>
      </c>
      <c r="JX11" s="583">
        <f t="shared" si="20"/>
        <v>262</v>
      </c>
      <c r="JY11" s="583">
        <f t="shared" si="20"/>
        <v>263</v>
      </c>
      <c r="JZ11" s="583">
        <f t="shared" si="20"/>
        <v>264</v>
      </c>
      <c r="KA11" s="584">
        <f>JN11+1</f>
        <v>22</v>
      </c>
      <c r="KB11" s="583">
        <f>JZ11+1</f>
        <v>265</v>
      </c>
      <c r="KC11" s="583">
        <f>KB11+1</f>
        <v>266</v>
      </c>
      <c r="KD11" s="583">
        <f t="shared" ref="KD11:KM11" si="21">KC11+1</f>
        <v>267</v>
      </c>
      <c r="KE11" s="583">
        <f t="shared" si="21"/>
        <v>268</v>
      </c>
      <c r="KF11" s="583">
        <f t="shared" si="21"/>
        <v>269</v>
      </c>
      <c r="KG11" s="583">
        <f t="shared" si="21"/>
        <v>270</v>
      </c>
      <c r="KH11" s="583">
        <f t="shared" si="21"/>
        <v>271</v>
      </c>
      <c r="KI11" s="583">
        <f t="shared" si="21"/>
        <v>272</v>
      </c>
      <c r="KJ11" s="583">
        <f t="shared" si="21"/>
        <v>273</v>
      </c>
      <c r="KK11" s="583">
        <f t="shared" si="21"/>
        <v>274</v>
      </c>
      <c r="KL11" s="583">
        <f t="shared" si="21"/>
        <v>275</v>
      </c>
      <c r="KM11" s="583">
        <f t="shared" si="21"/>
        <v>276</v>
      </c>
      <c r="KN11" s="584">
        <f>KA11+1</f>
        <v>23</v>
      </c>
      <c r="KO11" s="583">
        <f>KM11+1</f>
        <v>277</v>
      </c>
      <c r="KP11" s="583">
        <f>KO11+1</f>
        <v>278</v>
      </c>
      <c r="KQ11" s="583">
        <f t="shared" ref="KQ11:KZ11" si="22">KP11+1</f>
        <v>279</v>
      </c>
      <c r="KR11" s="583">
        <f t="shared" si="22"/>
        <v>280</v>
      </c>
      <c r="KS11" s="583">
        <f t="shared" si="22"/>
        <v>281</v>
      </c>
      <c r="KT11" s="583">
        <f t="shared" si="22"/>
        <v>282</v>
      </c>
      <c r="KU11" s="583">
        <f t="shared" si="22"/>
        <v>283</v>
      </c>
      <c r="KV11" s="583">
        <f t="shared" si="22"/>
        <v>284</v>
      </c>
      <c r="KW11" s="583">
        <f t="shared" si="22"/>
        <v>285</v>
      </c>
      <c r="KX11" s="583">
        <f t="shared" si="22"/>
        <v>286</v>
      </c>
      <c r="KY11" s="583">
        <f t="shared" si="22"/>
        <v>287</v>
      </c>
      <c r="KZ11" s="583">
        <f t="shared" si="22"/>
        <v>288</v>
      </c>
      <c r="LA11" s="584">
        <f>KN11+1</f>
        <v>24</v>
      </c>
      <c r="LB11" s="583">
        <f>KZ11+1</f>
        <v>289</v>
      </c>
      <c r="LC11" s="583">
        <f>LB11+1</f>
        <v>290</v>
      </c>
      <c r="LD11" s="583">
        <f t="shared" ref="LD11:LM11" si="23">LC11+1</f>
        <v>291</v>
      </c>
      <c r="LE11" s="583">
        <f t="shared" si="23"/>
        <v>292</v>
      </c>
      <c r="LF11" s="583">
        <f t="shared" si="23"/>
        <v>293</v>
      </c>
      <c r="LG11" s="583">
        <f t="shared" si="23"/>
        <v>294</v>
      </c>
      <c r="LH11" s="583">
        <f t="shared" si="23"/>
        <v>295</v>
      </c>
      <c r="LI11" s="583">
        <f t="shared" si="23"/>
        <v>296</v>
      </c>
      <c r="LJ11" s="583">
        <f t="shared" si="23"/>
        <v>297</v>
      </c>
      <c r="LK11" s="583">
        <f t="shared" si="23"/>
        <v>298</v>
      </c>
      <c r="LL11" s="583">
        <f t="shared" si="23"/>
        <v>299</v>
      </c>
      <c r="LM11" s="583">
        <f t="shared" si="23"/>
        <v>300</v>
      </c>
      <c r="LN11" s="587">
        <f>LA11+1</f>
        <v>25</v>
      </c>
    </row>
    <row r="12" spans="1:326" ht="14.65" thickBot="1">
      <c r="FB12" s="148"/>
      <c r="FC12" s="148"/>
      <c r="FD12" s="148"/>
      <c r="FE12" s="148"/>
      <c r="FF12" s="148"/>
      <c r="FG12" s="148"/>
      <c r="FH12" s="148"/>
      <c r="FI12" s="148"/>
      <c r="FJ12" s="148"/>
      <c r="FK12" s="148"/>
      <c r="FL12" s="148"/>
      <c r="FM12" s="148"/>
      <c r="FN12" s="148"/>
    </row>
    <row r="13" spans="1:326" s="149" customFormat="1">
      <c r="A13" s="147" t="s">
        <v>11</v>
      </c>
      <c r="B13" s="148">
        <f>+'Metinis atlyginimas'!B37+'Metinis atlyginimas'!B39</f>
        <v>0</v>
      </c>
      <c r="C13" s="148">
        <f>+'Metinis atlyginimas'!C37+'Metinis atlyginimas'!C39</f>
        <v>0</v>
      </c>
      <c r="D13" s="148">
        <f>+'Metinis atlyginimas'!D37+'Metinis atlyginimas'!D39</f>
        <v>0</v>
      </c>
      <c r="E13" s="148">
        <f>+'Metinis atlyginimas'!E37+'Metinis atlyginimas'!E39</f>
        <v>0</v>
      </c>
      <c r="F13" s="148">
        <f>+'Metinis atlyginimas'!F37+'Metinis atlyginimas'!F39</f>
        <v>0</v>
      </c>
      <c r="G13" s="148">
        <f>+'Metinis atlyginimas'!G37+'Metinis atlyginimas'!G39</f>
        <v>0</v>
      </c>
      <c r="H13" s="148">
        <f>+'Metinis atlyginimas'!H37+'Metinis atlyginimas'!H39</f>
        <v>0</v>
      </c>
      <c r="I13" s="148">
        <f>+'Metinis atlyginimas'!I37+'Metinis atlyginimas'!I39</f>
        <v>0</v>
      </c>
      <c r="J13" s="148">
        <f>+'Metinis atlyginimas'!J37+'Metinis atlyginimas'!J39</f>
        <v>0</v>
      </c>
      <c r="K13" s="148">
        <f>+'Metinis atlyginimas'!K37+'Metinis atlyginimas'!K39</f>
        <v>0</v>
      </c>
      <c r="L13" s="148">
        <f>+'Metinis atlyginimas'!L37+'Metinis atlyginimas'!L39</f>
        <v>0</v>
      </c>
      <c r="M13" s="168">
        <f>'Metinis atlyginimas'!M37+'Metinis atlyginimas'!M39+'27 VAS skaičiavimai'!B22</f>
        <v>375000</v>
      </c>
      <c r="N13" s="148">
        <f>SUM(B13:M13)</f>
        <v>375000</v>
      </c>
      <c r="O13" s="148">
        <f>'Metinis atlyginimas'!O37+'Metinis atlyginimas'!O39</f>
        <v>0</v>
      </c>
      <c r="P13" s="148">
        <f>'Metinis atlyginimas'!P37+'Metinis atlyginimas'!P39</f>
        <v>0</v>
      </c>
      <c r="Q13" s="148">
        <f>'Metinis atlyginimas'!Q37+'Metinis atlyginimas'!Q39</f>
        <v>0</v>
      </c>
      <c r="R13" s="148">
        <f>'Metinis atlyginimas'!R37+'Metinis atlyginimas'!R39</f>
        <v>0</v>
      </c>
      <c r="S13" s="148">
        <f>'Metinis atlyginimas'!S37+'Metinis atlyginimas'!S39</f>
        <v>0</v>
      </c>
      <c r="T13" s="148">
        <f>'Metinis atlyginimas'!T37+'Metinis atlyginimas'!T39</f>
        <v>0</v>
      </c>
      <c r="U13" s="148">
        <f>'Metinis atlyginimas'!U37+'Metinis atlyginimas'!U39</f>
        <v>0</v>
      </c>
      <c r="V13" s="148">
        <f>'Metinis atlyginimas'!V37+'Metinis atlyginimas'!V39</f>
        <v>0</v>
      </c>
      <c r="W13" s="148">
        <f>'Metinis atlyginimas'!W37+'Metinis atlyginimas'!W39</f>
        <v>0</v>
      </c>
      <c r="X13" s="148">
        <f>'Metinis atlyginimas'!X37+'Metinis atlyginimas'!X39</f>
        <v>0</v>
      </c>
      <c r="Y13" s="148">
        <f>'Metinis atlyginimas'!Y37+'Metinis atlyginimas'!Y39</f>
        <v>0</v>
      </c>
      <c r="Z13" s="148">
        <f>'Metinis atlyginimas'!Z37+'Metinis atlyginimas'!Z39+'27 VAS skaičiavimai'!C23</f>
        <v>1250000</v>
      </c>
      <c r="AA13" s="148">
        <f>SUM(O13:Z13)</f>
        <v>1250000</v>
      </c>
      <c r="AB13" s="148">
        <f>'Metinis atlyginimas'!AB37+'Metinis atlyginimas'!AB39</f>
        <v>0</v>
      </c>
      <c r="AC13" s="148">
        <f>'Metinis atlyginimas'!AC37+'Metinis atlyginimas'!AC39</f>
        <v>0</v>
      </c>
      <c r="AD13" s="148">
        <f>'Metinis atlyginimas'!AD37+'Metinis atlyginimas'!AD39</f>
        <v>0</v>
      </c>
      <c r="AE13" s="148">
        <f>'Metinis atlyginimas'!AE37+'Metinis atlyginimas'!AE39</f>
        <v>0</v>
      </c>
      <c r="AF13" s="148">
        <f>'Metinis atlyginimas'!AF37+'Metinis atlyginimas'!AF39</f>
        <v>0</v>
      </c>
      <c r="AG13" s="148">
        <f>'Metinis atlyginimas'!AG37+'Metinis atlyginimas'!AG39</f>
        <v>0</v>
      </c>
      <c r="AH13" s="148">
        <f>'Metinis atlyginimas'!AH37+'Metinis atlyginimas'!AH39</f>
        <v>0</v>
      </c>
      <c r="AI13" s="148">
        <f>'Metinis atlyginimas'!AI37+'Metinis atlyginimas'!AI39</f>
        <v>0</v>
      </c>
      <c r="AJ13" s="148">
        <f>'Metinis atlyginimas'!AJ37+'Metinis atlyginimas'!AJ39</f>
        <v>0</v>
      </c>
      <c r="AK13" s="148">
        <f>'Metinis atlyginimas'!AK37+'Metinis atlyginimas'!AK39</f>
        <v>0</v>
      </c>
      <c r="AL13" s="148">
        <f>'Metinis atlyginimas'!AL37+'Metinis atlyginimas'!AL39</f>
        <v>0</v>
      </c>
      <c r="AM13" s="148">
        <f>'Metinis atlyginimas'!AM37+'Metinis atlyginimas'!AM39+'27 VAS skaičiavimai'!D23</f>
        <v>874999.99999999988</v>
      </c>
      <c r="AN13" s="148">
        <f>SUM(AB13:AM13)</f>
        <v>874999.99999999988</v>
      </c>
      <c r="AO13" s="148">
        <f>'Metinis atlyginimas'!AO37+'Metinis atlyginimas'!AO39</f>
        <v>9106.0583333333343</v>
      </c>
      <c r="AP13" s="148">
        <f>'Metinis atlyginimas'!AP37+'Metinis atlyginimas'!AP39</f>
        <v>9106.0583333333343</v>
      </c>
      <c r="AQ13" s="148">
        <f>'Metinis atlyginimas'!AQ37+'Metinis atlyginimas'!AQ39</f>
        <v>9106.0583333333343</v>
      </c>
      <c r="AR13" s="148">
        <f>'Metinis atlyginimas'!AR37+'Metinis atlyginimas'!AR39</f>
        <v>9106.0583333333343</v>
      </c>
      <c r="AS13" s="148">
        <f>'Metinis atlyginimas'!AS37+'Metinis atlyginimas'!AS39</f>
        <v>9106.0583333333343</v>
      </c>
      <c r="AT13" s="148">
        <f>'Metinis atlyginimas'!AT37+'Metinis atlyginimas'!AT39</f>
        <v>9106.0583333333343</v>
      </c>
      <c r="AU13" s="148">
        <f>'Metinis atlyginimas'!AU37+'Metinis atlyginimas'!AU39</f>
        <v>9106.0583333333343</v>
      </c>
      <c r="AV13" s="148">
        <f>'Metinis atlyginimas'!AV37+'Metinis atlyginimas'!AV39</f>
        <v>9106.0583333333343</v>
      </c>
      <c r="AW13" s="148">
        <f>'Metinis atlyginimas'!AW37+'Metinis atlyginimas'!AW39</f>
        <v>9106.0583333333343</v>
      </c>
      <c r="AX13" s="148">
        <f>'Metinis atlyginimas'!AX37+'Metinis atlyginimas'!AX39</f>
        <v>9106.0583333333343</v>
      </c>
      <c r="AY13" s="599">
        <f>'Metinis atlyginimas'!AY37+'Metinis atlyginimas'!AY39-'Ilgalaikio turto apskaita'!AY11</f>
        <v>9106.0583333333343</v>
      </c>
      <c r="AZ13" s="148">
        <f>'Metinis atlyginimas'!AZ37+'Metinis atlyginimas'!AZ39</f>
        <v>9106.0583333333343</v>
      </c>
      <c r="BA13" s="148">
        <f>SUM(AO13:AZ13)</f>
        <v>109272.70000000001</v>
      </c>
      <c r="BB13" s="148">
        <f>'Metinis atlyginimas'!BB37+'Metinis atlyginimas'!BB39</f>
        <v>9379.240083333334</v>
      </c>
      <c r="BC13" s="148">
        <f>'Metinis atlyginimas'!BC37+'Metinis atlyginimas'!BC39</f>
        <v>9379.240083333334</v>
      </c>
      <c r="BD13" s="148">
        <f>'Metinis atlyginimas'!BD37+'Metinis atlyginimas'!BD39</f>
        <v>9379.240083333334</v>
      </c>
      <c r="BE13" s="148">
        <f>'Metinis atlyginimas'!BE37+'Metinis atlyginimas'!BE39</f>
        <v>9379.240083333334</v>
      </c>
      <c r="BF13" s="148">
        <f>'Metinis atlyginimas'!BF37+'Metinis atlyginimas'!BF39</f>
        <v>9379.240083333334</v>
      </c>
      <c r="BG13" s="148">
        <f>'Metinis atlyginimas'!BG37+'Metinis atlyginimas'!BG39</f>
        <v>9379.240083333334</v>
      </c>
      <c r="BH13" s="148">
        <f>'Metinis atlyginimas'!BH37+'Metinis atlyginimas'!BH39</f>
        <v>9379.240083333334</v>
      </c>
      <c r="BI13" s="148">
        <f>'Metinis atlyginimas'!BI37+'Metinis atlyginimas'!BI39</f>
        <v>9379.240083333334</v>
      </c>
      <c r="BJ13" s="148">
        <f>'Metinis atlyginimas'!BJ37+'Metinis atlyginimas'!BJ39</f>
        <v>9379.240083333334</v>
      </c>
      <c r="BK13" s="148">
        <f>'Metinis atlyginimas'!BK37+'Metinis atlyginimas'!BK39</f>
        <v>9379.240083333334</v>
      </c>
      <c r="BL13" s="599">
        <f>'Metinis atlyginimas'!BL37+'Metinis atlyginimas'!BL39-'Ilgalaikio turto apskaita'!BL11</f>
        <v>9379.240083333334</v>
      </c>
      <c r="BM13" s="148">
        <f>'Metinis atlyginimas'!BM37+'Metinis atlyginimas'!BM39</f>
        <v>9379.240083333334</v>
      </c>
      <c r="BN13" s="148">
        <f>SUM(BB13:BM13)</f>
        <v>112550.88100000004</v>
      </c>
      <c r="BO13" s="148">
        <f>'Metinis atlyginimas'!BO37+'Metinis atlyginimas'!BO39</f>
        <v>9660.6172858333321</v>
      </c>
      <c r="BP13" s="148">
        <f>'Metinis atlyginimas'!BP37+'Metinis atlyginimas'!BP39</f>
        <v>9660.6172858333321</v>
      </c>
      <c r="BQ13" s="148">
        <f>'Metinis atlyginimas'!BQ37+'Metinis atlyginimas'!BQ39</f>
        <v>9660.6172858333321</v>
      </c>
      <c r="BR13" s="148">
        <f>'Metinis atlyginimas'!BR37+'Metinis atlyginimas'!BR39</f>
        <v>9660.6172858333321</v>
      </c>
      <c r="BS13" s="148">
        <f>'Metinis atlyginimas'!BS37+'Metinis atlyginimas'!BS39</f>
        <v>9660.6172858333321</v>
      </c>
      <c r="BT13" s="148">
        <f>'Metinis atlyginimas'!BT37+'Metinis atlyginimas'!BT39</f>
        <v>9660.6172858333321</v>
      </c>
      <c r="BU13" s="148">
        <f>'Metinis atlyginimas'!BU37+'Metinis atlyginimas'!BU39</f>
        <v>9660.6172858333321</v>
      </c>
      <c r="BV13" s="148">
        <f>'Metinis atlyginimas'!BV37+'Metinis atlyginimas'!BV39</f>
        <v>9660.6172858333321</v>
      </c>
      <c r="BW13" s="148">
        <f>'Metinis atlyginimas'!BW37+'Metinis atlyginimas'!BW39</f>
        <v>9660.6172858333321</v>
      </c>
      <c r="BX13" s="148">
        <f>'Metinis atlyginimas'!BX37+'Metinis atlyginimas'!BX39</f>
        <v>9660.6172858333321</v>
      </c>
      <c r="BY13" s="599">
        <f>'Metinis atlyginimas'!BY37+'Metinis atlyginimas'!BY39-'Ilgalaikio turto apskaita'!BY11</f>
        <v>9660.6172858333321</v>
      </c>
      <c r="BZ13" s="148">
        <f>'Metinis atlyginimas'!BZ37+'Metinis atlyginimas'!BZ39</f>
        <v>9660.6172858333321</v>
      </c>
      <c r="CA13" s="148">
        <f>SUM(BO13:BZ13)</f>
        <v>115927.40742999998</v>
      </c>
      <c r="CB13" s="148">
        <f>'Metinis atlyginimas'!CB37+'Metinis atlyginimas'!CB39</f>
        <v>9950.4358044083328</v>
      </c>
      <c r="CC13" s="148">
        <f>'Metinis atlyginimas'!CC37+'Metinis atlyginimas'!CC39</f>
        <v>9950.4358044083328</v>
      </c>
      <c r="CD13" s="148">
        <f>'Metinis atlyginimas'!CD37+'Metinis atlyginimas'!CD39</f>
        <v>9950.4358044083328</v>
      </c>
      <c r="CE13" s="148">
        <f>'Metinis atlyginimas'!CE37+'Metinis atlyginimas'!CE39</f>
        <v>9950.4358044083328</v>
      </c>
      <c r="CF13" s="148">
        <f>'Metinis atlyginimas'!CF37+'Metinis atlyginimas'!CF39</f>
        <v>9950.4358044083328</v>
      </c>
      <c r="CG13" s="148">
        <f>'Metinis atlyginimas'!CG37+'Metinis atlyginimas'!CG39</f>
        <v>9950.4358044083328</v>
      </c>
      <c r="CH13" s="148">
        <f>'Metinis atlyginimas'!CH37+'Metinis atlyginimas'!CH39</f>
        <v>9950.4358044083328</v>
      </c>
      <c r="CI13" s="148">
        <f>'Metinis atlyginimas'!CI37+'Metinis atlyginimas'!CI39</f>
        <v>9950.4358044083328</v>
      </c>
      <c r="CJ13" s="148">
        <f>'Metinis atlyginimas'!CJ37+'Metinis atlyginimas'!CJ39</f>
        <v>9950.4358044083328</v>
      </c>
      <c r="CK13" s="148">
        <f>'Metinis atlyginimas'!CK37+'Metinis atlyginimas'!CK39</f>
        <v>9950.4358044083328</v>
      </c>
      <c r="CL13" s="599">
        <f>'Metinis atlyginimas'!CL37+'Metinis atlyginimas'!CL39-'Ilgalaikio turto apskaita'!CL11</f>
        <v>9950.4358044083328</v>
      </c>
      <c r="CM13" s="148">
        <f>'Metinis atlyginimas'!CM37+'Metinis atlyginimas'!CM39</f>
        <v>9950.4358044083328</v>
      </c>
      <c r="CN13" s="148">
        <f>SUM(CB13:CM13)</f>
        <v>119405.2296529</v>
      </c>
      <c r="CO13" s="148">
        <f>'Metinis atlyginimas'!CO37+'Metinis atlyginimas'!CO39</f>
        <v>10248.948878540585</v>
      </c>
      <c r="CP13" s="148">
        <f>'Metinis atlyginimas'!CP37+'Metinis atlyginimas'!CP39</f>
        <v>10248.948878540585</v>
      </c>
      <c r="CQ13" s="148">
        <f>'Metinis atlyginimas'!CQ37+'Metinis atlyginimas'!CQ39</f>
        <v>10248.948878540585</v>
      </c>
      <c r="CR13" s="148">
        <f>'Metinis atlyginimas'!CR37+'Metinis atlyginimas'!CR39</f>
        <v>10248.948878540585</v>
      </c>
      <c r="CS13" s="148">
        <f>'Metinis atlyginimas'!CS37+'Metinis atlyginimas'!CS39</f>
        <v>10248.948878540585</v>
      </c>
      <c r="CT13" s="148">
        <f>'Metinis atlyginimas'!CT37+'Metinis atlyginimas'!CT39</f>
        <v>10248.948878540585</v>
      </c>
      <c r="CU13" s="148">
        <f>'Metinis atlyginimas'!CU37+'Metinis atlyginimas'!CU39</f>
        <v>10248.948878540585</v>
      </c>
      <c r="CV13" s="148">
        <f>'Metinis atlyginimas'!CV37+'Metinis atlyginimas'!CV39</f>
        <v>10248.948878540585</v>
      </c>
      <c r="CW13" s="148">
        <f>'Metinis atlyginimas'!CW37+'Metinis atlyginimas'!CW39</f>
        <v>10248.948878540585</v>
      </c>
      <c r="CX13" s="148">
        <f>'Metinis atlyginimas'!CX37+'Metinis atlyginimas'!CX39</f>
        <v>10248.948878540585</v>
      </c>
      <c r="CY13" s="599">
        <f>'Metinis atlyginimas'!CY37+'Metinis atlyginimas'!CY39-'Ilgalaikio turto apskaita'!CY11</f>
        <v>10248.948878540585</v>
      </c>
      <c r="CZ13" s="148">
        <f>'Metinis atlyginimas'!CZ37+'Metinis atlyginimas'!CZ39</f>
        <v>10248.948878540585</v>
      </c>
      <c r="DA13" s="148">
        <f>SUM(CO13:CZ13)</f>
        <v>122987.38654248702</v>
      </c>
      <c r="DB13" s="148">
        <f>'Metinis atlyginimas'!DB37+'Metinis atlyginimas'!DB39</f>
        <v>10556.417344896799</v>
      </c>
      <c r="DC13" s="148">
        <f>'Metinis atlyginimas'!DC37+'Metinis atlyginimas'!DC39</f>
        <v>10556.417344896799</v>
      </c>
      <c r="DD13" s="148">
        <f>'Metinis atlyginimas'!DD37+'Metinis atlyginimas'!DD39</f>
        <v>10556.417344896799</v>
      </c>
      <c r="DE13" s="148">
        <f>'Metinis atlyginimas'!DE37+'Metinis atlyginimas'!DE39</f>
        <v>10556.417344896799</v>
      </c>
      <c r="DF13" s="148">
        <f>'Metinis atlyginimas'!DF37+'Metinis atlyginimas'!DF39</f>
        <v>10556.417344896799</v>
      </c>
      <c r="DG13" s="148">
        <f>'Metinis atlyginimas'!DG37+'Metinis atlyginimas'!DG39</f>
        <v>10556.417344896799</v>
      </c>
      <c r="DH13" s="148">
        <f>'Metinis atlyginimas'!DH37+'Metinis atlyginimas'!DH39</f>
        <v>10556.417344896799</v>
      </c>
      <c r="DI13" s="148">
        <f>'Metinis atlyginimas'!DI37+'Metinis atlyginimas'!DI39</f>
        <v>10556.417344896799</v>
      </c>
      <c r="DJ13" s="148">
        <f>'Metinis atlyginimas'!DJ37+'Metinis atlyginimas'!DJ39</f>
        <v>10556.417344896799</v>
      </c>
      <c r="DK13" s="148">
        <f>'Metinis atlyginimas'!DK37+'Metinis atlyginimas'!DK39</f>
        <v>10556.417344896799</v>
      </c>
      <c r="DL13" s="599">
        <f>'Metinis atlyginimas'!DL37+'Metinis atlyginimas'!DL39-'Ilgalaikio turto apskaita'!DL11</f>
        <v>10556.417344896799</v>
      </c>
      <c r="DM13" s="148">
        <f>'Metinis atlyginimas'!DM37+'Metinis atlyginimas'!DM39</f>
        <v>10556.417344896799</v>
      </c>
      <c r="DN13" s="148">
        <f>SUM(DB13:DM13)</f>
        <v>126677.00813876156</v>
      </c>
      <c r="DO13" s="148">
        <f>'Metinis atlyginimas'!DO37+'Metinis atlyginimas'!DO39</f>
        <v>10873.109865243705</v>
      </c>
      <c r="DP13" s="148">
        <f>'Metinis atlyginimas'!DP37+'Metinis atlyginimas'!DP39</f>
        <v>10873.109865243705</v>
      </c>
      <c r="DQ13" s="148">
        <f>'Metinis atlyginimas'!DQ37+'Metinis atlyginimas'!DQ39</f>
        <v>10873.109865243705</v>
      </c>
      <c r="DR13" s="148">
        <f>'Metinis atlyginimas'!DR37+'Metinis atlyginimas'!DR39</f>
        <v>10873.109865243705</v>
      </c>
      <c r="DS13" s="148">
        <f>'Metinis atlyginimas'!DS37+'Metinis atlyginimas'!DS39</f>
        <v>10873.109865243705</v>
      </c>
      <c r="DT13" s="148">
        <f>'Metinis atlyginimas'!DT37+'Metinis atlyginimas'!DT39</f>
        <v>10873.109865243705</v>
      </c>
      <c r="DU13" s="148">
        <f>'Metinis atlyginimas'!DU37+'Metinis atlyginimas'!DU39</f>
        <v>10873.109865243705</v>
      </c>
      <c r="DV13" s="148">
        <f>'Metinis atlyginimas'!DV37+'Metinis atlyginimas'!DV39</f>
        <v>10873.109865243705</v>
      </c>
      <c r="DW13" s="148">
        <f>'Metinis atlyginimas'!DW37+'Metinis atlyginimas'!DW39</f>
        <v>10873.109865243705</v>
      </c>
      <c r="DX13" s="148">
        <f>'Metinis atlyginimas'!DX37+'Metinis atlyginimas'!DX39</f>
        <v>10873.109865243705</v>
      </c>
      <c r="DY13" s="599">
        <f>'Metinis atlyginimas'!DY37+'Metinis atlyginimas'!DY39-'Ilgalaikio turto apskaita'!DY11</f>
        <v>10873.109865243705</v>
      </c>
      <c r="DZ13" s="148">
        <f>'Metinis atlyginimas'!DZ37+'Metinis atlyginimas'!DZ39</f>
        <v>10873.109865243705</v>
      </c>
      <c r="EA13" s="148">
        <f>SUM(DO13:DZ13)</f>
        <v>130477.31838292447</v>
      </c>
      <c r="EB13" s="148">
        <f>'Metinis atlyginimas'!EB37+'Metinis atlyginimas'!EB39</f>
        <v>11199.303161201016</v>
      </c>
      <c r="EC13" s="148">
        <f>'Metinis atlyginimas'!EC37+'Metinis atlyginimas'!EC39</f>
        <v>11199.303161201016</v>
      </c>
      <c r="ED13" s="148">
        <f>'Metinis atlyginimas'!ED37+'Metinis atlyginimas'!ED39</f>
        <v>11199.303161201016</v>
      </c>
      <c r="EE13" s="148">
        <f>'Metinis atlyginimas'!EE37+'Metinis atlyginimas'!EE39</f>
        <v>11199.303161201016</v>
      </c>
      <c r="EF13" s="148">
        <f>'Metinis atlyginimas'!EF37+'Metinis atlyginimas'!EF39</f>
        <v>11199.303161201016</v>
      </c>
      <c r="EG13" s="148">
        <f>'Metinis atlyginimas'!EG37+'Metinis atlyginimas'!EG39</f>
        <v>11199.303161201016</v>
      </c>
      <c r="EH13" s="148">
        <f>'Metinis atlyginimas'!EH37+'Metinis atlyginimas'!EH39</f>
        <v>11199.303161201016</v>
      </c>
      <c r="EI13" s="148">
        <f>'Metinis atlyginimas'!EI37+'Metinis atlyginimas'!EI39</f>
        <v>11199.303161201016</v>
      </c>
      <c r="EJ13" s="148">
        <f>'Metinis atlyginimas'!EJ37+'Metinis atlyginimas'!EJ39</f>
        <v>11199.303161201016</v>
      </c>
      <c r="EK13" s="148">
        <f>'Metinis atlyginimas'!EK37+'Metinis atlyginimas'!EK39</f>
        <v>11199.303161201016</v>
      </c>
      <c r="EL13" s="599">
        <f>'Metinis atlyginimas'!EL37+'Metinis atlyginimas'!EL39-'Ilgalaikio turto apskaita'!EL11</f>
        <v>11199.303161201016</v>
      </c>
      <c r="EM13" s="148">
        <f>'Metinis atlyginimas'!EM37+'Metinis atlyginimas'!EM39</f>
        <v>11199.303161201016</v>
      </c>
      <c r="EN13" s="148">
        <f>SUM(EB13:EM13)</f>
        <v>134391.63793441217</v>
      </c>
      <c r="EO13" s="148">
        <f>'Metinis atlyginimas'!EO37+'Metinis atlyginimas'!EO39</f>
        <v>11535.282256037046</v>
      </c>
      <c r="EP13" s="148">
        <f>'Metinis atlyginimas'!EP37+'Metinis atlyginimas'!EP39</f>
        <v>11535.282256037046</v>
      </c>
      <c r="EQ13" s="148">
        <f>'Metinis atlyginimas'!EQ37+'Metinis atlyginimas'!EQ39</f>
        <v>11535.282256037046</v>
      </c>
      <c r="ER13" s="148">
        <f>'Metinis atlyginimas'!ER37+'Metinis atlyginimas'!ER39</f>
        <v>11535.282256037046</v>
      </c>
      <c r="ES13" s="148">
        <f>'Metinis atlyginimas'!ES37+'Metinis atlyginimas'!ES39</f>
        <v>11535.282256037046</v>
      </c>
      <c r="ET13" s="148">
        <f>'Metinis atlyginimas'!ET37+'Metinis atlyginimas'!ET39</f>
        <v>11535.282256037046</v>
      </c>
      <c r="EU13" s="148">
        <f>'Metinis atlyginimas'!EU37+'Metinis atlyginimas'!EU39</f>
        <v>11535.282256037046</v>
      </c>
      <c r="EV13" s="148">
        <f>'Metinis atlyginimas'!EV37+'Metinis atlyginimas'!EV39</f>
        <v>11535.282256037046</v>
      </c>
      <c r="EW13" s="148">
        <f>'Metinis atlyginimas'!EW37+'Metinis atlyginimas'!EW39</f>
        <v>11535.282256037046</v>
      </c>
      <c r="EX13" s="148">
        <f>'Metinis atlyginimas'!EX37+'Metinis atlyginimas'!EX39</f>
        <v>11535.282256037046</v>
      </c>
      <c r="EY13" s="599">
        <f>'Metinis atlyginimas'!EY37+'Metinis atlyginimas'!EY39-'Ilgalaikio turto apskaita'!EY11</f>
        <v>11535.282256037046</v>
      </c>
      <c r="EZ13" s="148">
        <f>'Metinis atlyginimas'!EZ37+'Metinis atlyginimas'!EZ39</f>
        <v>11535.282256037046</v>
      </c>
      <c r="FA13" s="148">
        <f>SUM(EO13:EZ13)</f>
        <v>138423.38707244452</v>
      </c>
      <c r="FB13" s="148">
        <f>'Metinis atlyginimas'!FB37+'Metinis atlyginimas'!FB39</f>
        <v>11881.340723718156</v>
      </c>
      <c r="FC13" s="148">
        <f>'Metinis atlyginimas'!FC37+'Metinis atlyginimas'!FC39</f>
        <v>11881.340723718156</v>
      </c>
      <c r="FD13" s="148">
        <f>'Metinis atlyginimas'!FD37+'Metinis atlyginimas'!FD39</f>
        <v>11881.340723718156</v>
      </c>
      <c r="FE13" s="148">
        <f>'Metinis atlyginimas'!FE37+'Metinis atlyginimas'!FE39</f>
        <v>11881.340723718156</v>
      </c>
      <c r="FF13" s="148">
        <f>'Metinis atlyginimas'!FF37+'Metinis atlyginimas'!FF39</f>
        <v>11881.340723718156</v>
      </c>
      <c r="FG13" s="148">
        <f>'Metinis atlyginimas'!FG37+'Metinis atlyginimas'!FG39</f>
        <v>11881.340723718156</v>
      </c>
      <c r="FH13" s="148">
        <f>'Metinis atlyginimas'!FH37+'Metinis atlyginimas'!FH39</f>
        <v>11881.340723718156</v>
      </c>
      <c r="FI13" s="148">
        <f>'Metinis atlyginimas'!FI37+'Metinis atlyginimas'!FI39</f>
        <v>11881.340723718156</v>
      </c>
      <c r="FJ13" s="148">
        <f>'Metinis atlyginimas'!FJ37+'Metinis atlyginimas'!FJ39</f>
        <v>11881.340723718156</v>
      </c>
      <c r="FK13" s="148">
        <f>'Metinis atlyginimas'!FK37+'Metinis atlyginimas'!FK39</f>
        <v>11881.340723718156</v>
      </c>
      <c r="FL13" s="599">
        <f>'Metinis atlyginimas'!FL37+'Metinis atlyginimas'!FL39-'Ilgalaikio turto apskaita'!FL11</f>
        <v>11881.340723718156</v>
      </c>
      <c r="FM13" s="148">
        <f>'Metinis atlyginimas'!FM37+'Metinis atlyginimas'!FM39</f>
        <v>11881.340723718156</v>
      </c>
      <c r="FN13" s="148">
        <f>SUM(FB13:FM13)</f>
        <v>142576.08868461786</v>
      </c>
      <c r="FO13" s="148">
        <f>'Metinis atlyginimas'!FO37+'Metinis atlyginimas'!FO39</f>
        <v>12237.7809454297</v>
      </c>
      <c r="FP13" s="148">
        <f>'Metinis atlyginimas'!FP37+'Metinis atlyginimas'!FP39</f>
        <v>12237.7809454297</v>
      </c>
      <c r="FQ13" s="148">
        <f>'Metinis atlyginimas'!FQ37+'Metinis atlyginimas'!FQ39</f>
        <v>12237.7809454297</v>
      </c>
      <c r="FR13" s="148">
        <f>'Metinis atlyginimas'!FR37+'Metinis atlyginimas'!FR39</f>
        <v>12237.7809454297</v>
      </c>
      <c r="FS13" s="148">
        <f>'Metinis atlyginimas'!FS37+'Metinis atlyginimas'!FS39</f>
        <v>12237.7809454297</v>
      </c>
      <c r="FT13" s="148">
        <f>'Metinis atlyginimas'!FT37+'Metinis atlyginimas'!FT39</f>
        <v>12237.7809454297</v>
      </c>
      <c r="FU13" s="148">
        <f>'Metinis atlyginimas'!FU37+'Metinis atlyginimas'!FU39</f>
        <v>12237.7809454297</v>
      </c>
      <c r="FV13" s="148">
        <f>'Metinis atlyginimas'!FV37+'Metinis atlyginimas'!FV39</f>
        <v>12237.7809454297</v>
      </c>
      <c r="FW13" s="148">
        <f>'Metinis atlyginimas'!FW37+'Metinis atlyginimas'!FW39</f>
        <v>12237.7809454297</v>
      </c>
      <c r="FX13" s="148">
        <f>'Metinis atlyginimas'!FX37+'Metinis atlyginimas'!FX39</f>
        <v>12237.7809454297</v>
      </c>
      <c r="FY13" s="599">
        <f>'Metinis atlyginimas'!FY37+'Metinis atlyginimas'!FY39-'Ilgalaikio turto apskaita'!FY11</f>
        <v>12237.7809454297</v>
      </c>
      <c r="FZ13" s="148">
        <f>'Metinis atlyginimas'!FZ37+'Metinis atlyginimas'!FZ39</f>
        <v>12237.7809454297</v>
      </c>
      <c r="GA13" s="148">
        <f>SUM(FO13:FZ13)</f>
        <v>146853.37134515637</v>
      </c>
      <c r="GB13" s="148">
        <f>'Metinis atlyginimas'!GB37+'Metinis atlyginimas'!GB39</f>
        <v>12604.914373792593</v>
      </c>
      <c r="GC13" s="148">
        <f>'Metinis atlyginimas'!GC37+'Metinis atlyginimas'!GC39</f>
        <v>12604.914373792593</v>
      </c>
      <c r="GD13" s="148">
        <f>'Metinis atlyginimas'!GD37+'Metinis atlyginimas'!GD39</f>
        <v>12604.914373792593</v>
      </c>
      <c r="GE13" s="148">
        <f>'Metinis atlyginimas'!GE37+'Metinis atlyginimas'!GE39</f>
        <v>12604.914373792593</v>
      </c>
      <c r="GF13" s="148">
        <f>'Metinis atlyginimas'!GF37+'Metinis atlyginimas'!GF39</f>
        <v>12604.914373792593</v>
      </c>
      <c r="GG13" s="148">
        <f>'Metinis atlyginimas'!GG37+'Metinis atlyginimas'!GG39</f>
        <v>12604.914373792593</v>
      </c>
      <c r="GH13" s="148">
        <f>'Metinis atlyginimas'!GH37+'Metinis atlyginimas'!GH39</f>
        <v>12604.914373792593</v>
      </c>
      <c r="GI13" s="148">
        <f>'Metinis atlyginimas'!GI37+'Metinis atlyginimas'!GI39</f>
        <v>12604.914373792593</v>
      </c>
      <c r="GJ13" s="148">
        <f>'Metinis atlyginimas'!GJ37+'Metinis atlyginimas'!GJ39</f>
        <v>12604.914373792593</v>
      </c>
      <c r="GK13" s="148">
        <f>'Metinis atlyginimas'!GK37+'Metinis atlyginimas'!GK39</f>
        <v>12604.914373792593</v>
      </c>
      <c r="GL13" s="599">
        <f>'Metinis atlyginimas'!GL37+'Metinis atlyginimas'!GL39-'Ilgalaikio turto apskaita'!GL11</f>
        <v>12604.914373792593</v>
      </c>
      <c r="GM13" s="148">
        <f>'Metinis atlyginimas'!GM37+'Metinis atlyginimas'!GM39</f>
        <v>12604.914373792593</v>
      </c>
      <c r="GN13" s="148">
        <f>SUM(GB13:GM13)</f>
        <v>151258.97248551113</v>
      </c>
      <c r="GO13" s="148">
        <f>'Metinis atlyginimas'!GO37+'Metinis atlyginimas'!GO39</f>
        <v>0</v>
      </c>
      <c r="GP13" s="148">
        <f>'Metinis atlyginimas'!GP37+'Metinis atlyginimas'!GP39</f>
        <v>0</v>
      </c>
      <c r="GQ13" s="148">
        <f>'Metinis atlyginimas'!GQ37+'Metinis atlyginimas'!GQ39</f>
        <v>0</v>
      </c>
      <c r="GR13" s="148">
        <f>'Metinis atlyginimas'!GR37+'Metinis atlyginimas'!GR39</f>
        <v>0</v>
      </c>
      <c r="GS13" s="148">
        <f>'Metinis atlyginimas'!GS37+'Metinis atlyginimas'!GS39</f>
        <v>0</v>
      </c>
      <c r="GT13" s="148">
        <f>'Metinis atlyginimas'!GT37+'Metinis atlyginimas'!GT39</f>
        <v>0</v>
      </c>
      <c r="GU13" s="148">
        <f>'Metinis atlyginimas'!GU37+'Metinis atlyginimas'!GU39</f>
        <v>0</v>
      </c>
      <c r="GV13" s="148">
        <f>'Metinis atlyginimas'!GV37+'Metinis atlyginimas'!GV39</f>
        <v>0</v>
      </c>
      <c r="GW13" s="148">
        <f>'Metinis atlyginimas'!GW37+'Metinis atlyginimas'!GW39</f>
        <v>0</v>
      </c>
      <c r="GX13" s="148">
        <f>'Metinis atlyginimas'!GX37+'Metinis atlyginimas'!GX39</f>
        <v>0</v>
      </c>
      <c r="GY13" s="599">
        <f>'Metinis atlyginimas'!GY37+'Metinis atlyginimas'!GY39-'Ilgalaikio turto apskaita'!GY11</f>
        <v>0</v>
      </c>
      <c r="GZ13" s="148">
        <f>'Metinis atlyginimas'!GZ37+'Metinis atlyginimas'!GZ39</f>
        <v>0</v>
      </c>
      <c r="HA13" s="148">
        <f>SUM(GO13:GZ13)</f>
        <v>0</v>
      </c>
      <c r="HB13" s="148">
        <f>'Metinis atlyginimas'!HB37+'Metinis atlyginimas'!HB39</f>
        <v>0</v>
      </c>
      <c r="HC13" s="148">
        <f>'Metinis atlyginimas'!HC37+'Metinis atlyginimas'!HC39</f>
        <v>0</v>
      </c>
      <c r="HD13" s="148">
        <f>'Metinis atlyginimas'!HD37+'Metinis atlyginimas'!HD39</f>
        <v>0</v>
      </c>
      <c r="HE13" s="148">
        <f>'Metinis atlyginimas'!HE37+'Metinis atlyginimas'!HE39</f>
        <v>0</v>
      </c>
      <c r="HF13" s="148">
        <f>'Metinis atlyginimas'!HF37+'Metinis atlyginimas'!HF39</f>
        <v>0</v>
      </c>
      <c r="HG13" s="148">
        <f>'Metinis atlyginimas'!HG37+'Metinis atlyginimas'!HG39</f>
        <v>0</v>
      </c>
      <c r="HH13" s="148">
        <f>'Metinis atlyginimas'!HH37+'Metinis atlyginimas'!HH39</f>
        <v>0</v>
      </c>
      <c r="HI13" s="148">
        <f>'Metinis atlyginimas'!HI37+'Metinis atlyginimas'!HI39</f>
        <v>0</v>
      </c>
      <c r="HJ13" s="148">
        <f>'Metinis atlyginimas'!HJ37+'Metinis atlyginimas'!HJ39</f>
        <v>0</v>
      </c>
      <c r="HK13" s="148">
        <f>'Metinis atlyginimas'!HK37+'Metinis atlyginimas'!HK39</f>
        <v>0</v>
      </c>
      <c r="HL13" s="599">
        <f>'Metinis atlyginimas'!HL37+'Metinis atlyginimas'!HL39-'Ilgalaikio turto apskaita'!HL11</f>
        <v>0</v>
      </c>
      <c r="HM13" s="148">
        <f>'Metinis atlyginimas'!HM37+'Metinis atlyginimas'!HM39</f>
        <v>0</v>
      </c>
      <c r="HN13" s="148">
        <f>SUM(HB13:HM13)</f>
        <v>0</v>
      </c>
      <c r="HO13" s="148">
        <f>'Metinis atlyginimas'!HO37+'Metinis atlyginimas'!HO39</f>
        <v>0</v>
      </c>
      <c r="HP13" s="148">
        <f>'Metinis atlyginimas'!HP37+'Metinis atlyginimas'!HP39</f>
        <v>0</v>
      </c>
      <c r="HQ13" s="148">
        <f>'Metinis atlyginimas'!HQ37+'Metinis atlyginimas'!HQ39</f>
        <v>0</v>
      </c>
      <c r="HR13" s="148">
        <f>'Metinis atlyginimas'!HR37+'Metinis atlyginimas'!HR39</f>
        <v>0</v>
      </c>
      <c r="HS13" s="148">
        <f>'Metinis atlyginimas'!HS37+'Metinis atlyginimas'!HS39</f>
        <v>0</v>
      </c>
      <c r="HT13" s="148">
        <f>'Metinis atlyginimas'!HT37+'Metinis atlyginimas'!HT39</f>
        <v>0</v>
      </c>
      <c r="HU13" s="148">
        <f>'Metinis atlyginimas'!HU37+'Metinis atlyginimas'!HU39</f>
        <v>0</v>
      </c>
      <c r="HV13" s="148">
        <f>'Metinis atlyginimas'!HV37+'Metinis atlyginimas'!HV39</f>
        <v>0</v>
      </c>
      <c r="HW13" s="148">
        <f>'Metinis atlyginimas'!HW37+'Metinis atlyginimas'!HW39</f>
        <v>0</v>
      </c>
      <c r="HX13" s="148">
        <f>'Metinis atlyginimas'!HX37+'Metinis atlyginimas'!HX39</f>
        <v>0</v>
      </c>
      <c r="HY13" s="599">
        <f>'Metinis atlyginimas'!HY37+'Metinis atlyginimas'!HY39-'Ilgalaikio turto apskaita'!HY11</f>
        <v>0</v>
      </c>
      <c r="HZ13" s="148">
        <f>'Metinis atlyginimas'!HZ37+'Metinis atlyginimas'!HZ39</f>
        <v>0</v>
      </c>
      <c r="IA13" s="148">
        <f>SUM(HO13:HZ13)</f>
        <v>0</v>
      </c>
      <c r="IB13" s="148">
        <f>'Metinis atlyginimas'!IB37+'Metinis atlyginimas'!IB39</f>
        <v>0</v>
      </c>
      <c r="IC13" s="148">
        <f>'Metinis atlyginimas'!IC37+'Metinis atlyginimas'!IC39</f>
        <v>0</v>
      </c>
      <c r="ID13" s="148">
        <f>'Metinis atlyginimas'!ID37+'Metinis atlyginimas'!ID39</f>
        <v>0</v>
      </c>
      <c r="IE13" s="148">
        <f>'Metinis atlyginimas'!IE37+'Metinis atlyginimas'!IE39</f>
        <v>0</v>
      </c>
      <c r="IF13" s="148">
        <f>'Metinis atlyginimas'!IF37+'Metinis atlyginimas'!IF39</f>
        <v>0</v>
      </c>
      <c r="IG13" s="148">
        <f>'Metinis atlyginimas'!IG37+'Metinis atlyginimas'!IG39</f>
        <v>0</v>
      </c>
      <c r="IH13" s="148">
        <f>'Metinis atlyginimas'!IH37+'Metinis atlyginimas'!IH39</f>
        <v>0</v>
      </c>
      <c r="II13" s="148">
        <f>'Metinis atlyginimas'!II37+'Metinis atlyginimas'!II39</f>
        <v>0</v>
      </c>
      <c r="IJ13" s="148">
        <f>'Metinis atlyginimas'!IJ37+'Metinis atlyginimas'!IJ39</f>
        <v>0</v>
      </c>
      <c r="IK13" s="148">
        <f>'Metinis atlyginimas'!IK37+'Metinis atlyginimas'!IK39</f>
        <v>0</v>
      </c>
      <c r="IL13" s="599">
        <f>'Metinis atlyginimas'!IL37+'Metinis atlyginimas'!IL39-'Ilgalaikio turto apskaita'!IL11</f>
        <v>0</v>
      </c>
      <c r="IM13" s="148">
        <f>'Metinis atlyginimas'!IM37+'Metinis atlyginimas'!IM39</f>
        <v>0</v>
      </c>
      <c r="IN13" s="148">
        <f>SUM(IB13:IM13)</f>
        <v>0</v>
      </c>
      <c r="IO13" s="148">
        <f>'Metinis atlyginimas'!IO37+'Metinis atlyginimas'!IO39</f>
        <v>0</v>
      </c>
      <c r="IP13" s="148">
        <f>'Metinis atlyginimas'!IP37+'Metinis atlyginimas'!IP39</f>
        <v>0</v>
      </c>
      <c r="IQ13" s="148">
        <f>'Metinis atlyginimas'!IQ37+'Metinis atlyginimas'!IQ39</f>
        <v>0</v>
      </c>
      <c r="IR13" s="148">
        <f>'Metinis atlyginimas'!IR37+'Metinis atlyginimas'!IR39</f>
        <v>0</v>
      </c>
      <c r="IS13" s="148">
        <f>'Metinis atlyginimas'!IS37+'Metinis atlyginimas'!IS39</f>
        <v>0</v>
      </c>
      <c r="IT13" s="148">
        <f>'Metinis atlyginimas'!IT37+'Metinis atlyginimas'!IT39</f>
        <v>0</v>
      </c>
      <c r="IU13" s="148">
        <f>'Metinis atlyginimas'!IU37+'Metinis atlyginimas'!IU39</f>
        <v>0</v>
      </c>
      <c r="IV13" s="148">
        <f>'Metinis atlyginimas'!IV37+'Metinis atlyginimas'!IV39</f>
        <v>0</v>
      </c>
      <c r="IW13" s="148">
        <f>'Metinis atlyginimas'!IW37+'Metinis atlyginimas'!IW39</f>
        <v>0</v>
      </c>
      <c r="IX13" s="148">
        <f>'Metinis atlyginimas'!IX37+'Metinis atlyginimas'!IX39</f>
        <v>0</v>
      </c>
      <c r="IY13" s="599">
        <f>'Metinis atlyginimas'!IY37+'Metinis atlyginimas'!IY39-'Ilgalaikio turto apskaita'!IY11</f>
        <v>0</v>
      </c>
      <c r="IZ13" s="148">
        <f>'Metinis atlyginimas'!IZ37+'Metinis atlyginimas'!IZ39</f>
        <v>0</v>
      </c>
      <c r="JA13" s="148">
        <f>SUM(IO13:IZ13)</f>
        <v>0</v>
      </c>
      <c r="JB13" s="148">
        <f>'Metinis atlyginimas'!JB37+'Metinis atlyginimas'!JB39</f>
        <v>0</v>
      </c>
      <c r="JC13" s="148">
        <f>'Metinis atlyginimas'!JC37+'Metinis atlyginimas'!JC39</f>
        <v>0</v>
      </c>
      <c r="JD13" s="148">
        <f>'Metinis atlyginimas'!JD37+'Metinis atlyginimas'!JD39</f>
        <v>0</v>
      </c>
      <c r="JE13" s="148">
        <f>'Metinis atlyginimas'!JE37+'Metinis atlyginimas'!JE39</f>
        <v>0</v>
      </c>
      <c r="JF13" s="148">
        <f>'Metinis atlyginimas'!JF37+'Metinis atlyginimas'!JF39</f>
        <v>0</v>
      </c>
      <c r="JG13" s="148">
        <f>'Metinis atlyginimas'!JG37+'Metinis atlyginimas'!JG39</f>
        <v>0</v>
      </c>
      <c r="JH13" s="148">
        <f>'Metinis atlyginimas'!JH37+'Metinis atlyginimas'!JH39</f>
        <v>0</v>
      </c>
      <c r="JI13" s="148">
        <f>'Metinis atlyginimas'!JI37+'Metinis atlyginimas'!JI39</f>
        <v>0</v>
      </c>
      <c r="JJ13" s="148">
        <f>'Metinis atlyginimas'!JJ37+'Metinis atlyginimas'!JJ39</f>
        <v>0</v>
      </c>
      <c r="JK13" s="148">
        <f>'Metinis atlyginimas'!JK37+'Metinis atlyginimas'!JK39</f>
        <v>0</v>
      </c>
      <c r="JL13" s="599">
        <f>'Metinis atlyginimas'!JL37+'Metinis atlyginimas'!JL39-'Ilgalaikio turto apskaita'!JL11</f>
        <v>0</v>
      </c>
      <c r="JM13" s="148">
        <f>'Metinis atlyginimas'!JM37+'Metinis atlyginimas'!JM39</f>
        <v>0</v>
      </c>
      <c r="JN13" s="148">
        <f>SUM(JB13:JM13)</f>
        <v>0</v>
      </c>
      <c r="JO13" s="148">
        <f>'Metinis atlyginimas'!JO37+'Metinis atlyginimas'!JO39</f>
        <v>0</v>
      </c>
      <c r="JP13" s="148">
        <f>'Metinis atlyginimas'!JP37+'Metinis atlyginimas'!JP39</f>
        <v>0</v>
      </c>
      <c r="JQ13" s="148">
        <f>'Metinis atlyginimas'!JQ37+'Metinis atlyginimas'!JQ39</f>
        <v>0</v>
      </c>
      <c r="JR13" s="148">
        <f>'Metinis atlyginimas'!JR37+'Metinis atlyginimas'!JR39</f>
        <v>0</v>
      </c>
      <c r="JS13" s="148">
        <f>'Metinis atlyginimas'!JS37+'Metinis atlyginimas'!JS39</f>
        <v>0</v>
      </c>
      <c r="JT13" s="148">
        <f>'Metinis atlyginimas'!JT37+'Metinis atlyginimas'!JT39</f>
        <v>0</v>
      </c>
      <c r="JU13" s="148">
        <f>'Metinis atlyginimas'!JU37+'Metinis atlyginimas'!JU39</f>
        <v>0</v>
      </c>
      <c r="JV13" s="148">
        <f>'Metinis atlyginimas'!JV37+'Metinis atlyginimas'!JV39</f>
        <v>0</v>
      </c>
      <c r="JW13" s="148">
        <f>'Metinis atlyginimas'!JW37+'Metinis atlyginimas'!JW39</f>
        <v>0</v>
      </c>
      <c r="JX13" s="148">
        <f>'Metinis atlyginimas'!JX37+'Metinis atlyginimas'!JX39</f>
        <v>0</v>
      </c>
      <c r="JY13" s="599">
        <f>'Metinis atlyginimas'!JY37+'Metinis atlyginimas'!JY39-'Ilgalaikio turto apskaita'!JY11</f>
        <v>0</v>
      </c>
      <c r="JZ13" s="148">
        <f>'Metinis atlyginimas'!JZ37+'Metinis atlyginimas'!JZ39</f>
        <v>0</v>
      </c>
      <c r="KA13" s="148">
        <f>SUM(JO13:JZ13)</f>
        <v>0</v>
      </c>
      <c r="KB13" s="148">
        <f>'Metinis atlyginimas'!KB37+'Metinis atlyginimas'!KB39</f>
        <v>0</v>
      </c>
      <c r="KC13" s="148">
        <f>'Metinis atlyginimas'!KC37+'Metinis atlyginimas'!KC39</f>
        <v>0</v>
      </c>
      <c r="KD13" s="148">
        <f>'Metinis atlyginimas'!KD37+'Metinis atlyginimas'!KD39</f>
        <v>0</v>
      </c>
      <c r="KE13" s="148">
        <f>'Metinis atlyginimas'!KE37+'Metinis atlyginimas'!KE39</f>
        <v>0</v>
      </c>
      <c r="KF13" s="148">
        <f>'Metinis atlyginimas'!KF37+'Metinis atlyginimas'!KF39</f>
        <v>0</v>
      </c>
      <c r="KG13" s="148">
        <f>'Metinis atlyginimas'!KG37+'Metinis atlyginimas'!KG39</f>
        <v>0</v>
      </c>
      <c r="KH13" s="148">
        <f>'Metinis atlyginimas'!KH37+'Metinis atlyginimas'!KH39</f>
        <v>0</v>
      </c>
      <c r="KI13" s="148">
        <f>'Metinis atlyginimas'!KI37+'Metinis atlyginimas'!KI39</f>
        <v>0</v>
      </c>
      <c r="KJ13" s="148">
        <f>'Metinis atlyginimas'!KJ37+'Metinis atlyginimas'!KJ39</f>
        <v>0</v>
      </c>
      <c r="KK13" s="148">
        <f>'Metinis atlyginimas'!KK37+'Metinis atlyginimas'!KK39</f>
        <v>0</v>
      </c>
      <c r="KL13" s="599">
        <f>'Metinis atlyginimas'!KL37+'Metinis atlyginimas'!KL39-'Ilgalaikio turto apskaita'!KL11</f>
        <v>0</v>
      </c>
      <c r="KM13" s="148">
        <f>'Metinis atlyginimas'!KM37+'Metinis atlyginimas'!KM39</f>
        <v>0</v>
      </c>
      <c r="KN13" s="148">
        <f>SUM(KB13:KM13)</f>
        <v>0</v>
      </c>
      <c r="KO13" s="148">
        <f>'Metinis atlyginimas'!KO37+'Metinis atlyginimas'!KO39</f>
        <v>0</v>
      </c>
      <c r="KP13" s="148">
        <f>'Metinis atlyginimas'!KP37+'Metinis atlyginimas'!KP39</f>
        <v>0</v>
      </c>
      <c r="KQ13" s="148">
        <f>'Metinis atlyginimas'!KQ37+'Metinis atlyginimas'!KQ39</f>
        <v>0</v>
      </c>
      <c r="KR13" s="148">
        <f>'Metinis atlyginimas'!KR37+'Metinis atlyginimas'!KR39</f>
        <v>0</v>
      </c>
      <c r="KS13" s="148">
        <f>'Metinis atlyginimas'!KS37+'Metinis atlyginimas'!KS39</f>
        <v>0</v>
      </c>
      <c r="KT13" s="148">
        <f>'Metinis atlyginimas'!KT37+'Metinis atlyginimas'!KT39</f>
        <v>0</v>
      </c>
      <c r="KU13" s="148">
        <f>'Metinis atlyginimas'!KU37+'Metinis atlyginimas'!KU39</f>
        <v>0</v>
      </c>
      <c r="KV13" s="148">
        <f>'Metinis atlyginimas'!KV37+'Metinis atlyginimas'!KV39</f>
        <v>0</v>
      </c>
      <c r="KW13" s="148">
        <f>'Metinis atlyginimas'!KW37+'Metinis atlyginimas'!KW39</f>
        <v>0</v>
      </c>
      <c r="KX13" s="148">
        <f>'Metinis atlyginimas'!KX37+'Metinis atlyginimas'!KX39</f>
        <v>0</v>
      </c>
      <c r="KY13" s="599">
        <f>'Metinis atlyginimas'!KY37+'Metinis atlyginimas'!KY39-'Ilgalaikio turto apskaita'!KY11</f>
        <v>0</v>
      </c>
      <c r="KZ13" s="148">
        <f>'Metinis atlyginimas'!KZ37+'Metinis atlyginimas'!KZ39</f>
        <v>0</v>
      </c>
      <c r="LA13" s="148">
        <f>SUM(KO13:KZ13)</f>
        <v>0</v>
      </c>
      <c r="LB13" s="148">
        <f>'Metinis atlyginimas'!LB37+'Metinis atlyginimas'!LB39</f>
        <v>0</v>
      </c>
      <c r="LC13" s="148">
        <f>'Metinis atlyginimas'!LC37+'Metinis atlyginimas'!LC39</f>
        <v>0</v>
      </c>
      <c r="LD13" s="148">
        <f>'Metinis atlyginimas'!LD37+'Metinis atlyginimas'!LD39</f>
        <v>0</v>
      </c>
      <c r="LE13" s="148">
        <f>'Metinis atlyginimas'!LE37+'Metinis atlyginimas'!LE39</f>
        <v>0</v>
      </c>
      <c r="LF13" s="148">
        <f>'Metinis atlyginimas'!LF37+'Metinis atlyginimas'!LF39</f>
        <v>0</v>
      </c>
      <c r="LG13" s="148">
        <f>'Metinis atlyginimas'!LG37+'Metinis atlyginimas'!LG39</f>
        <v>0</v>
      </c>
      <c r="LH13" s="148">
        <f>'Metinis atlyginimas'!LH37+'Metinis atlyginimas'!LH39</f>
        <v>0</v>
      </c>
      <c r="LI13" s="148">
        <f>'Metinis atlyginimas'!LI37+'Metinis atlyginimas'!LI39</f>
        <v>0</v>
      </c>
      <c r="LJ13" s="148">
        <f>'Metinis atlyginimas'!LJ37+'Metinis atlyginimas'!LJ39</f>
        <v>0</v>
      </c>
      <c r="LK13" s="148">
        <f>'Metinis atlyginimas'!LK37+'Metinis atlyginimas'!LK39</f>
        <v>0</v>
      </c>
      <c r="LL13" s="599">
        <f>'Metinis atlyginimas'!LL37+'Metinis atlyginimas'!LL39-'Ilgalaikio turto apskaita'!LL11</f>
        <v>0</v>
      </c>
      <c r="LM13" s="148">
        <f>'Metinis atlyginimas'!LM37+'Metinis atlyginimas'!LM39</f>
        <v>0</v>
      </c>
      <c r="LN13" s="148">
        <f>SUM(LB13:LM13)</f>
        <v>0</v>
      </c>
    </row>
    <row r="14" spans="1:326" s="149" customFormat="1">
      <c r="A14" s="150" t="s">
        <v>12</v>
      </c>
      <c r="B14" s="256">
        <f>+'Metinis atlyginimas'!B46</f>
        <v>0</v>
      </c>
      <c r="C14" s="256">
        <f>+'Metinis atlyginimas'!C46</f>
        <v>0</v>
      </c>
      <c r="D14" s="256">
        <f>+'Metinis atlyginimas'!D46</f>
        <v>0</v>
      </c>
      <c r="E14" s="256">
        <f>+'Metinis atlyginimas'!E46</f>
        <v>0</v>
      </c>
      <c r="F14" s="256">
        <f>+'Metinis atlyginimas'!F46</f>
        <v>0</v>
      </c>
      <c r="G14" s="256">
        <f>+'Metinis atlyginimas'!G46</f>
        <v>0</v>
      </c>
      <c r="H14" s="256">
        <f>+'Metinis atlyginimas'!H46</f>
        <v>0</v>
      </c>
      <c r="I14" s="256">
        <f>+'Metinis atlyginimas'!I46</f>
        <v>0</v>
      </c>
      <c r="J14" s="256">
        <f>+'Metinis atlyginimas'!J46</f>
        <v>0</v>
      </c>
      <c r="K14" s="256">
        <f>+'Metinis atlyginimas'!K46</f>
        <v>0</v>
      </c>
      <c r="L14" s="256">
        <f>+'Metinis atlyginimas'!L46</f>
        <v>0</v>
      </c>
      <c r="M14" s="154">
        <f>'Metinis atlyginimas'!M46-'Ilgalaikio turto apskaita'!N11</f>
        <v>375000</v>
      </c>
      <c r="N14" s="256">
        <f>SUM(B14:M14)</f>
        <v>375000</v>
      </c>
      <c r="O14" s="256">
        <f>'Metinis atlyginimas'!O46</f>
        <v>0</v>
      </c>
      <c r="P14" s="256">
        <f>'Metinis atlyginimas'!P46</f>
        <v>0</v>
      </c>
      <c r="Q14" s="256">
        <f>'Metinis atlyginimas'!Q46</f>
        <v>0</v>
      </c>
      <c r="R14" s="256">
        <f>'Metinis atlyginimas'!R46</f>
        <v>0</v>
      </c>
      <c r="S14" s="256">
        <f>'Metinis atlyginimas'!S46</f>
        <v>0</v>
      </c>
      <c r="T14" s="256">
        <f>'Metinis atlyginimas'!T46</f>
        <v>0</v>
      </c>
      <c r="U14" s="256">
        <f>'Metinis atlyginimas'!U46</f>
        <v>0</v>
      </c>
      <c r="V14" s="256">
        <f>'Metinis atlyginimas'!V46</f>
        <v>0</v>
      </c>
      <c r="W14" s="256">
        <f>'Metinis atlyginimas'!W46</f>
        <v>0</v>
      </c>
      <c r="X14" s="256">
        <f>'Metinis atlyginimas'!X46</f>
        <v>0</v>
      </c>
      <c r="Y14" s="256">
        <f>'Metinis atlyginimas'!Y46</f>
        <v>0</v>
      </c>
      <c r="Z14" s="256">
        <f>'Metinis atlyginimas'!Z46-'Ilgalaikio turto apskaita'!Z11</f>
        <v>1250000</v>
      </c>
      <c r="AA14" s="256">
        <f>SUM(O14:Z14)</f>
        <v>1250000</v>
      </c>
      <c r="AB14" s="256">
        <f>'Metinis atlyginimas'!AB46</f>
        <v>0</v>
      </c>
      <c r="AC14" s="256">
        <f>'Metinis atlyginimas'!AC46</f>
        <v>0</v>
      </c>
      <c r="AD14" s="256">
        <f>'Metinis atlyginimas'!AD46</f>
        <v>0</v>
      </c>
      <c r="AE14" s="256">
        <f>'Metinis atlyginimas'!AE46</f>
        <v>0</v>
      </c>
      <c r="AF14" s="256">
        <f>'Metinis atlyginimas'!AF46</f>
        <v>0</v>
      </c>
      <c r="AG14" s="256">
        <f>'Metinis atlyginimas'!AG46</f>
        <v>0</v>
      </c>
      <c r="AH14" s="256">
        <f>'Metinis atlyginimas'!AH46</f>
        <v>0</v>
      </c>
      <c r="AI14" s="256">
        <f>'Metinis atlyginimas'!AI46</f>
        <v>0</v>
      </c>
      <c r="AJ14" s="256">
        <f>'Metinis atlyginimas'!AJ46</f>
        <v>0</v>
      </c>
      <c r="AK14" s="256">
        <f>'Metinis atlyginimas'!AK46</f>
        <v>0</v>
      </c>
      <c r="AL14" s="256">
        <f>'Metinis atlyginimas'!AL46</f>
        <v>0</v>
      </c>
      <c r="AM14" s="256">
        <f>'Metinis atlyginimas'!AM46-'Ilgalaikio turto apskaita'!AM11</f>
        <v>874999.99999999988</v>
      </c>
      <c r="AN14" s="256">
        <f>SUM(AB14:AM14)</f>
        <v>874999.99999999988</v>
      </c>
      <c r="AO14" s="256">
        <f>'Metinis atlyginimas'!AO46</f>
        <v>4553.0291666666672</v>
      </c>
      <c r="AP14" s="256">
        <f>'Metinis atlyginimas'!AP46</f>
        <v>4553.0291666666672</v>
      </c>
      <c r="AQ14" s="256">
        <f>'Metinis atlyginimas'!AQ46</f>
        <v>4553.0291666666672</v>
      </c>
      <c r="AR14" s="256">
        <f>'Metinis atlyginimas'!AR46</f>
        <v>4553.0291666666672</v>
      </c>
      <c r="AS14" s="256">
        <f>'Metinis atlyginimas'!AS46</f>
        <v>4553.0291666666672</v>
      </c>
      <c r="AT14" s="256">
        <f>'Metinis atlyginimas'!AT46</f>
        <v>4553.0291666666672</v>
      </c>
      <c r="AU14" s="256">
        <f>'Metinis atlyginimas'!AU46</f>
        <v>4553.0291666666672</v>
      </c>
      <c r="AV14" s="256">
        <f>'Metinis atlyginimas'!AV46</f>
        <v>4553.0291666666672</v>
      </c>
      <c r="AW14" s="256">
        <f>'Metinis atlyginimas'!AW46</f>
        <v>4553.0291666666672</v>
      </c>
      <c r="AX14" s="256">
        <f>'Metinis atlyginimas'!AX46</f>
        <v>4553.0291666666672</v>
      </c>
      <c r="AY14" s="600">
        <f>'Metinis atlyginimas'!AY46-'Ilgalaikio turto apskaita'!AY11</f>
        <v>4553.0291666666672</v>
      </c>
      <c r="AZ14" s="256">
        <f>'Metinis atlyginimas'!AZ46</f>
        <v>4553.0291666666672</v>
      </c>
      <c r="BA14" s="256">
        <f>SUM(AO14:AZ14)</f>
        <v>54636.350000000006</v>
      </c>
      <c r="BB14" s="256">
        <f>'Metinis atlyginimas'!BB46</f>
        <v>4553.0291666666672</v>
      </c>
      <c r="BC14" s="256">
        <f>'Metinis atlyginimas'!BC46</f>
        <v>4553.0291666666672</v>
      </c>
      <c r="BD14" s="256">
        <f>'Metinis atlyginimas'!BD46</f>
        <v>4553.0291666666672</v>
      </c>
      <c r="BE14" s="256">
        <f>'Metinis atlyginimas'!BE46</f>
        <v>4553.0291666666672</v>
      </c>
      <c r="BF14" s="256">
        <f>'Metinis atlyginimas'!BF46</f>
        <v>4553.0291666666672</v>
      </c>
      <c r="BG14" s="256">
        <f>'Metinis atlyginimas'!BG46</f>
        <v>4553.0291666666672</v>
      </c>
      <c r="BH14" s="256">
        <f>'Metinis atlyginimas'!BH46</f>
        <v>4553.0291666666672</v>
      </c>
      <c r="BI14" s="256">
        <f>'Metinis atlyginimas'!BI46</f>
        <v>4553.0291666666672</v>
      </c>
      <c r="BJ14" s="256">
        <f>'Metinis atlyginimas'!BJ46</f>
        <v>4553.0291666666672</v>
      </c>
      <c r="BK14" s="256">
        <f>'Metinis atlyginimas'!BK46</f>
        <v>4553.0291666666672</v>
      </c>
      <c r="BL14" s="600">
        <f>'Metinis atlyginimas'!BL46-'Ilgalaikio turto apskaita'!BL11</f>
        <v>4553.0291666666672</v>
      </c>
      <c r="BM14" s="256">
        <f>'Metinis atlyginimas'!BM46</f>
        <v>4553.0291666666672</v>
      </c>
      <c r="BN14" s="256">
        <f>SUM(BB14:BM14)</f>
        <v>54636.350000000006</v>
      </c>
      <c r="BO14" s="256">
        <f>'Metinis atlyginimas'!BO46</f>
        <v>4553.0291666666672</v>
      </c>
      <c r="BP14" s="256">
        <f>'Metinis atlyginimas'!BP46</f>
        <v>4553.0291666666672</v>
      </c>
      <c r="BQ14" s="256">
        <f>'Metinis atlyginimas'!BQ46</f>
        <v>4553.0291666666672</v>
      </c>
      <c r="BR14" s="256">
        <f>'Metinis atlyginimas'!BR46</f>
        <v>4553.0291666666672</v>
      </c>
      <c r="BS14" s="256">
        <f>'Metinis atlyginimas'!BS46</f>
        <v>4553.0291666666672</v>
      </c>
      <c r="BT14" s="256">
        <f>'Metinis atlyginimas'!BT46</f>
        <v>4553.0291666666672</v>
      </c>
      <c r="BU14" s="256">
        <f>'Metinis atlyginimas'!BU46</f>
        <v>4553.0291666666672</v>
      </c>
      <c r="BV14" s="256">
        <f>'Metinis atlyginimas'!BV46</f>
        <v>4553.0291666666672</v>
      </c>
      <c r="BW14" s="256">
        <f>'Metinis atlyginimas'!BW46</f>
        <v>4553.0291666666672</v>
      </c>
      <c r="BX14" s="256">
        <f>'Metinis atlyginimas'!BX46</f>
        <v>4553.0291666666672</v>
      </c>
      <c r="BY14" s="600">
        <f>'Metinis atlyginimas'!BY46-'Ilgalaikio turto apskaita'!BY11</f>
        <v>4553.0291666666672</v>
      </c>
      <c r="BZ14" s="256">
        <f>'Metinis atlyginimas'!BZ46</f>
        <v>4553.0291666666672</v>
      </c>
      <c r="CA14" s="256">
        <f>SUM(BO14:BZ14)</f>
        <v>54636.350000000006</v>
      </c>
      <c r="CB14" s="256">
        <f>'Metinis atlyginimas'!CB46</f>
        <v>4553.0291666666672</v>
      </c>
      <c r="CC14" s="256">
        <f>'Metinis atlyginimas'!CC46</f>
        <v>4553.0291666666672</v>
      </c>
      <c r="CD14" s="256">
        <f>'Metinis atlyginimas'!CD46</f>
        <v>4553.0291666666672</v>
      </c>
      <c r="CE14" s="256">
        <f>'Metinis atlyginimas'!CE46</f>
        <v>4553.0291666666672</v>
      </c>
      <c r="CF14" s="256">
        <f>'Metinis atlyginimas'!CF46</f>
        <v>4553.0291666666672</v>
      </c>
      <c r="CG14" s="256">
        <f>'Metinis atlyginimas'!CG46</f>
        <v>4553.0291666666672</v>
      </c>
      <c r="CH14" s="256">
        <f>'Metinis atlyginimas'!CH46</f>
        <v>4553.0291666666672</v>
      </c>
      <c r="CI14" s="256">
        <f>'Metinis atlyginimas'!CI46</f>
        <v>4553.0291666666672</v>
      </c>
      <c r="CJ14" s="256">
        <f>'Metinis atlyginimas'!CJ46</f>
        <v>4553.0291666666672</v>
      </c>
      <c r="CK14" s="256">
        <f>'Metinis atlyginimas'!CK46</f>
        <v>4553.0291666666672</v>
      </c>
      <c r="CL14" s="600">
        <f>'Metinis atlyginimas'!CL46-'Ilgalaikio turto apskaita'!CL11</f>
        <v>4553.0291666666672</v>
      </c>
      <c r="CM14" s="256">
        <f>'Metinis atlyginimas'!CM46</f>
        <v>4553.0291666666672</v>
      </c>
      <c r="CN14" s="256">
        <f>SUM(CB14:CM14)</f>
        <v>54636.350000000006</v>
      </c>
      <c r="CO14" s="256">
        <f>'Metinis atlyginimas'!CO46</f>
        <v>4553.0291666666672</v>
      </c>
      <c r="CP14" s="256">
        <f>'Metinis atlyginimas'!CP46</f>
        <v>4553.0291666666672</v>
      </c>
      <c r="CQ14" s="256">
        <f>'Metinis atlyginimas'!CQ46</f>
        <v>4553.0291666666672</v>
      </c>
      <c r="CR14" s="256">
        <f>'Metinis atlyginimas'!CR46</f>
        <v>4553.0291666666672</v>
      </c>
      <c r="CS14" s="256">
        <f>'Metinis atlyginimas'!CS46</f>
        <v>4553.0291666666672</v>
      </c>
      <c r="CT14" s="256">
        <f>'Metinis atlyginimas'!CT46</f>
        <v>4553.0291666666672</v>
      </c>
      <c r="CU14" s="256">
        <f>'Metinis atlyginimas'!CU46</f>
        <v>4553.0291666666672</v>
      </c>
      <c r="CV14" s="256">
        <f>'Metinis atlyginimas'!CV46</f>
        <v>4553.0291666666672</v>
      </c>
      <c r="CW14" s="256">
        <f>'Metinis atlyginimas'!CW46</f>
        <v>4553.0291666666672</v>
      </c>
      <c r="CX14" s="256">
        <f>'Metinis atlyginimas'!CX46</f>
        <v>4553.0291666666672</v>
      </c>
      <c r="CY14" s="600">
        <f>'Metinis atlyginimas'!CY46-'Ilgalaikio turto apskaita'!CY11</f>
        <v>4553.0291666666672</v>
      </c>
      <c r="CZ14" s="256">
        <f>'Metinis atlyginimas'!CZ46</f>
        <v>4553.0291666666672</v>
      </c>
      <c r="DA14" s="256">
        <f>SUM(CO14:CZ14)</f>
        <v>54636.350000000006</v>
      </c>
      <c r="DB14" s="256">
        <f>'Metinis atlyginimas'!DB46</f>
        <v>4553.0291666666672</v>
      </c>
      <c r="DC14" s="256">
        <f>'Metinis atlyginimas'!DC46</f>
        <v>4553.0291666666672</v>
      </c>
      <c r="DD14" s="256">
        <f>'Metinis atlyginimas'!DD46</f>
        <v>4553.0291666666672</v>
      </c>
      <c r="DE14" s="256">
        <f>'Metinis atlyginimas'!DE46</f>
        <v>4553.0291666666672</v>
      </c>
      <c r="DF14" s="256">
        <f>'Metinis atlyginimas'!DF46</f>
        <v>4553.0291666666672</v>
      </c>
      <c r="DG14" s="256">
        <f>'Metinis atlyginimas'!DG46</f>
        <v>4553.0291666666672</v>
      </c>
      <c r="DH14" s="256">
        <f>'Metinis atlyginimas'!DH46</f>
        <v>4553.0291666666672</v>
      </c>
      <c r="DI14" s="256">
        <f>'Metinis atlyginimas'!DI46</f>
        <v>4553.0291666666672</v>
      </c>
      <c r="DJ14" s="256">
        <f>'Metinis atlyginimas'!DJ46</f>
        <v>4553.0291666666672</v>
      </c>
      <c r="DK14" s="256">
        <f>'Metinis atlyginimas'!DK46</f>
        <v>4553.0291666666672</v>
      </c>
      <c r="DL14" s="600">
        <f>'Metinis atlyginimas'!DL46-'Ilgalaikio turto apskaita'!DL11</f>
        <v>4553.0291666666672</v>
      </c>
      <c r="DM14" s="256">
        <f>'Metinis atlyginimas'!DM46</f>
        <v>4553.0291666666672</v>
      </c>
      <c r="DN14" s="256">
        <f>SUM(DB14:DM14)</f>
        <v>54636.350000000006</v>
      </c>
      <c r="DO14" s="256">
        <f>'Metinis atlyginimas'!DO46</f>
        <v>4553.0291666666672</v>
      </c>
      <c r="DP14" s="256">
        <f>'Metinis atlyginimas'!DP46</f>
        <v>4553.0291666666672</v>
      </c>
      <c r="DQ14" s="256">
        <f>'Metinis atlyginimas'!DQ46</f>
        <v>4553.0291666666672</v>
      </c>
      <c r="DR14" s="256">
        <f>'Metinis atlyginimas'!DR46</f>
        <v>4553.0291666666672</v>
      </c>
      <c r="DS14" s="256">
        <f>'Metinis atlyginimas'!DS46</f>
        <v>4553.0291666666672</v>
      </c>
      <c r="DT14" s="256">
        <f>'Metinis atlyginimas'!DT46</f>
        <v>4553.0291666666672</v>
      </c>
      <c r="DU14" s="256">
        <f>'Metinis atlyginimas'!DU46</f>
        <v>4553.0291666666672</v>
      </c>
      <c r="DV14" s="256">
        <f>'Metinis atlyginimas'!DV46</f>
        <v>4553.0291666666672</v>
      </c>
      <c r="DW14" s="256">
        <f>'Metinis atlyginimas'!DW46</f>
        <v>4553.0291666666672</v>
      </c>
      <c r="DX14" s="256">
        <f>'Metinis atlyginimas'!DX46</f>
        <v>4553.0291666666672</v>
      </c>
      <c r="DY14" s="600">
        <f>'Metinis atlyginimas'!DY46-'Ilgalaikio turto apskaita'!DY11</f>
        <v>4553.0291666666672</v>
      </c>
      <c r="DZ14" s="256">
        <f>'Metinis atlyginimas'!DZ46</f>
        <v>4553.0291666666672</v>
      </c>
      <c r="EA14" s="256">
        <f>SUM(DO14:DZ14)</f>
        <v>54636.350000000006</v>
      </c>
      <c r="EB14" s="256">
        <f>'Metinis atlyginimas'!EB46</f>
        <v>4553.0291666666672</v>
      </c>
      <c r="EC14" s="256">
        <f>'Metinis atlyginimas'!EC46</f>
        <v>4553.0291666666672</v>
      </c>
      <c r="ED14" s="256">
        <f>'Metinis atlyginimas'!ED46</f>
        <v>4553.0291666666672</v>
      </c>
      <c r="EE14" s="256">
        <f>'Metinis atlyginimas'!EE46</f>
        <v>4553.0291666666672</v>
      </c>
      <c r="EF14" s="256">
        <f>'Metinis atlyginimas'!EF46</f>
        <v>4553.0291666666672</v>
      </c>
      <c r="EG14" s="256">
        <f>'Metinis atlyginimas'!EG46</f>
        <v>4553.0291666666672</v>
      </c>
      <c r="EH14" s="256">
        <f>'Metinis atlyginimas'!EH46</f>
        <v>4553.0291666666672</v>
      </c>
      <c r="EI14" s="256">
        <f>'Metinis atlyginimas'!EI46</f>
        <v>4553.0291666666672</v>
      </c>
      <c r="EJ14" s="256">
        <f>'Metinis atlyginimas'!EJ46</f>
        <v>4553.0291666666672</v>
      </c>
      <c r="EK14" s="256">
        <f>'Metinis atlyginimas'!EK46</f>
        <v>4553.0291666666672</v>
      </c>
      <c r="EL14" s="600">
        <f>'Metinis atlyginimas'!EL46-'Ilgalaikio turto apskaita'!EL11</f>
        <v>4553.0291666666672</v>
      </c>
      <c r="EM14" s="256">
        <f>'Metinis atlyginimas'!EM46</f>
        <v>4553.0291666666672</v>
      </c>
      <c r="EN14" s="256">
        <f>SUM(EB14:EM14)</f>
        <v>54636.350000000006</v>
      </c>
      <c r="EO14" s="256">
        <f>'Metinis atlyginimas'!EO46</f>
        <v>4553.0291666666672</v>
      </c>
      <c r="EP14" s="256">
        <f>'Metinis atlyginimas'!EP46</f>
        <v>4553.0291666666672</v>
      </c>
      <c r="EQ14" s="256">
        <f>'Metinis atlyginimas'!EQ46</f>
        <v>4553.0291666666672</v>
      </c>
      <c r="ER14" s="256">
        <f>'Metinis atlyginimas'!ER46</f>
        <v>4553.0291666666672</v>
      </c>
      <c r="ES14" s="256">
        <f>'Metinis atlyginimas'!ES46</f>
        <v>4553.0291666666672</v>
      </c>
      <c r="ET14" s="256">
        <f>'Metinis atlyginimas'!ET46</f>
        <v>4553.0291666666672</v>
      </c>
      <c r="EU14" s="256">
        <f>'Metinis atlyginimas'!EU46</f>
        <v>4553.0291666666672</v>
      </c>
      <c r="EV14" s="256">
        <f>'Metinis atlyginimas'!EV46</f>
        <v>4553.0291666666672</v>
      </c>
      <c r="EW14" s="256">
        <f>'Metinis atlyginimas'!EW46</f>
        <v>4553.0291666666672</v>
      </c>
      <c r="EX14" s="256">
        <f>'Metinis atlyginimas'!EX46</f>
        <v>4553.0291666666672</v>
      </c>
      <c r="EY14" s="600">
        <f>'Metinis atlyginimas'!EY46-'Ilgalaikio turto apskaita'!EY11</f>
        <v>4553.0291666666672</v>
      </c>
      <c r="EZ14" s="256">
        <f>'Metinis atlyginimas'!EZ46</f>
        <v>4553.0291666666672</v>
      </c>
      <c r="FA14" s="256">
        <f>SUM(EO14:EZ14)</f>
        <v>54636.350000000006</v>
      </c>
      <c r="FB14" s="256">
        <f>'Metinis atlyginimas'!FB46</f>
        <v>4553.0291666666672</v>
      </c>
      <c r="FC14" s="256">
        <f>'Metinis atlyginimas'!FC46</f>
        <v>4553.0291666666672</v>
      </c>
      <c r="FD14" s="256">
        <f>'Metinis atlyginimas'!FD46</f>
        <v>4553.0291666666672</v>
      </c>
      <c r="FE14" s="256">
        <f>'Metinis atlyginimas'!FE46</f>
        <v>4553.0291666666672</v>
      </c>
      <c r="FF14" s="256">
        <f>'Metinis atlyginimas'!FF46</f>
        <v>4553.0291666666672</v>
      </c>
      <c r="FG14" s="256">
        <f>'Metinis atlyginimas'!FG46</f>
        <v>4553.0291666666672</v>
      </c>
      <c r="FH14" s="256">
        <f>'Metinis atlyginimas'!FH46</f>
        <v>4553.0291666666672</v>
      </c>
      <c r="FI14" s="256">
        <f>'Metinis atlyginimas'!FI46</f>
        <v>4553.0291666666672</v>
      </c>
      <c r="FJ14" s="256">
        <f>'Metinis atlyginimas'!FJ46</f>
        <v>4553.0291666666672</v>
      </c>
      <c r="FK14" s="256">
        <f>'Metinis atlyginimas'!FK46</f>
        <v>4553.0291666666672</v>
      </c>
      <c r="FL14" s="600">
        <f>'Metinis atlyginimas'!FL46-'Ilgalaikio turto apskaita'!FL11</f>
        <v>4553.0291666666672</v>
      </c>
      <c r="FM14" s="256">
        <f>'Metinis atlyginimas'!FM46</f>
        <v>4553.0291666666672</v>
      </c>
      <c r="FN14" s="256">
        <f>SUM(FB14:FM14)</f>
        <v>54636.350000000006</v>
      </c>
      <c r="FO14" s="256">
        <f>'Metinis atlyginimas'!FO46</f>
        <v>4553.0291666666672</v>
      </c>
      <c r="FP14" s="256">
        <f>'Metinis atlyginimas'!FP46</f>
        <v>4553.0291666666672</v>
      </c>
      <c r="FQ14" s="256">
        <f>'Metinis atlyginimas'!FQ46</f>
        <v>4553.0291666666672</v>
      </c>
      <c r="FR14" s="256">
        <f>'Metinis atlyginimas'!FR46</f>
        <v>4553.0291666666672</v>
      </c>
      <c r="FS14" s="256">
        <f>'Metinis atlyginimas'!FS46</f>
        <v>4553.0291666666672</v>
      </c>
      <c r="FT14" s="256">
        <f>'Metinis atlyginimas'!FT46</f>
        <v>4553.0291666666672</v>
      </c>
      <c r="FU14" s="256">
        <f>'Metinis atlyginimas'!FU46</f>
        <v>4553.0291666666672</v>
      </c>
      <c r="FV14" s="256">
        <f>'Metinis atlyginimas'!FV46</f>
        <v>4553.0291666666672</v>
      </c>
      <c r="FW14" s="256">
        <f>'Metinis atlyginimas'!FW46</f>
        <v>4553.0291666666672</v>
      </c>
      <c r="FX14" s="256">
        <f>'Metinis atlyginimas'!FX46</f>
        <v>4553.0291666666672</v>
      </c>
      <c r="FY14" s="600">
        <f>'Metinis atlyginimas'!FY46-'Ilgalaikio turto apskaita'!FY11</f>
        <v>4553.0291666666672</v>
      </c>
      <c r="FZ14" s="256">
        <f>'Metinis atlyginimas'!FZ46</f>
        <v>4553.0291666666672</v>
      </c>
      <c r="GA14" s="256">
        <f>SUM(FO14:FZ14)</f>
        <v>54636.350000000006</v>
      </c>
      <c r="GB14" s="256">
        <f>'Metinis atlyginimas'!GB46</f>
        <v>4553.0291666666672</v>
      </c>
      <c r="GC14" s="256">
        <f>'Metinis atlyginimas'!GC46</f>
        <v>4553.0291666666672</v>
      </c>
      <c r="GD14" s="256">
        <f>'Metinis atlyginimas'!GD46</f>
        <v>4553.0291666666672</v>
      </c>
      <c r="GE14" s="256">
        <f>'Metinis atlyginimas'!GE46</f>
        <v>4553.0291666666672</v>
      </c>
      <c r="GF14" s="256">
        <f>'Metinis atlyginimas'!GF46</f>
        <v>4553.0291666666672</v>
      </c>
      <c r="GG14" s="256">
        <f>'Metinis atlyginimas'!GG46</f>
        <v>4553.0291666666672</v>
      </c>
      <c r="GH14" s="256">
        <f>'Metinis atlyginimas'!GH46</f>
        <v>4553.0291666666672</v>
      </c>
      <c r="GI14" s="256">
        <f>'Metinis atlyginimas'!GI46</f>
        <v>4553.0291666666672</v>
      </c>
      <c r="GJ14" s="256">
        <f>'Metinis atlyginimas'!GJ46</f>
        <v>4553.0291666666672</v>
      </c>
      <c r="GK14" s="256">
        <f>'Metinis atlyginimas'!GK46</f>
        <v>4553.0291666666672</v>
      </c>
      <c r="GL14" s="600">
        <f>'Metinis atlyginimas'!GL46-'Ilgalaikio turto apskaita'!GL11</f>
        <v>4553.0291666666672</v>
      </c>
      <c r="GM14" s="256">
        <f>'Metinis atlyginimas'!GM46</f>
        <v>4553.0291666666672</v>
      </c>
      <c r="GN14" s="256">
        <f>SUM(GB14:GM14)</f>
        <v>54636.350000000006</v>
      </c>
      <c r="GO14" s="256">
        <f>'Metinis atlyginimas'!GO46</f>
        <v>0</v>
      </c>
      <c r="GP14" s="256">
        <f>'Metinis atlyginimas'!GP46</f>
        <v>0</v>
      </c>
      <c r="GQ14" s="256">
        <f>'Metinis atlyginimas'!GQ46</f>
        <v>0</v>
      </c>
      <c r="GR14" s="256">
        <f>'Metinis atlyginimas'!GR46</f>
        <v>0</v>
      </c>
      <c r="GS14" s="256">
        <f>'Metinis atlyginimas'!GS46</f>
        <v>0</v>
      </c>
      <c r="GT14" s="256">
        <f>'Metinis atlyginimas'!GT46</f>
        <v>0</v>
      </c>
      <c r="GU14" s="256">
        <f>'Metinis atlyginimas'!GU46</f>
        <v>0</v>
      </c>
      <c r="GV14" s="256">
        <f>'Metinis atlyginimas'!GV46</f>
        <v>0</v>
      </c>
      <c r="GW14" s="256">
        <f>'Metinis atlyginimas'!GW46</f>
        <v>0</v>
      </c>
      <c r="GX14" s="256">
        <f>'Metinis atlyginimas'!GX46</f>
        <v>0</v>
      </c>
      <c r="GY14" s="600">
        <f>'Metinis atlyginimas'!GY46-'Ilgalaikio turto apskaita'!GY11</f>
        <v>0</v>
      </c>
      <c r="GZ14" s="256">
        <f>'Metinis atlyginimas'!GZ46</f>
        <v>0</v>
      </c>
      <c r="HA14" s="256">
        <f>SUM(GO14:GZ14)</f>
        <v>0</v>
      </c>
      <c r="HB14" s="256">
        <f>'Metinis atlyginimas'!HB46</f>
        <v>0</v>
      </c>
      <c r="HC14" s="256">
        <f>'Metinis atlyginimas'!HC46</f>
        <v>0</v>
      </c>
      <c r="HD14" s="256">
        <f>'Metinis atlyginimas'!HD46</f>
        <v>0</v>
      </c>
      <c r="HE14" s="256">
        <f>'Metinis atlyginimas'!HE46</f>
        <v>0</v>
      </c>
      <c r="HF14" s="256">
        <f>'Metinis atlyginimas'!HF46</f>
        <v>0</v>
      </c>
      <c r="HG14" s="256">
        <f>'Metinis atlyginimas'!HG46</f>
        <v>0</v>
      </c>
      <c r="HH14" s="256">
        <f>'Metinis atlyginimas'!HH46</f>
        <v>0</v>
      </c>
      <c r="HI14" s="256">
        <f>'Metinis atlyginimas'!HI46</f>
        <v>0</v>
      </c>
      <c r="HJ14" s="256">
        <f>'Metinis atlyginimas'!HJ46</f>
        <v>0</v>
      </c>
      <c r="HK14" s="256">
        <f>'Metinis atlyginimas'!HK46</f>
        <v>0</v>
      </c>
      <c r="HL14" s="600">
        <f>'Metinis atlyginimas'!HL46-'Ilgalaikio turto apskaita'!HL11</f>
        <v>0</v>
      </c>
      <c r="HM14" s="256">
        <f>'Metinis atlyginimas'!HM46</f>
        <v>0</v>
      </c>
      <c r="HN14" s="256">
        <f>SUM(HB14:HM14)</f>
        <v>0</v>
      </c>
      <c r="HO14" s="256">
        <f>'Metinis atlyginimas'!HO46</f>
        <v>0</v>
      </c>
      <c r="HP14" s="256">
        <f>'Metinis atlyginimas'!HP46</f>
        <v>0</v>
      </c>
      <c r="HQ14" s="256">
        <f>'Metinis atlyginimas'!HQ46</f>
        <v>0</v>
      </c>
      <c r="HR14" s="256">
        <f>'Metinis atlyginimas'!HR46</f>
        <v>0</v>
      </c>
      <c r="HS14" s="256">
        <f>'Metinis atlyginimas'!HS46</f>
        <v>0</v>
      </c>
      <c r="HT14" s="256">
        <f>'Metinis atlyginimas'!HT46</f>
        <v>0</v>
      </c>
      <c r="HU14" s="256">
        <f>'Metinis atlyginimas'!HU46</f>
        <v>0</v>
      </c>
      <c r="HV14" s="256">
        <f>'Metinis atlyginimas'!HV46</f>
        <v>0</v>
      </c>
      <c r="HW14" s="256">
        <f>'Metinis atlyginimas'!HW46</f>
        <v>0</v>
      </c>
      <c r="HX14" s="256">
        <f>'Metinis atlyginimas'!HX46</f>
        <v>0</v>
      </c>
      <c r="HY14" s="600">
        <f>'Metinis atlyginimas'!HY46-'Ilgalaikio turto apskaita'!HY11</f>
        <v>0</v>
      </c>
      <c r="HZ14" s="256">
        <f>'Metinis atlyginimas'!HZ46</f>
        <v>0</v>
      </c>
      <c r="IA14" s="256">
        <f>SUM(HO14:HZ14)</f>
        <v>0</v>
      </c>
      <c r="IB14" s="256">
        <f>'Metinis atlyginimas'!IB46</f>
        <v>0</v>
      </c>
      <c r="IC14" s="256">
        <f>'Metinis atlyginimas'!IC46</f>
        <v>0</v>
      </c>
      <c r="ID14" s="256">
        <f>'Metinis atlyginimas'!ID46</f>
        <v>0</v>
      </c>
      <c r="IE14" s="256">
        <f>'Metinis atlyginimas'!IE46</f>
        <v>0</v>
      </c>
      <c r="IF14" s="256">
        <f>'Metinis atlyginimas'!IF46</f>
        <v>0</v>
      </c>
      <c r="IG14" s="256">
        <f>'Metinis atlyginimas'!IG46</f>
        <v>0</v>
      </c>
      <c r="IH14" s="256">
        <f>'Metinis atlyginimas'!IH46</f>
        <v>0</v>
      </c>
      <c r="II14" s="256">
        <f>'Metinis atlyginimas'!II46</f>
        <v>0</v>
      </c>
      <c r="IJ14" s="256">
        <f>'Metinis atlyginimas'!IJ46</f>
        <v>0</v>
      </c>
      <c r="IK14" s="256">
        <f>'Metinis atlyginimas'!IK46</f>
        <v>0</v>
      </c>
      <c r="IL14" s="600">
        <f>'Metinis atlyginimas'!IL46-'Ilgalaikio turto apskaita'!IL11</f>
        <v>0</v>
      </c>
      <c r="IM14" s="256">
        <f>'Metinis atlyginimas'!IM46</f>
        <v>0</v>
      </c>
      <c r="IN14" s="256">
        <f>SUM(IB14:IM14)</f>
        <v>0</v>
      </c>
      <c r="IO14" s="256">
        <f>'Metinis atlyginimas'!IO46</f>
        <v>0</v>
      </c>
      <c r="IP14" s="256">
        <f>'Metinis atlyginimas'!IP46</f>
        <v>0</v>
      </c>
      <c r="IQ14" s="256">
        <f>'Metinis atlyginimas'!IQ46</f>
        <v>0</v>
      </c>
      <c r="IR14" s="256">
        <f>'Metinis atlyginimas'!IR46</f>
        <v>0</v>
      </c>
      <c r="IS14" s="256">
        <f>'Metinis atlyginimas'!IS46</f>
        <v>0</v>
      </c>
      <c r="IT14" s="256">
        <f>'Metinis atlyginimas'!IT46</f>
        <v>0</v>
      </c>
      <c r="IU14" s="256">
        <f>'Metinis atlyginimas'!IU46</f>
        <v>0</v>
      </c>
      <c r="IV14" s="256">
        <f>'Metinis atlyginimas'!IV46</f>
        <v>0</v>
      </c>
      <c r="IW14" s="256">
        <f>'Metinis atlyginimas'!IW46</f>
        <v>0</v>
      </c>
      <c r="IX14" s="256">
        <f>'Metinis atlyginimas'!IX46</f>
        <v>0</v>
      </c>
      <c r="IY14" s="600">
        <f>'Metinis atlyginimas'!IY46-'Ilgalaikio turto apskaita'!IY11</f>
        <v>0</v>
      </c>
      <c r="IZ14" s="256">
        <f>'Metinis atlyginimas'!IZ46</f>
        <v>0</v>
      </c>
      <c r="JA14" s="256">
        <f>SUM(IO14:IZ14)</f>
        <v>0</v>
      </c>
      <c r="JB14" s="256">
        <f>'Metinis atlyginimas'!JB46</f>
        <v>0</v>
      </c>
      <c r="JC14" s="256">
        <f>'Metinis atlyginimas'!JC46</f>
        <v>0</v>
      </c>
      <c r="JD14" s="256">
        <f>'Metinis atlyginimas'!JD46</f>
        <v>0</v>
      </c>
      <c r="JE14" s="256">
        <f>'Metinis atlyginimas'!JE46</f>
        <v>0</v>
      </c>
      <c r="JF14" s="256">
        <f>'Metinis atlyginimas'!JF46</f>
        <v>0</v>
      </c>
      <c r="JG14" s="256">
        <f>'Metinis atlyginimas'!JG46</f>
        <v>0</v>
      </c>
      <c r="JH14" s="256">
        <f>'Metinis atlyginimas'!JH46</f>
        <v>0</v>
      </c>
      <c r="JI14" s="256">
        <f>'Metinis atlyginimas'!JI46</f>
        <v>0</v>
      </c>
      <c r="JJ14" s="256">
        <f>'Metinis atlyginimas'!JJ46</f>
        <v>0</v>
      </c>
      <c r="JK14" s="256">
        <f>'Metinis atlyginimas'!JK46</f>
        <v>0</v>
      </c>
      <c r="JL14" s="600">
        <f>'Metinis atlyginimas'!JL46-'Ilgalaikio turto apskaita'!JL11</f>
        <v>0</v>
      </c>
      <c r="JM14" s="256">
        <f>'Metinis atlyginimas'!JM46</f>
        <v>0</v>
      </c>
      <c r="JN14" s="256">
        <f>SUM(JB14:JM14)</f>
        <v>0</v>
      </c>
      <c r="JO14" s="256">
        <f>'Metinis atlyginimas'!JO46</f>
        <v>0</v>
      </c>
      <c r="JP14" s="256">
        <f>'Metinis atlyginimas'!JP46</f>
        <v>0</v>
      </c>
      <c r="JQ14" s="256">
        <f>'Metinis atlyginimas'!JQ46</f>
        <v>0</v>
      </c>
      <c r="JR14" s="256">
        <f>'Metinis atlyginimas'!JR46</f>
        <v>0</v>
      </c>
      <c r="JS14" s="256">
        <f>'Metinis atlyginimas'!JS46</f>
        <v>0</v>
      </c>
      <c r="JT14" s="256">
        <f>'Metinis atlyginimas'!JT46</f>
        <v>0</v>
      </c>
      <c r="JU14" s="256">
        <f>'Metinis atlyginimas'!JU46</f>
        <v>0</v>
      </c>
      <c r="JV14" s="256">
        <f>'Metinis atlyginimas'!JV46</f>
        <v>0</v>
      </c>
      <c r="JW14" s="256">
        <f>'Metinis atlyginimas'!JW46</f>
        <v>0</v>
      </c>
      <c r="JX14" s="256">
        <f>'Metinis atlyginimas'!JX46</f>
        <v>0</v>
      </c>
      <c r="JY14" s="600">
        <f>'Metinis atlyginimas'!JY46-'Ilgalaikio turto apskaita'!JY11</f>
        <v>0</v>
      </c>
      <c r="JZ14" s="256">
        <f>'Metinis atlyginimas'!JZ46</f>
        <v>0</v>
      </c>
      <c r="KA14" s="256">
        <f>SUM(JO14:JZ14)</f>
        <v>0</v>
      </c>
      <c r="KB14" s="256">
        <f>'Metinis atlyginimas'!KB46</f>
        <v>0</v>
      </c>
      <c r="KC14" s="256">
        <f>'Metinis atlyginimas'!KC46</f>
        <v>0</v>
      </c>
      <c r="KD14" s="256">
        <f>'Metinis atlyginimas'!KD46</f>
        <v>0</v>
      </c>
      <c r="KE14" s="256">
        <f>'Metinis atlyginimas'!KE46</f>
        <v>0</v>
      </c>
      <c r="KF14" s="256">
        <f>'Metinis atlyginimas'!KF46</f>
        <v>0</v>
      </c>
      <c r="KG14" s="256">
        <f>'Metinis atlyginimas'!KG46</f>
        <v>0</v>
      </c>
      <c r="KH14" s="256">
        <f>'Metinis atlyginimas'!KH46</f>
        <v>0</v>
      </c>
      <c r="KI14" s="256">
        <f>'Metinis atlyginimas'!KI46</f>
        <v>0</v>
      </c>
      <c r="KJ14" s="256">
        <f>'Metinis atlyginimas'!KJ46</f>
        <v>0</v>
      </c>
      <c r="KK14" s="256">
        <f>'Metinis atlyginimas'!KK46</f>
        <v>0</v>
      </c>
      <c r="KL14" s="600">
        <f>'Metinis atlyginimas'!KL46-'Ilgalaikio turto apskaita'!KL11</f>
        <v>0</v>
      </c>
      <c r="KM14" s="256">
        <f>'Metinis atlyginimas'!KM46</f>
        <v>0</v>
      </c>
      <c r="KN14" s="256">
        <f>SUM(KB14:KM14)</f>
        <v>0</v>
      </c>
      <c r="KO14" s="256">
        <f>'Metinis atlyginimas'!KO46</f>
        <v>0</v>
      </c>
      <c r="KP14" s="256">
        <f>'Metinis atlyginimas'!KP46</f>
        <v>0</v>
      </c>
      <c r="KQ14" s="256">
        <f>'Metinis atlyginimas'!KQ46</f>
        <v>0</v>
      </c>
      <c r="KR14" s="256">
        <f>'Metinis atlyginimas'!KR46</f>
        <v>0</v>
      </c>
      <c r="KS14" s="256">
        <f>'Metinis atlyginimas'!KS46</f>
        <v>0</v>
      </c>
      <c r="KT14" s="256">
        <f>'Metinis atlyginimas'!KT46</f>
        <v>0</v>
      </c>
      <c r="KU14" s="256">
        <f>'Metinis atlyginimas'!KU46</f>
        <v>0</v>
      </c>
      <c r="KV14" s="256">
        <f>'Metinis atlyginimas'!KV46</f>
        <v>0</v>
      </c>
      <c r="KW14" s="256">
        <f>'Metinis atlyginimas'!KW46</f>
        <v>0</v>
      </c>
      <c r="KX14" s="256">
        <f>'Metinis atlyginimas'!KX46</f>
        <v>0</v>
      </c>
      <c r="KY14" s="600">
        <f>'Metinis atlyginimas'!KY46-'Ilgalaikio turto apskaita'!KY11</f>
        <v>0</v>
      </c>
      <c r="KZ14" s="256">
        <f>'Metinis atlyginimas'!KZ46</f>
        <v>0</v>
      </c>
      <c r="LA14" s="256">
        <f>SUM(KO14:KZ14)</f>
        <v>0</v>
      </c>
      <c r="LB14" s="256">
        <f>'Metinis atlyginimas'!LB46</f>
        <v>0</v>
      </c>
      <c r="LC14" s="256">
        <f>'Metinis atlyginimas'!LC46</f>
        <v>0</v>
      </c>
      <c r="LD14" s="256">
        <f>'Metinis atlyginimas'!LD46</f>
        <v>0</v>
      </c>
      <c r="LE14" s="256">
        <f>'Metinis atlyginimas'!LE46</f>
        <v>0</v>
      </c>
      <c r="LF14" s="256">
        <f>'Metinis atlyginimas'!LF46</f>
        <v>0</v>
      </c>
      <c r="LG14" s="256">
        <f>'Metinis atlyginimas'!LG46</f>
        <v>0</v>
      </c>
      <c r="LH14" s="256">
        <f>'Metinis atlyginimas'!LH46</f>
        <v>0</v>
      </c>
      <c r="LI14" s="256">
        <f>'Metinis atlyginimas'!LI46</f>
        <v>0</v>
      </c>
      <c r="LJ14" s="256">
        <f>'Metinis atlyginimas'!LJ46</f>
        <v>0</v>
      </c>
      <c r="LK14" s="256">
        <f>'Metinis atlyginimas'!LK46</f>
        <v>0</v>
      </c>
      <c r="LL14" s="600">
        <f>'Metinis atlyginimas'!LL46-'Ilgalaikio turto apskaita'!LL11</f>
        <v>0</v>
      </c>
      <c r="LM14" s="256">
        <f>'Metinis atlyginimas'!LM46</f>
        <v>0</v>
      </c>
      <c r="LN14" s="256">
        <f>SUM(LB14:LM14)</f>
        <v>0</v>
      </c>
    </row>
    <row r="15" spans="1:326" s="58" customFormat="1">
      <c r="A15" s="150" t="s">
        <v>13</v>
      </c>
      <c r="B15" s="151">
        <f>B13-B14</f>
        <v>0</v>
      </c>
      <c r="C15" s="153">
        <f>C13-C14</f>
        <v>0</v>
      </c>
      <c r="D15" s="153">
        <f t="shared" ref="D15:M15" si="24">D13-D14</f>
        <v>0</v>
      </c>
      <c r="E15" s="153">
        <f t="shared" si="24"/>
        <v>0</v>
      </c>
      <c r="F15" s="153">
        <f t="shared" si="24"/>
        <v>0</v>
      </c>
      <c r="G15" s="153">
        <f t="shared" si="24"/>
        <v>0</v>
      </c>
      <c r="H15" s="153">
        <f t="shared" si="24"/>
        <v>0</v>
      </c>
      <c r="I15" s="153">
        <f t="shared" si="24"/>
        <v>0</v>
      </c>
      <c r="J15" s="153">
        <f t="shared" si="24"/>
        <v>0</v>
      </c>
      <c r="K15" s="153">
        <f t="shared" si="24"/>
        <v>0</v>
      </c>
      <c r="L15" s="153">
        <f t="shared" si="24"/>
        <v>0</v>
      </c>
      <c r="M15" s="153">
        <f t="shared" si="24"/>
        <v>0</v>
      </c>
      <c r="N15" s="256">
        <f t="shared" ref="N15:N28" si="25">SUM(B15:M15)</f>
        <v>0</v>
      </c>
      <c r="O15" s="153">
        <f>O13-O14</f>
        <v>0</v>
      </c>
      <c r="P15" s="153">
        <f>P13-P14</f>
        <v>0</v>
      </c>
      <c r="Q15" s="153">
        <f t="shared" ref="Q15" si="26">Q13-Q14</f>
        <v>0</v>
      </c>
      <c r="R15" s="153">
        <f t="shared" ref="R15" si="27">R13-R14</f>
        <v>0</v>
      </c>
      <c r="S15" s="153">
        <f t="shared" ref="S15" si="28">S13-S14</f>
        <v>0</v>
      </c>
      <c r="T15" s="153">
        <f t="shared" ref="T15" si="29">T13-T14</f>
        <v>0</v>
      </c>
      <c r="U15" s="153">
        <f t="shared" ref="U15" si="30">U13-U14</f>
        <v>0</v>
      </c>
      <c r="V15" s="153">
        <f t="shared" ref="V15" si="31">V13-V14</f>
        <v>0</v>
      </c>
      <c r="W15" s="153">
        <f t="shared" ref="W15" si="32">W13-W14</f>
        <v>0</v>
      </c>
      <c r="X15" s="153">
        <f t="shared" ref="X15" si="33">X13-X14</f>
        <v>0</v>
      </c>
      <c r="Y15" s="153">
        <f t="shared" ref="Y15" si="34">Y13-Y14</f>
        <v>0</v>
      </c>
      <c r="Z15" s="153">
        <f t="shared" ref="Z15" si="35">Z13-Z14</f>
        <v>0</v>
      </c>
      <c r="AA15" s="154">
        <f t="shared" ref="AA15:AA26" si="36">SUM(O15:Z15)</f>
        <v>0</v>
      </c>
      <c r="AB15" s="153">
        <f>AB13-AB14</f>
        <v>0</v>
      </c>
      <c r="AC15" s="153">
        <f>AC13-AC14</f>
        <v>0</v>
      </c>
      <c r="AD15" s="153">
        <f t="shared" ref="AD15" si="37">AD13-AD14</f>
        <v>0</v>
      </c>
      <c r="AE15" s="153">
        <f t="shared" ref="AE15" si="38">AE13-AE14</f>
        <v>0</v>
      </c>
      <c r="AF15" s="153">
        <f t="shared" ref="AF15" si="39">AF13-AF14</f>
        <v>0</v>
      </c>
      <c r="AG15" s="153">
        <f t="shared" ref="AG15" si="40">AG13-AG14</f>
        <v>0</v>
      </c>
      <c r="AH15" s="153">
        <f t="shared" ref="AH15" si="41">AH13-AH14</f>
        <v>0</v>
      </c>
      <c r="AI15" s="153">
        <f t="shared" ref="AI15" si="42">AI13-AI14</f>
        <v>0</v>
      </c>
      <c r="AJ15" s="153">
        <f t="shared" ref="AJ15" si="43">AJ13-AJ14</f>
        <v>0</v>
      </c>
      <c r="AK15" s="153">
        <f t="shared" ref="AK15" si="44">AK13-AK14</f>
        <v>0</v>
      </c>
      <c r="AL15" s="153">
        <f t="shared" ref="AL15" si="45">AL13-AL14</f>
        <v>0</v>
      </c>
      <c r="AM15" s="153">
        <f t="shared" ref="AM15" si="46">AM13-AM14</f>
        <v>0</v>
      </c>
      <c r="AN15" s="154">
        <f t="shared" ref="AN15:AN26" si="47">SUM(AB15:AM15)</f>
        <v>0</v>
      </c>
      <c r="AO15" s="153">
        <f>AO13-AO14</f>
        <v>4553.0291666666672</v>
      </c>
      <c r="AP15" s="153">
        <f>AP13-AP14</f>
        <v>4553.0291666666672</v>
      </c>
      <c r="AQ15" s="153">
        <f t="shared" ref="AQ15" si="48">AQ13-AQ14</f>
        <v>4553.0291666666672</v>
      </c>
      <c r="AR15" s="153">
        <f t="shared" ref="AR15" si="49">AR13-AR14</f>
        <v>4553.0291666666672</v>
      </c>
      <c r="AS15" s="153">
        <f t="shared" ref="AS15" si="50">AS13-AS14</f>
        <v>4553.0291666666672</v>
      </c>
      <c r="AT15" s="153">
        <f t="shared" ref="AT15" si="51">AT13-AT14</f>
        <v>4553.0291666666672</v>
      </c>
      <c r="AU15" s="153">
        <f t="shared" ref="AU15" si="52">AU13-AU14</f>
        <v>4553.0291666666672</v>
      </c>
      <c r="AV15" s="153">
        <f t="shared" ref="AV15" si="53">AV13-AV14</f>
        <v>4553.0291666666672</v>
      </c>
      <c r="AW15" s="153">
        <f t="shared" ref="AW15" si="54">AW13-AW14</f>
        <v>4553.0291666666672</v>
      </c>
      <c r="AX15" s="153">
        <f t="shared" ref="AX15" si="55">AX13-AX14</f>
        <v>4553.0291666666672</v>
      </c>
      <c r="AY15" s="153">
        <f t="shared" ref="AY15" si="56">AY13-AY14</f>
        <v>4553.0291666666672</v>
      </c>
      <c r="AZ15" s="153">
        <f t="shared" ref="AZ15" si="57">AZ13-AZ14</f>
        <v>4553.0291666666672</v>
      </c>
      <c r="BA15" s="154">
        <f t="shared" ref="BA15:BA26" si="58">SUM(AO15:AZ15)</f>
        <v>54636.350000000006</v>
      </c>
      <c r="BB15" s="153">
        <f>BB13-BB14</f>
        <v>4826.2109166666669</v>
      </c>
      <c r="BC15" s="153">
        <f>BC13-BC14</f>
        <v>4826.2109166666669</v>
      </c>
      <c r="BD15" s="153">
        <f t="shared" ref="BD15" si="59">BD13-BD14</f>
        <v>4826.2109166666669</v>
      </c>
      <c r="BE15" s="153">
        <f t="shared" ref="BE15" si="60">BE13-BE14</f>
        <v>4826.2109166666669</v>
      </c>
      <c r="BF15" s="153">
        <f t="shared" ref="BF15" si="61">BF13-BF14</f>
        <v>4826.2109166666669</v>
      </c>
      <c r="BG15" s="153">
        <f t="shared" ref="BG15" si="62">BG13-BG14</f>
        <v>4826.2109166666669</v>
      </c>
      <c r="BH15" s="153">
        <f t="shared" ref="BH15" si="63">BH13-BH14</f>
        <v>4826.2109166666669</v>
      </c>
      <c r="BI15" s="153">
        <f t="shared" ref="BI15" si="64">BI13-BI14</f>
        <v>4826.2109166666669</v>
      </c>
      <c r="BJ15" s="153">
        <f t="shared" ref="BJ15" si="65">BJ13-BJ14</f>
        <v>4826.2109166666669</v>
      </c>
      <c r="BK15" s="153">
        <f t="shared" ref="BK15" si="66">BK13-BK14</f>
        <v>4826.2109166666669</v>
      </c>
      <c r="BL15" s="153">
        <f t="shared" ref="BL15" si="67">BL13-BL14</f>
        <v>4826.2109166666669</v>
      </c>
      <c r="BM15" s="153">
        <f t="shared" ref="BM15" si="68">BM13-BM14</f>
        <v>4826.2109166666669</v>
      </c>
      <c r="BN15" s="154">
        <f t="shared" ref="BN15:BN26" si="69">SUM(BB15:BM15)</f>
        <v>57914.530999999988</v>
      </c>
      <c r="BO15" s="153">
        <f>BO13-BO14</f>
        <v>5107.5881191666649</v>
      </c>
      <c r="BP15" s="153">
        <f>BP13-BP14</f>
        <v>5107.5881191666649</v>
      </c>
      <c r="BQ15" s="153">
        <f t="shared" ref="BQ15" si="70">BQ13-BQ14</f>
        <v>5107.5881191666649</v>
      </c>
      <c r="BR15" s="153">
        <f t="shared" ref="BR15" si="71">BR13-BR14</f>
        <v>5107.5881191666649</v>
      </c>
      <c r="BS15" s="153">
        <f t="shared" ref="BS15" si="72">BS13-BS14</f>
        <v>5107.5881191666649</v>
      </c>
      <c r="BT15" s="153">
        <f t="shared" ref="BT15" si="73">BT13-BT14</f>
        <v>5107.5881191666649</v>
      </c>
      <c r="BU15" s="153">
        <f t="shared" ref="BU15" si="74">BU13-BU14</f>
        <v>5107.5881191666649</v>
      </c>
      <c r="BV15" s="153">
        <f t="shared" ref="BV15" si="75">BV13-BV14</f>
        <v>5107.5881191666649</v>
      </c>
      <c r="BW15" s="153">
        <f t="shared" ref="BW15" si="76">BW13-BW14</f>
        <v>5107.5881191666649</v>
      </c>
      <c r="BX15" s="153">
        <f t="shared" ref="BX15" si="77">BX13-BX14</f>
        <v>5107.5881191666649</v>
      </c>
      <c r="BY15" s="153">
        <f t="shared" ref="BY15" si="78">BY13-BY14</f>
        <v>5107.5881191666649</v>
      </c>
      <c r="BZ15" s="153">
        <f t="shared" ref="BZ15" si="79">BZ13-BZ14</f>
        <v>5107.5881191666649</v>
      </c>
      <c r="CA15" s="154">
        <f t="shared" ref="CA15:CA26" si="80">SUM(BO15:BZ15)</f>
        <v>61291.057429999964</v>
      </c>
      <c r="CB15" s="153">
        <f>CB13-CB14</f>
        <v>5397.4066377416657</v>
      </c>
      <c r="CC15" s="153">
        <f>CC13-CC14</f>
        <v>5397.4066377416657</v>
      </c>
      <c r="CD15" s="153">
        <f t="shared" ref="CD15" si="81">CD13-CD14</f>
        <v>5397.4066377416657</v>
      </c>
      <c r="CE15" s="153">
        <f t="shared" ref="CE15" si="82">CE13-CE14</f>
        <v>5397.4066377416657</v>
      </c>
      <c r="CF15" s="153">
        <f t="shared" ref="CF15" si="83">CF13-CF14</f>
        <v>5397.4066377416657</v>
      </c>
      <c r="CG15" s="153">
        <f t="shared" ref="CG15" si="84">CG13-CG14</f>
        <v>5397.4066377416657</v>
      </c>
      <c r="CH15" s="153">
        <f t="shared" ref="CH15" si="85">CH13-CH14</f>
        <v>5397.4066377416657</v>
      </c>
      <c r="CI15" s="153">
        <f t="shared" ref="CI15" si="86">CI13-CI14</f>
        <v>5397.4066377416657</v>
      </c>
      <c r="CJ15" s="153">
        <f t="shared" ref="CJ15" si="87">CJ13-CJ14</f>
        <v>5397.4066377416657</v>
      </c>
      <c r="CK15" s="153">
        <f t="shared" ref="CK15" si="88">CK13-CK14</f>
        <v>5397.4066377416657</v>
      </c>
      <c r="CL15" s="153">
        <f t="shared" ref="CL15" si="89">CL13-CL14</f>
        <v>5397.4066377416657</v>
      </c>
      <c r="CM15" s="153">
        <f t="shared" ref="CM15" si="90">CM13-CM14</f>
        <v>5397.4066377416657</v>
      </c>
      <c r="CN15" s="154">
        <f t="shared" ref="CN15:CN26" si="91">SUM(CB15:CM15)</f>
        <v>64768.879652900003</v>
      </c>
      <c r="CO15" s="153">
        <f>CO13-CO14</f>
        <v>5695.9197118739175</v>
      </c>
      <c r="CP15" s="153">
        <f>CP13-CP14</f>
        <v>5695.9197118739175</v>
      </c>
      <c r="CQ15" s="153">
        <f t="shared" ref="CQ15" si="92">CQ13-CQ14</f>
        <v>5695.9197118739175</v>
      </c>
      <c r="CR15" s="153">
        <f t="shared" ref="CR15" si="93">CR13-CR14</f>
        <v>5695.9197118739175</v>
      </c>
      <c r="CS15" s="153">
        <f t="shared" ref="CS15" si="94">CS13-CS14</f>
        <v>5695.9197118739175</v>
      </c>
      <c r="CT15" s="153">
        <f t="shared" ref="CT15" si="95">CT13-CT14</f>
        <v>5695.9197118739175</v>
      </c>
      <c r="CU15" s="153">
        <f t="shared" ref="CU15" si="96">CU13-CU14</f>
        <v>5695.9197118739175</v>
      </c>
      <c r="CV15" s="153">
        <f t="shared" ref="CV15" si="97">CV13-CV14</f>
        <v>5695.9197118739175</v>
      </c>
      <c r="CW15" s="153">
        <f t="shared" ref="CW15" si="98">CW13-CW14</f>
        <v>5695.9197118739175</v>
      </c>
      <c r="CX15" s="153">
        <f t="shared" ref="CX15" si="99">CX13-CX14</f>
        <v>5695.9197118739175</v>
      </c>
      <c r="CY15" s="153">
        <f t="shared" ref="CY15" si="100">CY13-CY14</f>
        <v>5695.9197118739175</v>
      </c>
      <c r="CZ15" s="153">
        <f t="shared" ref="CZ15" si="101">CZ13-CZ14</f>
        <v>5695.9197118739175</v>
      </c>
      <c r="DA15" s="154">
        <f t="shared" ref="DA15:DA26" si="102">SUM(CO15:CZ15)</f>
        <v>68351.036542487011</v>
      </c>
      <c r="DB15" s="153">
        <f>DB13-DB14</f>
        <v>6003.3881782301323</v>
      </c>
      <c r="DC15" s="153">
        <f>DC13-DC14</f>
        <v>6003.3881782301323</v>
      </c>
      <c r="DD15" s="153">
        <f t="shared" ref="DD15" si="103">DD13-DD14</f>
        <v>6003.3881782301323</v>
      </c>
      <c r="DE15" s="153">
        <f t="shared" ref="DE15" si="104">DE13-DE14</f>
        <v>6003.3881782301323</v>
      </c>
      <c r="DF15" s="153">
        <f t="shared" ref="DF15" si="105">DF13-DF14</f>
        <v>6003.3881782301323</v>
      </c>
      <c r="DG15" s="153">
        <f t="shared" ref="DG15" si="106">DG13-DG14</f>
        <v>6003.3881782301323</v>
      </c>
      <c r="DH15" s="153">
        <f t="shared" ref="DH15" si="107">DH13-DH14</f>
        <v>6003.3881782301323</v>
      </c>
      <c r="DI15" s="153">
        <f t="shared" ref="DI15" si="108">DI13-DI14</f>
        <v>6003.3881782301323</v>
      </c>
      <c r="DJ15" s="153">
        <f t="shared" ref="DJ15" si="109">DJ13-DJ14</f>
        <v>6003.3881782301323</v>
      </c>
      <c r="DK15" s="153">
        <f t="shared" ref="DK15" si="110">DK13-DK14</f>
        <v>6003.3881782301323</v>
      </c>
      <c r="DL15" s="153">
        <f t="shared" ref="DL15" si="111">DL13-DL14</f>
        <v>6003.3881782301323</v>
      </c>
      <c r="DM15" s="153">
        <f t="shared" ref="DM15" si="112">DM13-DM14</f>
        <v>6003.3881782301323</v>
      </c>
      <c r="DN15" s="154">
        <f t="shared" ref="DN15:DN26" si="113">SUM(DB15:DM15)</f>
        <v>72040.658138761588</v>
      </c>
      <c r="DO15" s="153">
        <f>DO13-DO14</f>
        <v>6320.0806985770378</v>
      </c>
      <c r="DP15" s="153">
        <f>DP13-DP14</f>
        <v>6320.0806985770378</v>
      </c>
      <c r="DQ15" s="153">
        <f t="shared" ref="DQ15" si="114">DQ13-DQ14</f>
        <v>6320.0806985770378</v>
      </c>
      <c r="DR15" s="153">
        <f t="shared" ref="DR15" si="115">DR13-DR14</f>
        <v>6320.0806985770378</v>
      </c>
      <c r="DS15" s="153">
        <f t="shared" ref="DS15" si="116">DS13-DS14</f>
        <v>6320.0806985770378</v>
      </c>
      <c r="DT15" s="153">
        <f t="shared" ref="DT15" si="117">DT13-DT14</f>
        <v>6320.0806985770378</v>
      </c>
      <c r="DU15" s="153">
        <f t="shared" ref="DU15" si="118">DU13-DU14</f>
        <v>6320.0806985770378</v>
      </c>
      <c r="DV15" s="153">
        <f t="shared" ref="DV15" si="119">DV13-DV14</f>
        <v>6320.0806985770378</v>
      </c>
      <c r="DW15" s="153">
        <f t="shared" ref="DW15" si="120">DW13-DW14</f>
        <v>6320.0806985770378</v>
      </c>
      <c r="DX15" s="153">
        <f t="shared" ref="DX15" si="121">DX13-DX14</f>
        <v>6320.0806985770378</v>
      </c>
      <c r="DY15" s="153">
        <f t="shared" ref="DY15" si="122">DY13-DY14</f>
        <v>6320.0806985770378</v>
      </c>
      <c r="DZ15" s="153">
        <f t="shared" ref="DZ15" si="123">DZ13-DZ14</f>
        <v>6320.0806985770378</v>
      </c>
      <c r="EA15" s="154">
        <f t="shared" ref="EA15:EA26" si="124">SUM(DO15:DZ15)</f>
        <v>75840.96838292446</v>
      </c>
      <c r="EB15" s="153">
        <f>EB13-EB14</f>
        <v>6646.2739945343492</v>
      </c>
      <c r="EC15" s="153">
        <f>EC13-EC14</f>
        <v>6646.2739945343492</v>
      </c>
      <c r="ED15" s="153">
        <f t="shared" ref="ED15" si="125">ED13-ED14</f>
        <v>6646.2739945343492</v>
      </c>
      <c r="EE15" s="153">
        <f t="shared" ref="EE15" si="126">EE13-EE14</f>
        <v>6646.2739945343492</v>
      </c>
      <c r="EF15" s="153">
        <f t="shared" ref="EF15" si="127">EF13-EF14</f>
        <v>6646.2739945343492</v>
      </c>
      <c r="EG15" s="153">
        <f t="shared" ref="EG15" si="128">EG13-EG14</f>
        <v>6646.2739945343492</v>
      </c>
      <c r="EH15" s="153">
        <f t="shared" ref="EH15" si="129">EH13-EH14</f>
        <v>6646.2739945343492</v>
      </c>
      <c r="EI15" s="153">
        <f t="shared" ref="EI15" si="130">EI13-EI14</f>
        <v>6646.2739945343492</v>
      </c>
      <c r="EJ15" s="153">
        <f t="shared" ref="EJ15" si="131">EJ13-EJ14</f>
        <v>6646.2739945343492</v>
      </c>
      <c r="EK15" s="153">
        <f t="shared" ref="EK15" si="132">EK13-EK14</f>
        <v>6646.2739945343492</v>
      </c>
      <c r="EL15" s="153">
        <f t="shared" ref="EL15" si="133">EL13-EL14</f>
        <v>6646.2739945343492</v>
      </c>
      <c r="EM15" s="153">
        <f t="shared" ref="EM15" si="134">EM13-EM14</f>
        <v>6646.2739945343492</v>
      </c>
      <c r="EN15" s="154">
        <f t="shared" ref="EN15:EN26" si="135">SUM(EB15:EM15)</f>
        <v>79755.28793441219</v>
      </c>
      <c r="EO15" s="153">
        <f>EO13-EO14</f>
        <v>6982.2530893703788</v>
      </c>
      <c r="EP15" s="153">
        <f>EP13-EP14</f>
        <v>6982.2530893703788</v>
      </c>
      <c r="EQ15" s="153">
        <f t="shared" ref="EQ15" si="136">EQ13-EQ14</f>
        <v>6982.2530893703788</v>
      </c>
      <c r="ER15" s="153">
        <f t="shared" ref="ER15" si="137">ER13-ER14</f>
        <v>6982.2530893703788</v>
      </c>
      <c r="ES15" s="153">
        <f t="shared" ref="ES15" si="138">ES13-ES14</f>
        <v>6982.2530893703788</v>
      </c>
      <c r="ET15" s="153">
        <f t="shared" ref="ET15" si="139">ET13-ET14</f>
        <v>6982.2530893703788</v>
      </c>
      <c r="EU15" s="153">
        <f t="shared" ref="EU15" si="140">EU13-EU14</f>
        <v>6982.2530893703788</v>
      </c>
      <c r="EV15" s="153">
        <f t="shared" ref="EV15" si="141">EV13-EV14</f>
        <v>6982.2530893703788</v>
      </c>
      <c r="EW15" s="153">
        <f t="shared" ref="EW15" si="142">EW13-EW14</f>
        <v>6982.2530893703788</v>
      </c>
      <c r="EX15" s="153">
        <f t="shared" ref="EX15" si="143">EX13-EX14</f>
        <v>6982.2530893703788</v>
      </c>
      <c r="EY15" s="153">
        <f t="shared" ref="EY15" si="144">EY13-EY14</f>
        <v>6982.2530893703788</v>
      </c>
      <c r="EZ15" s="153">
        <f t="shared" ref="EZ15" si="145">EZ13-EZ14</f>
        <v>6982.2530893703788</v>
      </c>
      <c r="FA15" s="154">
        <f t="shared" ref="FA15:FA26" si="146">SUM(EO15:EZ15)</f>
        <v>83787.037072444553</v>
      </c>
      <c r="FB15" s="153">
        <f>FB13-FB14</f>
        <v>7328.3115570514892</v>
      </c>
      <c r="FC15" s="153">
        <f>FC13-FC14</f>
        <v>7328.3115570514892</v>
      </c>
      <c r="FD15" s="153">
        <f t="shared" ref="FD15" si="147">FD13-FD14</f>
        <v>7328.3115570514892</v>
      </c>
      <c r="FE15" s="153">
        <f t="shared" ref="FE15" si="148">FE13-FE14</f>
        <v>7328.3115570514892</v>
      </c>
      <c r="FF15" s="153">
        <f t="shared" ref="FF15" si="149">FF13-FF14</f>
        <v>7328.3115570514892</v>
      </c>
      <c r="FG15" s="153">
        <f t="shared" ref="FG15" si="150">FG13-FG14</f>
        <v>7328.3115570514892</v>
      </c>
      <c r="FH15" s="153">
        <f t="shared" ref="FH15" si="151">FH13-FH14</f>
        <v>7328.3115570514892</v>
      </c>
      <c r="FI15" s="153">
        <f t="shared" ref="FI15" si="152">FI13-FI14</f>
        <v>7328.3115570514892</v>
      </c>
      <c r="FJ15" s="153">
        <f t="shared" ref="FJ15" si="153">FJ13-FJ14</f>
        <v>7328.3115570514892</v>
      </c>
      <c r="FK15" s="153">
        <f t="shared" ref="FK15" si="154">FK13-FK14</f>
        <v>7328.3115570514892</v>
      </c>
      <c r="FL15" s="153">
        <f t="shared" ref="FL15" si="155">FL13-FL14</f>
        <v>7328.3115570514892</v>
      </c>
      <c r="FM15" s="153">
        <f t="shared" ref="FM15" si="156">FM13-FM14</f>
        <v>7328.3115570514892</v>
      </c>
      <c r="FN15" s="154">
        <f t="shared" ref="FN15:FN26" si="157">SUM(FB15:FM15)</f>
        <v>87939.7386846179</v>
      </c>
      <c r="FO15" s="153">
        <f>FO13-FO14</f>
        <v>7684.7517787630331</v>
      </c>
      <c r="FP15" s="153">
        <f>FP13-FP14</f>
        <v>7684.7517787630331</v>
      </c>
      <c r="FQ15" s="153">
        <f t="shared" ref="FQ15" si="158">FQ13-FQ14</f>
        <v>7684.7517787630331</v>
      </c>
      <c r="FR15" s="153">
        <f t="shared" ref="FR15" si="159">FR13-FR14</f>
        <v>7684.7517787630331</v>
      </c>
      <c r="FS15" s="153">
        <f t="shared" ref="FS15" si="160">FS13-FS14</f>
        <v>7684.7517787630331</v>
      </c>
      <c r="FT15" s="153">
        <f t="shared" ref="FT15" si="161">FT13-FT14</f>
        <v>7684.7517787630331</v>
      </c>
      <c r="FU15" s="153">
        <f t="shared" ref="FU15" si="162">FU13-FU14</f>
        <v>7684.7517787630331</v>
      </c>
      <c r="FV15" s="153">
        <f t="shared" ref="FV15" si="163">FV13-FV14</f>
        <v>7684.7517787630331</v>
      </c>
      <c r="FW15" s="153">
        <f t="shared" ref="FW15" si="164">FW13-FW14</f>
        <v>7684.7517787630331</v>
      </c>
      <c r="FX15" s="153">
        <f t="shared" ref="FX15" si="165">FX13-FX14</f>
        <v>7684.7517787630331</v>
      </c>
      <c r="FY15" s="153">
        <f t="shared" ref="FY15" si="166">FY13-FY14</f>
        <v>7684.7517787630331</v>
      </c>
      <c r="FZ15" s="153">
        <f t="shared" ref="FZ15" si="167">FZ13-FZ14</f>
        <v>7684.7517787630331</v>
      </c>
      <c r="GA15" s="154">
        <f t="shared" ref="GA15:GA26" si="168">SUM(FO15:FZ15)</f>
        <v>92217.021345156405</v>
      </c>
      <c r="GB15" s="153">
        <f>GB13-GB14</f>
        <v>8051.8852071259262</v>
      </c>
      <c r="GC15" s="153">
        <f>GC13-GC14</f>
        <v>8051.8852071259262</v>
      </c>
      <c r="GD15" s="153">
        <f t="shared" ref="GD15" si="169">GD13-GD14</f>
        <v>8051.8852071259262</v>
      </c>
      <c r="GE15" s="153">
        <f t="shared" ref="GE15" si="170">GE13-GE14</f>
        <v>8051.8852071259262</v>
      </c>
      <c r="GF15" s="153">
        <f t="shared" ref="GF15" si="171">GF13-GF14</f>
        <v>8051.8852071259262</v>
      </c>
      <c r="GG15" s="153">
        <f t="shared" ref="GG15" si="172">GG13-GG14</f>
        <v>8051.8852071259262</v>
      </c>
      <c r="GH15" s="153">
        <f t="shared" ref="GH15" si="173">GH13-GH14</f>
        <v>8051.8852071259262</v>
      </c>
      <c r="GI15" s="153">
        <f t="shared" ref="GI15" si="174">GI13-GI14</f>
        <v>8051.8852071259262</v>
      </c>
      <c r="GJ15" s="153">
        <f t="shared" ref="GJ15" si="175">GJ13-GJ14</f>
        <v>8051.8852071259262</v>
      </c>
      <c r="GK15" s="153">
        <f t="shared" ref="GK15" si="176">GK13-GK14</f>
        <v>8051.8852071259262</v>
      </c>
      <c r="GL15" s="153">
        <f t="shared" ref="GL15" si="177">GL13-GL14</f>
        <v>8051.8852071259262</v>
      </c>
      <c r="GM15" s="153">
        <f t="shared" ref="GM15" si="178">GM13-GM14</f>
        <v>8051.8852071259262</v>
      </c>
      <c r="GN15" s="154">
        <f t="shared" ref="GN15:GN26" si="179">SUM(GB15:GM15)</f>
        <v>96622.622485511121</v>
      </c>
      <c r="GO15" s="153">
        <f>GO13-GO14</f>
        <v>0</v>
      </c>
      <c r="GP15" s="153">
        <f>GP13-GP14</f>
        <v>0</v>
      </c>
      <c r="GQ15" s="153">
        <f t="shared" ref="GQ15" si="180">GQ13-GQ14</f>
        <v>0</v>
      </c>
      <c r="GR15" s="153">
        <f t="shared" ref="GR15" si="181">GR13-GR14</f>
        <v>0</v>
      </c>
      <c r="GS15" s="153">
        <f t="shared" ref="GS15" si="182">GS13-GS14</f>
        <v>0</v>
      </c>
      <c r="GT15" s="153">
        <f t="shared" ref="GT15" si="183">GT13-GT14</f>
        <v>0</v>
      </c>
      <c r="GU15" s="153">
        <f t="shared" ref="GU15" si="184">GU13-GU14</f>
        <v>0</v>
      </c>
      <c r="GV15" s="153">
        <f t="shared" ref="GV15" si="185">GV13-GV14</f>
        <v>0</v>
      </c>
      <c r="GW15" s="153">
        <f t="shared" ref="GW15" si="186">GW13-GW14</f>
        <v>0</v>
      </c>
      <c r="GX15" s="153">
        <f t="shared" ref="GX15" si="187">GX13-GX14</f>
        <v>0</v>
      </c>
      <c r="GY15" s="153">
        <f t="shared" ref="GY15" si="188">GY13-GY14</f>
        <v>0</v>
      </c>
      <c r="GZ15" s="153">
        <f t="shared" ref="GZ15" si="189">GZ13-GZ14</f>
        <v>0</v>
      </c>
      <c r="HA15" s="154">
        <f t="shared" ref="HA15:HA26" si="190">SUM(GO15:GZ15)</f>
        <v>0</v>
      </c>
      <c r="HB15" s="153">
        <f>HB13-HB14</f>
        <v>0</v>
      </c>
      <c r="HC15" s="153">
        <f>HC13-HC14</f>
        <v>0</v>
      </c>
      <c r="HD15" s="153">
        <f t="shared" ref="HD15" si="191">HD13-HD14</f>
        <v>0</v>
      </c>
      <c r="HE15" s="153">
        <f t="shared" ref="HE15" si="192">HE13-HE14</f>
        <v>0</v>
      </c>
      <c r="HF15" s="153">
        <f t="shared" ref="HF15" si="193">HF13-HF14</f>
        <v>0</v>
      </c>
      <c r="HG15" s="153">
        <f t="shared" ref="HG15" si="194">HG13-HG14</f>
        <v>0</v>
      </c>
      <c r="HH15" s="153">
        <f t="shared" ref="HH15" si="195">HH13-HH14</f>
        <v>0</v>
      </c>
      <c r="HI15" s="153">
        <f t="shared" ref="HI15" si="196">HI13-HI14</f>
        <v>0</v>
      </c>
      <c r="HJ15" s="153">
        <f t="shared" ref="HJ15" si="197">HJ13-HJ14</f>
        <v>0</v>
      </c>
      <c r="HK15" s="153">
        <f t="shared" ref="HK15" si="198">HK13-HK14</f>
        <v>0</v>
      </c>
      <c r="HL15" s="153">
        <f t="shared" ref="HL15" si="199">HL13-HL14</f>
        <v>0</v>
      </c>
      <c r="HM15" s="153">
        <f t="shared" ref="HM15" si="200">HM13-HM14</f>
        <v>0</v>
      </c>
      <c r="HN15" s="154">
        <f t="shared" ref="HN15:HN26" si="201">SUM(HB15:HM15)</f>
        <v>0</v>
      </c>
      <c r="HO15" s="153">
        <f>HO13-HO14</f>
        <v>0</v>
      </c>
      <c r="HP15" s="153">
        <f>HP13-HP14</f>
        <v>0</v>
      </c>
      <c r="HQ15" s="153">
        <f t="shared" ref="HQ15" si="202">HQ13-HQ14</f>
        <v>0</v>
      </c>
      <c r="HR15" s="153">
        <f t="shared" ref="HR15" si="203">HR13-HR14</f>
        <v>0</v>
      </c>
      <c r="HS15" s="153">
        <f t="shared" ref="HS15" si="204">HS13-HS14</f>
        <v>0</v>
      </c>
      <c r="HT15" s="153">
        <f t="shared" ref="HT15" si="205">HT13-HT14</f>
        <v>0</v>
      </c>
      <c r="HU15" s="153">
        <f t="shared" ref="HU15" si="206">HU13-HU14</f>
        <v>0</v>
      </c>
      <c r="HV15" s="153">
        <f t="shared" ref="HV15" si="207">HV13-HV14</f>
        <v>0</v>
      </c>
      <c r="HW15" s="153">
        <f t="shared" ref="HW15" si="208">HW13-HW14</f>
        <v>0</v>
      </c>
      <c r="HX15" s="153">
        <f t="shared" ref="HX15" si="209">HX13-HX14</f>
        <v>0</v>
      </c>
      <c r="HY15" s="153">
        <f t="shared" ref="HY15" si="210">HY13-HY14</f>
        <v>0</v>
      </c>
      <c r="HZ15" s="153">
        <f t="shared" ref="HZ15" si="211">HZ13-HZ14</f>
        <v>0</v>
      </c>
      <c r="IA15" s="154">
        <f t="shared" ref="IA15:IA26" si="212">SUM(HO15:HZ15)</f>
        <v>0</v>
      </c>
      <c r="IB15" s="153">
        <f>IB13-IB14</f>
        <v>0</v>
      </c>
      <c r="IC15" s="153">
        <f>IC13-IC14</f>
        <v>0</v>
      </c>
      <c r="ID15" s="153">
        <f t="shared" ref="ID15" si="213">ID13-ID14</f>
        <v>0</v>
      </c>
      <c r="IE15" s="153">
        <f t="shared" ref="IE15" si="214">IE13-IE14</f>
        <v>0</v>
      </c>
      <c r="IF15" s="153">
        <f t="shared" ref="IF15" si="215">IF13-IF14</f>
        <v>0</v>
      </c>
      <c r="IG15" s="153">
        <f t="shared" ref="IG15" si="216">IG13-IG14</f>
        <v>0</v>
      </c>
      <c r="IH15" s="153">
        <f t="shared" ref="IH15" si="217">IH13-IH14</f>
        <v>0</v>
      </c>
      <c r="II15" s="153">
        <f t="shared" ref="II15" si="218">II13-II14</f>
        <v>0</v>
      </c>
      <c r="IJ15" s="153">
        <f t="shared" ref="IJ15" si="219">IJ13-IJ14</f>
        <v>0</v>
      </c>
      <c r="IK15" s="153">
        <f t="shared" ref="IK15" si="220">IK13-IK14</f>
        <v>0</v>
      </c>
      <c r="IL15" s="153">
        <f t="shared" ref="IL15" si="221">IL13-IL14</f>
        <v>0</v>
      </c>
      <c r="IM15" s="153">
        <f t="shared" ref="IM15" si="222">IM13-IM14</f>
        <v>0</v>
      </c>
      <c r="IN15" s="154">
        <f t="shared" ref="IN15:IN26" si="223">SUM(IB15:IM15)</f>
        <v>0</v>
      </c>
      <c r="IO15" s="153">
        <f>IO13-IO14</f>
        <v>0</v>
      </c>
      <c r="IP15" s="153">
        <f>IP13-IP14</f>
        <v>0</v>
      </c>
      <c r="IQ15" s="153">
        <f t="shared" ref="IQ15" si="224">IQ13-IQ14</f>
        <v>0</v>
      </c>
      <c r="IR15" s="153">
        <f t="shared" ref="IR15" si="225">IR13-IR14</f>
        <v>0</v>
      </c>
      <c r="IS15" s="153">
        <f t="shared" ref="IS15" si="226">IS13-IS14</f>
        <v>0</v>
      </c>
      <c r="IT15" s="153">
        <f t="shared" ref="IT15" si="227">IT13-IT14</f>
        <v>0</v>
      </c>
      <c r="IU15" s="153">
        <f t="shared" ref="IU15" si="228">IU13-IU14</f>
        <v>0</v>
      </c>
      <c r="IV15" s="153">
        <f t="shared" ref="IV15" si="229">IV13-IV14</f>
        <v>0</v>
      </c>
      <c r="IW15" s="153">
        <f t="shared" ref="IW15" si="230">IW13-IW14</f>
        <v>0</v>
      </c>
      <c r="IX15" s="153">
        <f t="shared" ref="IX15" si="231">IX13-IX14</f>
        <v>0</v>
      </c>
      <c r="IY15" s="153">
        <f t="shared" ref="IY15" si="232">IY13-IY14</f>
        <v>0</v>
      </c>
      <c r="IZ15" s="153">
        <f t="shared" ref="IZ15" si="233">IZ13-IZ14</f>
        <v>0</v>
      </c>
      <c r="JA15" s="154">
        <f t="shared" ref="JA15:JA26" si="234">SUM(IO15:IZ15)</f>
        <v>0</v>
      </c>
      <c r="JB15" s="153">
        <f>JB13-JB14</f>
        <v>0</v>
      </c>
      <c r="JC15" s="153">
        <f>JC13-JC14</f>
        <v>0</v>
      </c>
      <c r="JD15" s="153">
        <f t="shared" ref="JD15" si="235">JD13-JD14</f>
        <v>0</v>
      </c>
      <c r="JE15" s="153">
        <f t="shared" ref="JE15" si="236">JE13-JE14</f>
        <v>0</v>
      </c>
      <c r="JF15" s="153">
        <f t="shared" ref="JF15" si="237">JF13-JF14</f>
        <v>0</v>
      </c>
      <c r="JG15" s="153">
        <f t="shared" ref="JG15" si="238">JG13-JG14</f>
        <v>0</v>
      </c>
      <c r="JH15" s="153">
        <f t="shared" ref="JH15" si="239">JH13-JH14</f>
        <v>0</v>
      </c>
      <c r="JI15" s="153">
        <f t="shared" ref="JI15" si="240">JI13-JI14</f>
        <v>0</v>
      </c>
      <c r="JJ15" s="153">
        <f t="shared" ref="JJ15" si="241">JJ13-JJ14</f>
        <v>0</v>
      </c>
      <c r="JK15" s="153">
        <f t="shared" ref="JK15" si="242">JK13-JK14</f>
        <v>0</v>
      </c>
      <c r="JL15" s="153">
        <f t="shared" ref="JL15" si="243">JL13-JL14</f>
        <v>0</v>
      </c>
      <c r="JM15" s="153">
        <f t="shared" ref="JM15" si="244">JM13-JM14</f>
        <v>0</v>
      </c>
      <c r="JN15" s="154">
        <f t="shared" ref="JN15:JN26" si="245">SUM(JB15:JM15)</f>
        <v>0</v>
      </c>
      <c r="JO15" s="153">
        <f>JO13-JO14</f>
        <v>0</v>
      </c>
      <c r="JP15" s="153">
        <f>JP13-JP14</f>
        <v>0</v>
      </c>
      <c r="JQ15" s="153">
        <f t="shared" ref="JQ15" si="246">JQ13-JQ14</f>
        <v>0</v>
      </c>
      <c r="JR15" s="153">
        <f t="shared" ref="JR15" si="247">JR13-JR14</f>
        <v>0</v>
      </c>
      <c r="JS15" s="153">
        <f t="shared" ref="JS15" si="248">JS13-JS14</f>
        <v>0</v>
      </c>
      <c r="JT15" s="153">
        <f t="shared" ref="JT15" si="249">JT13-JT14</f>
        <v>0</v>
      </c>
      <c r="JU15" s="153">
        <f t="shared" ref="JU15" si="250">JU13-JU14</f>
        <v>0</v>
      </c>
      <c r="JV15" s="153">
        <f t="shared" ref="JV15" si="251">JV13-JV14</f>
        <v>0</v>
      </c>
      <c r="JW15" s="153">
        <f t="shared" ref="JW15" si="252">JW13-JW14</f>
        <v>0</v>
      </c>
      <c r="JX15" s="153">
        <f t="shared" ref="JX15" si="253">JX13-JX14</f>
        <v>0</v>
      </c>
      <c r="JY15" s="153">
        <f t="shared" ref="JY15" si="254">JY13-JY14</f>
        <v>0</v>
      </c>
      <c r="JZ15" s="153">
        <f t="shared" ref="JZ15" si="255">JZ13-JZ14</f>
        <v>0</v>
      </c>
      <c r="KA15" s="154">
        <f t="shared" ref="KA15:KA26" si="256">SUM(JO15:JZ15)</f>
        <v>0</v>
      </c>
      <c r="KB15" s="153">
        <f>KB13-KB14</f>
        <v>0</v>
      </c>
      <c r="KC15" s="153">
        <f>KC13-KC14</f>
        <v>0</v>
      </c>
      <c r="KD15" s="153">
        <f t="shared" ref="KD15" si="257">KD13-KD14</f>
        <v>0</v>
      </c>
      <c r="KE15" s="153">
        <f t="shared" ref="KE15" si="258">KE13-KE14</f>
        <v>0</v>
      </c>
      <c r="KF15" s="153">
        <f t="shared" ref="KF15" si="259">KF13-KF14</f>
        <v>0</v>
      </c>
      <c r="KG15" s="153">
        <f t="shared" ref="KG15" si="260">KG13-KG14</f>
        <v>0</v>
      </c>
      <c r="KH15" s="153">
        <f t="shared" ref="KH15" si="261">KH13-KH14</f>
        <v>0</v>
      </c>
      <c r="KI15" s="153">
        <f t="shared" ref="KI15" si="262">KI13-KI14</f>
        <v>0</v>
      </c>
      <c r="KJ15" s="153">
        <f t="shared" ref="KJ15" si="263">KJ13-KJ14</f>
        <v>0</v>
      </c>
      <c r="KK15" s="153">
        <f t="shared" ref="KK15" si="264">KK13-KK14</f>
        <v>0</v>
      </c>
      <c r="KL15" s="153">
        <f t="shared" ref="KL15" si="265">KL13-KL14</f>
        <v>0</v>
      </c>
      <c r="KM15" s="153">
        <f t="shared" ref="KM15" si="266">KM13-KM14</f>
        <v>0</v>
      </c>
      <c r="KN15" s="154">
        <f t="shared" ref="KN15:KN26" si="267">SUM(KB15:KM15)</f>
        <v>0</v>
      </c>
      <c r="KO15" s="153">
        <f>KO13-KO14</f>
        <v>0</v>
      </c>
      <c r="KP15" s="153">
        <f>KP13-KP14</f>
        <v>0</v>
      </c>
      <c r="KQ15" s="153">
        <f t="shared" ref="KQ15" si="268">KQ13-KQ14</f>
        <v>0</v>
      </c>
      <c r="KR15" s="153">
        <f t="shared" ref="KR15" si="269">KR13-KR14</f>
        <v>0</v>
      </c>
      <c r="KS15" s="153">
        <f t="shared" ref="KS15" si="270">KS13-KS14</f>
        <v>0</v>
      </c>
      <c r="KT15" s="153">
        <f t="shared" ref="KT15" si="271">KT13-KT14</f>
        <v>0</v>
      </c>
      <c r="KU15" s="153">
        <f t="shared" ref="KU15" si="272">KU13-KU14</f>
        <v>0</v>
      </c>
      <c r="KV15" s="153">
        <f t="shared" ref="KV15" si="273">KV13-KV14</f>
        <v>0</v>
      </c>
      <c r="KW15" s="153">
        <f t="shared" ref="KW15" si="274">KW13-KW14</f>
        <v>0</v>
      </c>
      <c r="KX15" s="153">
        <f t="shared" ref="KX15" si="275">KX13-KX14</f>
        <v>0</v>
      </c>
      <c r="KY15" s="153">
        <f t="shared" ref="KY15" si="276">KY13-KY14</f>
        <v>0</v>
      </c>
      <c r="KZ15" s="153">
        <f t="shared" ref="KZ15" si="277">KZ13-KZ14</f>
        <v>0</v>
      </c>
      <c r="LA15" s="154">
        <f t="shared" ref="LA15:LA26" si="278">SUM(KO15:KZ15)</f>
        <v>0</v>
      </c>
      <c r="LB15" s="153">
        <f>LB13-LB14</f>
        <v>0</v>
      </c>
      <c r="LC15" s="153">
        <f>LC13-LC14</f>
        <v>0</v>
      </c>
      <c r="LD15" s="153">
        <f t="shared" ref="LD15" si="279">LD13-LD14</f>
        <v>0</v>
      </c>
      <c r="LE15" s="153">
        <f t="shared" ref="LE15" si="280">LE13-LE14</f>
        <v>0</v>
      </c>
      <c r="LF15" s="153">
        <f t="shared" ref="LF15" si="281">LF13-LF14</f>
        <v>0</v>
      </c>
      <c r="LG15" s="153">
        <f t="shared" ref="LG15" si="282">LG13-LG14</f>
        <v>0</v>
      </c>
      <c r="LH15" s="153">
        <f t="shared" ref="LH15" si="283">LH13-LH14</f>
        <v>0</v>
      </c>
      <c r="LI15" s="153">
        <f t="shared" ref="LI15" si="284">LI13-LI14</f>
        <v>0</v>
      </c>
      <c r="LJ15" s="153">
        <f t="shared" ref="LJ15" si="285">LJ13-LJ14</f>
        <v>0</v>
      </c>
      <c r="LK15" s="153">
        <f t="shared" ref="LK15" si="286">LK13-LK14</f>
        <v>0</v>
      </c>
      <c r="LL15" s="153">
        <f t="shared" ref="LL15" si="287">LL13-LL14</f>
        <v>0</v>
      </c>
      <c r="LM15" s="153">
        <f t="shared" ref="LM15" si="288">LM13-LM14</f>
        <v>0</v>
      </c>
      <c r="LN15" s="155">
        <f t="shared" ref="LN15:LN26" si="289">SUM(LB15:LM15)</f>
        <v>0</v>
      </c>
    </row>
    <row r="16" spans="1:326" s="58" customFormat="1" collapsed="1">
      <c r="A16" s="150" t="s">
        <v>14</v>
      </c>
      <c r="B16" s="151">
        <f>B17+B18</f>
        <v>0</v>
      </c>
      <c r="C16" s="153">
        <f t="shared" ref="C16:BM16" si="290">C17+C18</f>
        <v>0</v>
      </c>
      <c r="D16" s="153">
        <f t="shared" si="290"/>
        <v>0</v>
      </c>
      <c r="E16" s="153">
        <f t="shared" si="290"/>
        <v>0</v>
      </c>
      <c r="F16" s="153">
        <f t="shared" si="290"/>
        <v>0</v>
      </c>
      <c r="G16" s="153">
        <f t="shared" si="290"/>
        <v>0</v>
      </c>
      <c r="H16" s="153">
        <f t="shared" si="290"/>
        <v>0</v>
      </c>
      <c r="I16" s="153">
        <f t="shared" si="290"/>
        <v>0</v>
      </c>
      <c r="J16" s="153">
        <f t="shared" si="290"/>
        <v>0</v>
      </c>
      <c r="K16" s="153">
        <f t="shared" si="290"/>
        <v>0</v>
      </c>
      <c r="L16" s="153">
        <f t="shared" si="290"/>
        <v>0</v>
      </c>
      <c r="M16" s="153">
        <f t="shared" si="290"/>
        <v>0</v>
      </c>
      <c r="N16" s="256">
        <f t="shared" si="25"/>
        <v>0</v>
      </c>
      <c r="O16" s="153">
        <f t="shared" si="290"/>
        <v>0</v>
      </c>
      <c r="P16" s="153">
        <f t="shared" si="290"/>
        <v>0</v>
      </c>
      <c r="Q16" s="153">
        <f t="shared" si="290"/>
        <v>0</v>
      </c>
      <c r="R16" s="153">
        <f t="shared" si="290"/>
        <v>0</v>
      </c>
      <c r="S16" s="153">
        <f t="shared" si="290"/>
        <v>0</v>
      </c>
      <c r="T16" s="153">
        <f t="shared" si="290"/>
        <v>0</v>
      </c>
      <c r="U16" s="153">
        <f t="shared" si="290"/>
        <v>0</v>
      </c>
      <c r="V16" s="153">
        <f t="shared" si="290"/>
        <v>0</v>
      </c>
      <c r="W16" s="153">
        <f t="shared" si="290"/>
        <v>0</v>
      </c>
      <c r="X16" s="153">
        <f t="shared" si="290"/>
        <v>0</v>
      </c>
      <c r="Y16" s="153">
        <f t="shared" si="290"/>
        <v>0</v>
      </c>
      <c r="Z16" s="153">
        <f t="shared" si="290"/>
        <v>0</v>
      </c>
      <c r="AA16" s="154">
        <f t="shared" si="36"/>
        <v>0</v>
      </c>
      <c r="AB16" s="153">
        <f t="shared" si="290"/>
        <v>0</v>
      </c>
      <c r="AC16" s="153">
        <f t="shared" si="290"/>
        <v>0</v>
      </c>
      <c r="AD16" s="153">
        <f t="shared" si="290"/>
        <v>0</v>
      </c>
      <c r="AE16" s="153">
        <f t="shared" si="290"/>
        <v>0</v>
      </c>
      <c r="AF16" s="153">
        <f t="shared" si="290"/>
        <v>0</v>
      </c>
      <c r="AG16" s="153">
        <f t="shared" si="290"/>
        <v>0</v>
      </c>
      <c r="AH16" s="153">
        <f t="shared" si="290"/>
        <v>0</v>
      </c>
      <c r="AI16" s="153">
        <f t="shared" si="290"/>
        <v>0</v>
      </c>
      <c r="AJ16" s="153">
        <f t="shared" si="290"/>
        <v>0</v>
      </c>
      <c r="AK16" s="153">
        <f t="shared" si="290"/>
        <v>0</v>
      </c>
      <c r="AL16" s="153">
        <f t="shared" si="290"/>
        <v>0</v>
      </c>
      <c r="AM16" s="153">
        <f t="shared" si="290"/>
        <v>0</v>
      </c>
      <c r="AN16" s="154">
        <f t="shared" si="47"/>
        <v>0</v>
      </c>
      <c r="AO16" s="153">
        <f t="shared" si="290"/>
        <v>3642.4233333333336</v>
      </c>
      <c r="AP16" s="153">
        <f t="shared" si="290"/>
        <v>3642.4233333333336</v>
      </c>
      <c r="AQ16" s="153">
        <f t="shared" si="290"/>
        <v>3642.4233333333336</v>
      </c>
      <c r="AR16" s="153">
        <f t="shared" si="290"/>
        <v>3642.4233333333336</v>
      </c>
      <c r="AS16" s="153">
        <f t="shared" si="290"/>
        <v>3642.4233333333336</v>
      </c>
      <c r="AT16" s="153">
        <f t="shared" si="290"/>
        <v>3642.4233333333336</v>
      </c>
      <c r="AU16" s="153">
        <f t="shared" si="290"/>
        <v>3642.4233333333336</v>
      </c>
      <c r="AV16" s="153">
        <f t="shared" si="290"/>
        <v>3642.4233333333336</v>
      </c>
      <c r="AW16" s="153">
        <f t="shared" si="290"/>
        <v>3642.4233333333336</v>
      </c>
      <c r="AX16" s="153">
        <f t="shared" si="290"/>
        <v>3642.4233333333336</v>
      </c>
      <c r="AY16" s="153">
        <f t="shared" si="290"/>
        <v>3642.4233333333336</v>
      </c>
      <c r="AZ16" s="153">
        <f t="shared" si="290"/>
        <v>3642.4233333333336</v>
      </c>
      <c r="BA16" s="154">
        <f t="shared" si="58"/>
        <v>43709.079999999994</v>
      </c>
      <c r="BB16" s="153">
        <f t="shared" si="290"/>
        <v>3642.4233333333336</v>
      </c>
      <c r="BC16" s="153">
        <f t="shared" si="290"/>
        <v>3642.4233333333336</v>
      </c>
      <c r="BD16" s="153">
        <f t="shared" si="290"/>
        <v>3642.4233333333336</v>
      </c>
      <c r="BE16" s="153">
        <f t="shared" si="290"/>
        <v>3642.4233333333336</v>
      </c>
      <c r="BF16" s="153">
        <f t="shared" si="290"/>
        <v>3642.4233333333336</v>
      </c>
      <c r="BG16" s="153">
        <f t="shared" si="290"/>
        <v>3642.4233333333336</v>
      </c>
      <c r="BH16" s="153">
        <f t="shared" si="290"/>
        <v>3642.4233333333336</v>
      </c>
      <c r="BI16" s="153">
        <f t="shared" si="290"/>
        <v>3642.4233333333336</v>
      </c>
      <c r="BJ16" s="153">
        <f t="shared" si="290"/>
        <v>3642.4233333333336</v>
      </c>
      <c r="BK16" s="153">
        <f t="shared" si="290"/>
        <v>3642.4233333333336</v>
      </c>
      <c r="BL16" s="153">
        <f t="shared" si="290"/>
        <v>3642.4233333333336</v>
      </c>
      <c r="BM16" s="153">
        <f t="shared" si="290"/>
        <v>3642.4233333333336</v>
      </c>
      <c r="BN16" s="154">
        <f t="shared" si="69"/>
        <v>43709.079999999994</v>
      </c>
      <c r="BO16" s="153">
        <f t="shared" ref="BO16:DZ16" si="291">BO17+BO18</f>
        <v>3642.4233333333336</v>
      </c>
      <c r="BP16" s="153">
        <f t="shared" si="291"/>
        <v>3642.4233333333336</v>
      </c>
      <c r="BQ16" s="153">
        <f t="shared" si="291"/>
        <v>3642.4233333333336</v>
      </c>
      <c r="BR16" s="153">
        <f t="shared" si="291"/>
        <v>3642.4233333333336</v>
      </c>
      <c r="BS16" s="153">
        <f t="shared" si="291"/>
        <v>3642.4233333333336</v>
      </c>
      <c r="BT16" s="153">
        <f t="shared" si="291"/>
        <v>3642.4233333333336</v>
      </c>
      <c r="BU16" s="153">
        <f t="shared" si="291"/>
        <v>3642.4233333333336</v>
      </c>
      <c r="BV16" s="153">
        <f t="shared" si="291"/>
        <v>3642.4233333333336</v>
      </c>
      <c r="BW16" s="153">
        <f t="shared" si="291"/>
        <v>3642.4233333333336</v>
      </c>
      <c r="BX16" s="153">
        <f t="shared" si="291"/>
        <v>3642.4233333333336</v>
      </c>
      <c r="BY16" s="153">
        <f t="shared" si="291"/>
        <v>3642.4233333333336</v>
      </c>
      <c r="BZ16" s="153">
        <f t="shared" si="291"/>
        <v>3642.4233333333336</v>
      </c>
      <c r="CA16" s="154">
        <f t="shared" si="80"/>
        <v>43709.079999999994</v>
      </c>
      <c r="CB16" s="153">
        <f t="shared" si="291"/>
        <v>3642.4233333333336</v>
      </c>
      <c r="CC16" s="153">
        <f t="shared" si="291"/>
        <v>3642.4233333333336</v>
      </c>
      <c r="CD16" s="153">
        <f t="shared" si="291"/>
        <v>3642.4233333333336</v>
      </c>
      <c r="CE16" s="153">
        <f t="shared" si="291"/>
        <v>3642.4233333333336</v>
      </c>
      <c r="CF16" s="153">
        <f t="shared" si="291"/>
        <v>3642.4233333333336</v>
      </c>
      <c r="CG16" s="153">
        <f t="shared" si="291"/>
        <v>3642.4233333333336</v>
      </c>
      <c r="CH16" s="153">
        <f t="shared" si="291"/>
        <v>3642.4233333333336</v>
      </c>
      <c r="CI16" s="153">
        <f t="shared" si="291"/>
        <v>3642.4233333333336</v>
      </c>
      <c r="CJ16" s="153">
        <f t="shared" si="291"/>
        <v>3642.4233333333336</v>
      </c>
      <c r="CK16" s="153">
        <f t="shared" si="291"/>
        <v>3642.4233333333336</v>
      </c>
      <c r="CL16" s="153">
        <f t="shared" si="291"/>
        <v>3642.4233333333336</v>
      </c>
      <c r="CM16" s="153">
        <f t="shared" si="291"/>
        <v>3642.4233333333336</v>
      </c>
      <c r="CN16" s="154">
        <f t="shared" si="91"/>
        <v>43709.079999999994</v>
      </c>
      <c r="CO16" s="153">
        <f t="shared" si="291"/>
        <v>3642.4233333333336</v>
      </c>
      <c r="CP16" s="153">
        <f t="shared" si="291"/>
        <v>3642.4233333333336</v>
      </c>
      <c r="CQ16" s="153">
        <f t="shared" si="291"/>
        <v>3642.4233333333336</v>
      </c>
      <c r="CR16" s="153">
        <f t="shared" si="291"/>
        <v>3642.4233333333336</v>
      </c>
      <c r="CS16" s="153">
        <f t="shared" si="291"/>
        <v>3642.4233333333336</v>
      </c>
      <c r="CT16" s="153">
        <f t="shared" si="291"/>
        <v>3642.4233333333336</v>
      </c>
      <c r="CU16" s="153">
        <f t="shared" si="291"/>
        <v>3642.4233333333336</v>
      </c>
      <c r="CV16" s="153">
        <f t="shared" si="291"/>
        <v>3642.4233333333336</v>
      </c>
      <c r="CW16" s="153">
        <f t="shared" si="291"/>
        <v>3642.4233333333336</v>
      </c>
      <c r="CX16" s="153">
        <f t="shared" si="291"/>
        <v>3642.4233333333336</v>
      </c>
      <c r="CY16" s="153">
        <f t="shared" si="291"/>
        <v>3642.4233333333336</v>
      </c>
      <c r="CZ16" s="153">
        <f t="shared" si="291"/>
        <v>3642.4233333333336</v>
      </c>
      <c r="DA16" s="154">
        <f t="shared" si="102"/>
        <v>43709.079999999994</v>
      </c>
      <c r="DB16" s="153">
        <f t="shared" si="291"/>
        <v>3642.4233333333336</v>
      </c>
      <c r="DC16" s="153">
        <f t="shared" si="291"/>
        <v>3642.4233333333336</v>
      </c>
      <c r="DD16" s="153">
        <f t="shared" si="291"/>
        <v>3642.4233333333336</v>
      </c>
      <c r="DE16" s="153">
        <f t="shared" si="291"/>
        <v>3642.4233333333336</v>
      </c>
      <c r="DF16" s="153">
        <f t="shared" si="291"/>
        <v>3642.4233333333336</v>
      </c>
      <c r="DG16" s="153">
        <f t="shared" si="291"/>
        <v>3642.4233333333336</v>
      </c>
      <c r="DH16" s="153">
        <f t="shared" si="291"/>
        <v>3642.4233333333336</v>
      </c>
      <c r="DI16" s="153">
        <f t="shared" si="291"/>
        <v>3642.4233333333336</v>
      </c>
      <c r="DJ16" s="153">
        <f t="shared" si="291"/>
        <v>3642.4233333333336</v>
      </c>
      <c r="DK16" s="153">
        <f t="shared" si="291"/>
        <v>3642.4233333333336</v>
      </c>
      <c r="DL16" s="153">
        <f t="shared" si="291"/>
        <v>3642.4233333333336</v>
      </c>
      <c r="DM16" s="153">
        <f t="shared" si="291"/>
        <v>3642.4233333333336</v>
      </c>
      <c r="DN16" s="154">
        <f t="shared" si="113"/>
        <v>43709.079999999994</v>
      </c>
      <c r="DO16" s="153">
        <f t="shared" si="291"/>
        <v>3642.4233333333336</v>
      </c>
      <c r="DP16" s="153">
        <f t="shared" si="291"/>
        <v>3642.4233333333336</v>
      </c>
      <c r="DQ16" s="153">
        <f t="shared" si="291"/>
        <v>3642.4233333333336</v>
      </c>
      <c r="DR16" s="153">
        <f t="shared" si="291"/>
        <v>3642.4233333333336</v>
      </c>
      <c r="DS16" s="153">
        <f t="shared" si="291"/>
        <v>3642.4233333333336</v>
      </c>
      <c r="DT16" s="153">
        <f t="shared" si="291"/>
        <v>3642.4233333333336</v>
      </c>
      <c r="DU16" s="153">
        <f t="shared" si="291"/>
        <v>3642.4233333333336</v>
      </c>
      <c r="DV16" s="153">
        <f t="shared" si="291"/>
        <v>3642.4233333333336</v>
      </c>
      <c r="DW16" s="153">
        <f t="shared" si="291"/>
        <v>3642.4233333333336</v>
      </c>
      <c r="DX16" s="153">
        <f t="shared" si="291"/>
        <v>3642.4233333333336</v>
      </c>
      <c r="DY16" s="153">
        <f t="shared" si="291"/>
        <v>3642.4233333333336</v>
      </c>
      <c r="DZ16" s="153">
        <f t="shared" si="291"/>
        <v>3642.4233333333336</v>
      </c>
      <c r="EA16" s="154">
        <f t="shared" si="124"/>
        <v>43709.079999999994</v>
      </c>
      <c r="EB16" s="153">
        <f t="shared" ref="EB16:GL16" si="292">EB17+EB18</f>
        <v>3642.4233333333336</v>
      </c>
      <c r="EC16" s="153">
        <f t="shared" si="292"/>
        <v>3642.4233333333336</v>
      </c>
      <c r="ED16" s="153">
        <f t="shared" si="292"/>
        <v>3642.4233333333336</v>
      </c>
      <c r="EE16" s="153">
        <f t="shared" si="292"/>
        <v>3642.4233333333336</v>
      </c>
      <c r="EF16" s="153">
        <f t="shared" si="292"/>
        <v>3642.4233333333336</v>
      </c>
      <c r="EG16" s="153">
        <f t="shared" si="292"/>
        <v>3642.4233333333336</v>
      </c>
      <c r="EH16" s="153">
        <f t="shared" si="292"/>
        <v>3642.4233333333336</v>
      </c>
      <c r="EI16" s="153">
        <f t="shared" si="292"/>
        <v>3642.4233333333336</v>
      </c>
      <c r="EJ16" s="153">
        <f t="shared" si="292"/>
        <v>3642.4233333333336</v>
      </c>
      <c r="EK16" s="153">
        <f t="shared" si="292"/>
        <v>3642.4233333333336</v>
      </c>
      <c r="EL16" s="153">
        <f t="shared" si="292"/>
        <v>3642.4233333333336</v>
      </c>
      <c r="EM16" s="153">
        <f t="shared" si="292"/>
        <v>3642.4233333333336</v>
      </c>
      <c r="EN16" s="154">
        <f t="shared" si="135"/>
        <v>43709.079999999994</v>
      </c>
      <c r="EO16" s="153">
        <f t="shared" si="292"/>
        <v>3642.4233333333336</v>
      </c>
      <c r="EP16" s="153">
        <f t="shared" si="292"/>
        <v>3642.4233333333336</v>
      </c>
      <c r="EQ16" s="153">
        <f t="shared" si="292"/>
        <v>3642.4233333333336</v>
      </c>
      <c r="ER16" s="153">
        <f t="shared" si="292"/>
        <v>3642.4233333333336</v>
      </c>
      <c r="ES16" s="153">
        <f t="shared" si="292"/>
        <v>3642.4233333333336</v>
      </c>
      <c r="ET16" s="153">
        <f t="shared" si="292"/>
        <v>3642.4233333333336</v>
      </c>
      <c r="EU16" s="153">
        <f t="shared" si="292"/>
        <v>3642.4233333333336</v>
      </c>
      <c r="EV16" s="153">
        <f t="shared" si="292"/>
        <v>3642.4233333333336</v>
      </c>
      <c r="EW16" s="153">
        <f t="shared" si="292"/>
        <v>3642.4233333333336</v>
      </c>
      <c r="EX16" s="153">
        <f t="shared" si="292"/>
        <v>3642.4233333333336</v>
      </c>
      <c r="EY16" s="153">
        <f t="shared" si="292"/>
        <v>3642.4233333333336</v>
      </c>
      <c r="EZ16" s="153">
        <f t="shared" si="292"/>
        <v>3642.4233333333336</v>
      </c>
      <c r="FA16" s="154">
        <f t="shared" si="146"/>
        <v>43709.079999999994</v>
      </c>
      <c r="FB16" s="153">
        <f t="shared" si="292"/>
        <v>3642.4233333333336</v>
      </c>
      <c r="FC16" s="153">
        <f t="shared" si="292"/>
        <v>3642.4233333333336</v>
      </c>
      <c r="FD16" s="153">
        <f t="shared" si="292"/>
        <v>3642.4233333333336</v>
      </c>
      <c r="FE16" s="153">
        <f t="shared" si="292"/>
        <v>3642.4233333333336</v>
      </c>
      <c r="FF16" s="153">
        <f t="shared" si="292"/>
        <v>3642.4233333333336</v>
      </c>
      <c r="FG16" s="153">
        <f t="shared" si="292"/>
        <v>3642.4233333333336</v>
      </c>
      <c r="FH16" s="153">
        <f t="shared" si="292"/>
        <v>3642.4233333333336</v>
      </c>
      <c r="FI16" s="153">
        <f t="shared" si="292"/>
        <v>3642.4233333333336</v>
      </c>
      <c r="FJ16" s="153">
        <f t="shared" si="292"/>
        <v>3642.4233333333336</v>
      </c>
      <c r="FK16" s="153">
        <f t="shared" si="292"/>
        <v>3642.4233333333336</v>
      </c>
      <c r="FL16" s="153">
        <f t="shared" si="292"/>
        <v>3642.4233333333336</v>
      </c>
      <c r="FM16" s="153">
        <f t="shared" si="292"/>
        <v>3642.4233333333336</v>
      </c>
      <c r="FN16" s="154">
        <f t="shared" si="157"/>
        <v>43709.079999999994</v>
      </c>
      <c r="FO16" s="153">
        <f t="shared" si="292"/>
        <v>3642.4233333333336</v>
      </c>
      <c r="FP16" s="153">
        <f t="shared" si="292"/>
        <v>3642.4233333333336</v>
      </c>
      <c r="FQ16" s="153">
        <f t="shared" si="292"/>
        <v>3642.4233333333336</v>
      </c>
      <c r="FR16" s="153">
        <f t="shared" si="292"/>
        <v>3642.4233333333336</v>
      </c>
      <c r="FS16" s="153">
        <f t="shared" si="292"/>
        <v>3642.4233333333336</v>
      </c>
      <c r="FT16" s="153">
        <f t="shared" si="292"/>
        <v>3642.4233333333336</v>
      </c>
      <c r="FU16" s="153">
        <f t="shared" si="292"/>
        <v>3642.4233333333336</v>
      </c>
      <c r="FV16" s="153">
        <f t="shared" si="292"/>
        <v>3642.4233333333336</v>
      </c>
      <c r="FW16" s="153">
        <f t="shared" si="292"/>
        <v>3642.4233333333336</v>
      </c>
      <c r="FX16" s="153">
        <f t="shared" si="292"/>
        <v>3642.4233333333336</v>
      </c>
      <c r="FY16" s="153">
        <f t="shared" si="292"/>
        <v>3642.4233333333336</v>
      </c>
      <c r="FZ16" s="153">
        <f t="shared" si="292"/>
        <v>3642.4233333333336</v>
      </c>
      <c r="GA16" s="154">
        <f t="shared" si="168"/>
        <v>43709.079999999994</v>
      </c>
      <c r="GB16" s="153">
        <f t="shared" si="292"/>
        <v>3642.4233333333336</v>
      </c>
      <c r="GC16" s="153">
        <f t="shared" si="292"/>
        <v>3642.4233333333336</v>
      </c>
      <c r="GD16" s="153">
        <f t="shared" si="292"/>
        <v>3642.4233333333336</v>
      </c>
      <c r="GE16" s="153">
        <f t="shared" si="292"/>
        <v>3642.4233333333336</v>
      </c>
      <c r="GF16" s="153">
        <f t="shared" si="292"/>
        <v>3642.4233333333336</v>
      </c>
      <c r="GG16" s="153">
        <f t="shared" si="292"/>
        <v>3642.4233333333336</v>
      </c>
      <c r="GH16" s="153">
        <f t="shared" si="292"/>
        <v>3642.4233333333336</v>
      </c>
      <c r="GI16" s="153">
        <f t="shared" si="292"/>
        <v>3642.4233333333336</v>
      </c>
      <c r="GJ16" s="153">
        <f t="shared" si="292"/>
        <v>3642.4233333333336</v>
      </c>
      <c r="GK16" s="153">
        <f t="shared" si="292"/>
        <v>3642.4233333333336</v>
      </c>
      <c r="GL16" s="153">
        <f t="shared" si="292"/>
        <v>3642.4233333333336</v>
      </c>
      <c r="GM16" s="153">
        <f t="shared" ref="GM16:IX16" si="293">GM17+GM18</f>
        <v>3642.4233333333336</v>
      </c>
      <c r="GN16" s="154">
        <f t="shared" si="179"/>
        <v>43709.079999999994</v>
      </c>
      <c r="GO16" s="153">
        <f t="shared" si="293"/>
        <v>0</v>
      </c>
      <c r="GP16" s="153">
        <f t="shared" si="293"/>
        <v>0</v>
      </c>
      <c r="GQ16" s="153">
        <f t="shared" si="293"/>
        <v>0</v>
      </c>
      <c r="GR16" s="153">
        <f t="shared" si="293"/>
        <v>0</v>
      </c>
      <c r="GS16" s="153">
        <f t="shared" si="293"/>
        <v>0</v>
      </c>
      <c r="GT16" s="153">
        <f t="shared" si="293"/>
        <v>0</v>
      </c>
      <c r="GU16" s="153">
        <f t="shared" si="293"/>
        <v>0</v>
      </c>
      <c r="GV16" s="153">
        <f t="shared" si="293"/>
        <v>0</v>
      </c>
      <c r="GW16" s="153">
        <f t="shared" si="293"/>
        <v>0</v>
      </c>
      <c r="GX16" s="153">
        <f t="shared" si="293"/>
        <v>0</v>
      </c>
      <c r="GY16" s="153">
        <f t="shared" si="293"/>
        <v>0</v>
      </c>
      <c r="GZ16" s="153">
        <f t="shared" si="293"/>
        <v>0</v>
      </c>
      <c r="HA16" s="154">
        <f t="shared" si="190"/>
        <v>0</v>
      </c>
      <c r="HB16" s="153">
        <f t="shared" si="293"/>
        <v>0</v>
      </c>
      <c r="HC16" s="153">
        <f t="shared" si="293"/>
        <v>0</v>
      </c>
      <c r="HD16" s="153">
        <f t="shared" si="293"/>
        <v>0</v>
      </c>
      <c r="HE16" s="153">
        <f t="shared" si="293"/>
        <v>0</v>
      </c>
      <c r="HF16" s="153">
        <f t="shared" si="293"/>
        <v>0</v>
      </c>
      <c r="HG16" s="153">
        <f t="shared" si="293"/>
        <v>0</v>
      </c>
      <c r="HH16" s="153">
        <f t="shared" si="293"/>
        <v>0</v>
      </c>
      <c r="HI16" s="153">
        <f t="shared" si="293"/>
        <v>0</v>
      </c>
      <c r="HJ16" s="153">
        <f t="shared" si="293"/>
        <v>0</v>
      </c>
      <c r="HK16" s="153">
        <f t="shared" si="293"/>
        <v>0</v>
      </c>
      <c r="HL16" s="153">
        <f t="shared" si="293"/>
        <v>0</v>
      </c>
      <c r="HM16" s="153">
        <f t="shared" si="293"/>
        <v>0</v>
      </c>
      <c r="HN16" s="154">
        <f t="shared" si="201"/>
        <v>0</v>
      </c>
      <c r="HO16" s="153">
        <f t="shared" si="293"/>
        <v>0</v>
      </c>
      <c r="HP16" s="153">
        <f t="shared" si="293"/>
        <v>0</v>
      </c>
      <c r="HQ16" s="153">
        <f t="shared" si="293"/>
        <v>0</v>
      </c>
      <c r="HR16" s="153">
        <f t="shared" si="293"/>
        <v>0</v>
      </c>
      <c r="HS16" s="153">
        <f t="shared" si="293"/>
        <v>0</v>
      </c>
      <c r="HT16" s="153">
        <f t="shared" si="293"/>
        <v>0</v>
      </c>
      <c r="HU16" s="153">
        <f t="shared" si="293"/>
        <v>0</v>
      </c>
      <c r="HV16" s="153">
        <f t="shared" si="293"/>
        <v>0</v>
      </c>
      <c r="HW16" s="153">
        <f t="shared" si="293"/>
        <v>0</v>
      </c>
      <c r="HX16" s="153">
        <f t="shared" si="293"/>
        <v>0</v>
      </c>
      <c r="HY16" s="153">
        <f t="shared" si="293"/>
        <v>0</v>
      </c>
      <c r="HZ16" s="153">
        <f t="shared" si="293"/>
        <v>0</v>
      </c>
      <c r="IA16" s="154">
        <f t="shared" si="212"/>
        <v>0</v>
      </c>
      <c r="IB16" s="153">
        <f t="shared" si="293"/>
        <v>0</v>
      </c>
      <c r="IC16" s="153">
        <f t="shared" si="293"/>
        <v>0</v>
      </c>
      <c r="ID16" s="153">
        <f t="shared" si="293"/>
        <v>0</v>
      </c>
      <c r="IE16" s="153">
        <f t="shared" si="293"/>
        <v>0</v>
      </c>
      <c r="IF16" s="153">
        <f t="shared" si="293"/>
        <v>0</v>
      </c>
      <c r="IG16" s="153">
        <f t="shared" si="293"/>
        <v>0</v>
      </c>
      <c r="IH16" s="153">
        <f t="shared" si="293"/>
        <v>0</v>
      </c>
      <c r="II16" s="153">
        <f t="shared" si="293"/>
        <v>0</v>
      </c>
      <c r="IJ16" s="153">
        <f t="shared" si="293"/>
        <v>0</v>
      </c>
      <c r="IK16" s="153">
        <f t="shared" si="293"/>
        <v>0</v>
      </c>
      <c r="IL16" s="153">
        <f t="shared" si="293"/>
        <v>0</v>
      </c>
      <c r="IM16" s="153">
        <f t="shared" si="293"/>
        <v>0</v>
      </c>
      <c r="IN16" s="154">
        <f t="shared" si="223"/>
        <v>0</v>
      </c>
      <c r="IO16" s="153">
        <f t="shared" si="293"/>
        <v>0</v>
      </c>
      <c r="IP16" s="153">
        <f t="shared" si="293"/>
        <v>0</v>
      </c>
      <c r="IQ16" s="153">
        <f t="shared" si="293"/>
        <v>0</v>
      </c>
      <c r="IR16" s="153">
        <f t="shared" si="293"/>
        <v>0</v>
      </c>
      <c r="IS16" s="153">
        <f t="shared" si="293"/>
        <v>0</v>
      </c>
      <c r="IT16" s="153">
        <f t="shared" si="293"/>
        <v>0</v>
      </c>
      <c r="IU16" s="153">
        <f t="shared" si="293"/>
        <v>0</v>
      </c>
      <c r="IV16" s="153">
        <f t="shared" si="293"/>
        <v>0</v>
      </c>
      <c r="IW16" s="153">
        <f t="shared" si="293"/>
        <v>0</v>
      </c>
      <c r="IX16" s="153">
        <f t="shared" si="293"/>
        <v>0</v>
      </c>
      <c r="IY16" s="153">
        <f t="shared" ref="IY16:LJ16" si="294">IY17+IY18</f>
        <v>0</v>
      </c>
      <c r="IZ16" s="153">
        <f t="shared" si="294"/>
        <v>0</v>
      </c>
      <c r="JA16" s="154">
        <f t="shared" si="234"/>
        <v>0</v>
      </c>
      <c r="JB16" s="153">
        <f t="shared" si="294"/>
        <v>0</v>
      </c>
      <c r="JC16" s="153">
        <f t="shared" si="294"/>
        <v>0</v>
      </c>
      <c r="JD16" s="153">
        <f t="shared" si="294"/>
        <v>0</v>
      </c>
      <c r="JE16" s="153">
        <f t="shared" si="294"/>
        <v>0</v>
      </c>
      <c r="JF16" s="153">
        <f t="shared" si="294"/>
        <v>0</v>
      </c>
      <c r="JG16" s="153">
        <f t="shared" si="294"/>
        <v>0</v>
      </c>
      <c r="JH16" s="153">
        <f t="shared" si="294"/>
        <v>0</v>
      </c>
      <c r="JI16" s="153">
        <f t="shared" si="294"/>
        <v>0</v>
      </c>
      <c r="JJ16" s="153">
        <f t="shared" si="294"/>
        <v>0</v>
      </c>
      <c r="JK16" s="153">
        <f t="shared" si="294"/>
        <v>0</v>
      </c>
      <c r="JL16" s="153">
        <f t="shared" si="294"/>
        <v>0</v>
      </c>
      <c r="JM16" s="153">
        <f t="shared" si="294"/>
        <v>0</v>
      </c>
      <c r="JN16" s="154">
        <f t="shared" si="245"/>
        <v>0</v>
      </c>
      <c r="JO16" s="153">
        <f t="shared" si="294"/>
        <v>0</v>
      </c>
      <c r="JP16" s="153">
        <f t="shared" si="294"/>
        <v>0</v>
      </c>
      <c r="JQ16" s="153">
        <f t="shared" si="294"/>
        <v>0</v>
      </c>
      <c r="JR16" s="153">
        <f t="shared" si="294"/>
        <v>0</v>
      </c>
      <c r="JS16" s="153">
        <f t="shared" si="294"/>
        <v>0</v>
      </c>
      <c r="JT16" s="153">
        <f t="shared" si="294"/>
        <v>0</v>
      </c>
      <c r="JU16" s="153">
        <f t="shared" si="294"/>
        <v>0</v>
      </c>
      <c r="JV16" s="153">
        <f t="shared" si="294"/>
        <v>0</v>
      </c>
      <c r="JW16" s="153">
        <f t="shared" si="294"/>
        <v>0</v>
      </c>
      <c r="JX16" s="153">
        <f t="shared" si="294"/>
        <v>0</v>
      </c>
      <c r="JY16" s="153">
        <f t="shared" si="294"/>
        <v>0</v>
      </c>
      <c r="JZ16" s="153">
        <f t="shared" si="294"/>
        <v>0</v>
      </c>
      <c r="KA16" s="154">
        <f t="shared" si="256"/>
        <v>0</v>
      </c>
      <c r="KB16" s="153">
        <f t="shared" si="294"/>
        <v>0</v>
      </c>
      <c r="KC16" s="153">
        <f t="shared" si="294"/>
        <v>0</v>
      </c>
      <c r="KD16" s="153">
        <f t="shared" si="294"/>
        <v>0</v>
      </c>
      <c r="KE16" s="153">
        <f t="shared" si="294"/>
        <v>0</v>
      </c>
      <c r="KF16" s="153">
        <f t="shared" si="294"/>
        <v>0</v>
      </c>
      <c r="KG16" s="153">
        <f t="shared" si="294"/>
        <v>0</v>
      </c>
      <c r="KH16" s="153">
        <f t="shared" si="294"/>
        <v>0</v>
      </c>
      <c r="KI16" s="153">
        <f t="shared" si="294"/>
        <v>0</v>
      </c>
      <c r="KJ16" s="153">
        <f t="shared" si="294"/>
        <v>0</v>
      </c>
      <c r="KK16" s="153">
        <f t="shared" si="294"/>
        <v>0</v>
      </c>
      <c r="KL16" s="153">
        <f t="shared" si="294"/>
        <v>0</v>
      </c>
      <c r="KM16" s="153">
        <f t="shared" si="294"/>
        <v>0</v>
      </c>
      <c r="KN16" s="154">
        <f t="shared" si="267"/>
        <v>0</v>
      </c>
      <c r="KO16" s="153">
        <f t="shared" si="294"/>
        <v>0</v>
      </c>
      <c r="KP16" s="153">
        <f t="shared" si="294"/>
        <v>0</v>
      </c>
      <c r="KQ16" s="153">
        <f t="shared" si="294"/>
        <v>0</v>
      </c>
      <c r="KR16" s="153">
        <f t="shared" si="294"/>
        <v>0</v>
      </c>
      <c r="KS16" s="153">
        <f t="shared" si="294"/>
        <v>0</v>
      </c>
      <c r="KT16" s="153">
        <f t="shared" si="294"/>
        <v>0</v>
      </c>
      <c r="KU16" s="153">
        <f t="shared" si="294"/>
        <v>0</v>
      </c>
      <c r="KV16" s="153">
        <f t="shared" si="294"/>
        <v>0</v>
      </c>
      <c r="KW16" s="153">
        <f t="shared" si="294"/>
        <v>0</v>
      </c>
      <c r="KX16" s="153">
        <f t="shared" si="294"/>
        <v>0</v>
      </c>
      <c r="KY16" s="153">
        <f t="shared" si="294"/>
        <v>0</v>
      </c>
      <c r="KZ16" s="153">
        <f t="shared" si="294"/>
        <v>0</v>
      </c>
      <c r="LA16" s="154">
        <f t="shared" si="278"/>
        <v>0</v>
      </c>
      <c r="LB16" s="153">
        <f t="shared" si="294"/>
        <v>0</v>
      </c>
      <c r="LC16" s="153">
        <f t="shared" si="294"/>
        <v>0</v>
      </c>
      <c r="LD16" s="153">
        <f t="shared" si="294"/>
        <v>0</v>
      </c>
      <c r="LE16" s="153">
        <f t="shared" si="294"/>
        <v>0</v>
      </c>
      <c r="LF16" s="153">
        <f t="shared" si="294"/>
        <v>0</v>
      </c>
      <c r="LG16" s="153">
        <f t="shared" si="294"/>
        <v>0</v>
      </c>
      <c r="LH16" s="153">
        <f t="shared" si="294"/>
        <v>0</v>
      </c>
      <c r="LI16" s="153">
        <f t="shared" si="294"/>
        <v>0</v>
      </c>
      <c r="LJ16" s="153">
        <f t="shared" si="294"/>
        <v>0</v>
      </c>
      <c r="LK16" s="153">
        <f>LK17+LK18</f>
        <v>0</v>
      </c>
      <c r="LL16" s="153">
        <f>LL17+LL18</f>
        <v>0</v>
      </c>
      <c r="LM16" s="153">
        <f>LM17+LM18</f>
        <v>0</v>
      </c>
      <c r="LN16" s="155">
        <f t="shared" si="289"/>
        <v>0</v>
      </c>
    </row>
    <row r="17" spans="1:326" s="160" customFormat="1" hidden="1" outlineLevel="1">
      <c r="A17" s="156" t="s">
        <v>21</v>
      </c>
      <c r="B17" s="157"/>
      <c r="C17" s="158"/>
      <c r="D17" s="158"/>
      <c r="E17" s="158"/>
      <c r="F17" s="158"/>
      <c r="G17" s="158"/>
      <c r="H17" s="158"/>
      <c r="I17" s="158"/>
      <c r="J17" s="158"/>
      <c r="K17" s="158"/>
      <c r="L17" s="158"/>
      <c r="M17" s="158"/>
      <c r="N17" s="170">
        <f t="shared" si="25"/>
        <v>0</v>
      </c>
      <c r="O17" s="158"/>
      <c r="P17" s="158"/>
      <c r="Q17" s="158"/>
      <c r="R17" s="158"/>
      <c r="S17" s="158"/>
      <c r="T17" s="158"/>
      <c r="U17" s="158"/>
      <c r="V17" s="158"/>
      <c r="W17" s="158"/>
      <c r="X17" s="158"/>
      <c r="Y17" s="158"/>
      <c r="Z17" s="158"/>
      <c r="AA17" s="158">
        <f t="shared" si="36"/>
        <v>0</v>
      </c>
      <c r="AB17" s="158"/>
      <c r="AC17" s="158"/>
      <c r="AD17" s="158"/>
      <c r="AE17" s="158"/>
      <c r="AF17" s="158"/>
      <c r="AG17" s="158"/>
      <c r="AH17" s="158"/>
      <c r="AI17" s="158"/>
      <c r="AJ17" s="158"/>
      <c r="AK17" s="158"/>
      <c r="AL17" s="158"/>
      <c r="AM17" s="158"/>
      <c r="AN17" s="158">
        <f t="shared" si="47"/>
        <v>0</v>
      </c>
      <c r="AO17" s="158"/>
      <c r="AP17" s="158"/>
      <c r="AQ17" s="158"/>
      <c r="AR17" s="158"/>
      <c r="AS17" s="158"/>
      <c r="AT17" s="158"/>
      <c r="AU17" s="158"/>
      <c r="AV17" s="158"/>
      <c r="AW17" s="158"/>
      <c r="AX17" s="158"/>
      <c r="AY17" s="158"/>
      <c r="AZ17" s="158"/>
      <c r="BA17" s="158">
        <f t="shared" si="58"/>
        <v>0</v>
      </c>
      <c r="BB17" s="158"/>
      <c r="BC17" s="158"/>
      <c r="BD17" s="158"/>
      <c r="BE17" s="158"/>
      <c r="BF17" s="158"/>
      <c r="BG17" s="158"/>
      <c r="BH17" s="158"/>
      <c r="BI17" s="158"/>
      <c r="BJ17" s="158"/>
      <c r="BK17" s="158"/>
      <c r="BL17" s="158"/>
      <c r="BM17" s="158"/>
      <c r="BN17" s="158">
        <f t="shared" si="69"/>
        <v>0</v>
      </c>
      <c r="BO17" s="158"/>
      <c r="BP17" s="158"/>
      <c r="BQ17" s="158"/>
      <c r="BR17" s="158"/>
      <c r="BS17" s="158"/>
      <c r="BT17" s="158"/>
      <c r="BU17" s="158"/>
      <c r="BV17" s="158"/>
      <c r="BW17" s="158"/>
      <c r="BX17" s="158"/>
      <c r="BY17" s="158"/>
      <c r="BZ17" s="158"/>
      <c r="CA17" s="158">
        <f t="shared" si="80"/>
        <v>0</v>
      </c>
      <c r="CB17" s="158"/>
      <c r="CC17" s="158"/>
      <c r="CD17" s="158"/>
      <c r="CE17" s="158"/>
      <c r="CF17" s="158"/>
      <c r="CG17" s="158"/>
      <c r="CH17" s="158"/>
      <c r="CI17" s="158"/>
      <c r="CJ17" s="158"/>
      <c r="CK17" s="158"/>
      <c r="CL17" s="158"/>
      <c r="CM17" s="158"/>
      <c r="CN17" s="158">
        <f t="shared" si="91"/>
        <v>0</v>
      </c>
      <c r="CO17" s="158"/>
      <c r="CP17" s="158"/>
      <c r="CQ17" s="158"/>
      <c r="CR17" s="158"/>
      <c r="CS17" s="158"/>
      <c r="CT17" s="158"/>
      <c r="CU17" s="158"/>
      <c r="CV17" s="158"/>
      <c r="CW17" s="158"/>
      <c r="CX17" s="158"/>
      <c r="CY17" s="158"/>
      <c r="CZ17" s="158"/>
      <c r="DA17" s="158">
        <f t="shared" si="102"/>
        <v>0</v>
      </c>
      <c r="DB17" s="158"/>
      <c r="DC17" s="158"/>
      <c r="DD17" s="158"/>
      <c r="DE17" s="158"/>
      <c r="DF17" s="158"/>
      <c r="DG17" s="158"/>
      <c r="DH17" s="158"/>
      <c r="DI17" s="158"/>
      <c r="DJ17" s="158"/>
      <c r="DK17" s="158"/>
      <c r="DL17" s="158"/>
      <c r="DM17" s="158"/>
      <c r="DN17" s="158">
        <f t="shared" si="113"/>
        <v>0</v>
      </c>
      <c r="DO17" s="158"/>
      <c r="DP17" s="158"/>
      <c r="DQ17" s="158"/>
      <c r="DR17" s="158"/>
      <c r="DS17" s="158"/>
      <c r="DT17" s="158"/>
      <c r="DU17" s="158"/>
      <c r="DV17" s="158"/>
      <c r="DW17" s="158"/>
      <c r="DX17" s="158"/>
      <c r="DY17" s="158"/>
      <c r="DZ17" s="158"/>
      <c r="EA17" s="158">
        <f t="shared" si="124"/>
        <v>0</v>
      </c>
      <c r="EB17" s="158"/>
      <c r="EC17" s="158"/>
      <c r="ED17" s="158"/>
      <c r="EE17" s="158"/>
      <c r="EF17" s="158"/>
      <c r="EG17" s="158"/>
      <c r="EH17" s="158"/>
      <c r="EI17" s="158"/>
      <c r="EJ17" s="158"/>
      <c r="EK17" s="158"/>
      <c r="EL17" s="158"/>
      <c r="EM17" s="158"/>
      <c r="EN17" s="158">
        <f t="shared" si="135"/>
        <v>0</v>
      </c>
      <c r="EO17" s="158"/>
      <c r="EP17" s="158"/>
      <c r="EQ17" s="158"/>
      <c r="ER17" s="158"/>
      <c r="ES17" s="158"/>
      <c r="ET17" s="158"/>
      <c r="EU17" s="158"/>
      <c r="EV17" s="158"/>
      <c r="EW17" s="158"/>
      <c r="EX17" s="158"/>
      <c r="EY17" s="158"/>
      <c r="EZ17" s="158"/>
      <c r="FA17" s="158">
        <f t="shared" si="146"/>
        <v>0</v>
      </c>
      <c r="FB17" s="158"/>
      <c r="FC17" s="158"/>
      <c r="FD17" s="158"/>
      <c r="FE17" s="158"/>
      <c r="FF17" s="158"/>
      <c r="FG17" s="158"/>
      <c r="FH17" s="158"/>
      <c r="FI17" s="158"/>
      <c r="FJ17" s="158"/>
      <c r="FK17" s="158"/>
      <c r="FL17" s="158"/>
      <c r="FM17" s="158"/>
      <c r="FN17" s="158">
        <f t="shared" si="157"/>
        <v>0</v>
      </c>
      <c r="FO17" s="158"/>
      <c r="FP17" s="158"/>
      <c r="FQ17" s="158"/>
      <c r="FR17" s="158"/>
      <c r="FS17" s="158"/>
      <c r="FT17" s="158"/>
      <c r="FU17" s="158"/>
      <c r="FV17" s="158"/>
      <c r="FW17" s="158"/>
      <c r="FX17" s="158"/>
      <c r="FY17" s="158"/>
      <c r="FZ17" s="158"/>
      <c r="GA17" s="158">
        <f t="shared" si="168"/>
        <v>0</v>
      </c>
      <c r="GB17" s="158"/>
      <c r="GC17" s="158"/>
      <c r="GD17" s="158"/>
      <c r="GE17" s="158"/>
      <c r="GF17" s="158"/>
      <c r="GG17" s="158"/>
      <c r="GH17" s="158"/>
      <c r="GI17" s="158"/>
      <c r="GJ17" s="158"/>
      <c r="GK17" s="158"/>
      <c r="GL17" s="158"/>
      <c r="GM17" s="158"/>
      <c r="GN17" s="158">
        <f t="shared" si="179"/>
        <v>0</v>
      </c>
      <c r="GO17" s="158"/>
      <c r="GP17" s="158"/>
      <c r="GQ17" s="158"/>
      <c r="GR17" s="158"/>
      <c r="GS17" s="158"/>
      <c r="GT17" s="158"/>
      <c r="GU17" s="158"/>
      <c r="GV17" s="158"/>
      <c r="GW17" s="158"/>
      <c r="GX17" s="158"/>
      <c r="GY17" s="158"/>
      <c r="GZ17" s="158"/>
      <c r="HA17" s="158">
        <f t="shared" si="190"/>
        <v>0</v>
      </c>
      <c r="HB17" s="158"/>
      <c r="HC17" s="158"/>
      <c r="HD17" s="158"/>
      <c r="HE17" s="158"/>
      <c r="HF17" s="158"/>
      <c r="HG17" s="158"/>
      <c r="HH17" s="158"/>
      <c r="HI17" s="158"/>
      <c r="HJ17" s="158"/>
      <c r="HK17" s="158"/>
      <c r="HL17" s="158"/>
      <c r="HM17" s="158"/>
      <c r="HN17" s="158">
        <f t="shared" si="201"/>
        <v>0</v>
      </c>
      <c r="HO17" s="158"/>
      <c r="HP17" s="158"/>
      <c r="HQ17" s="158"/>
      <c r="HR17" s="158"/>
      <c r="HS17" s="158"/>
      <c r="HT17" s="158"/>
      <c r="HU17" s="158"/>
      <c r="HV17" s="158"/>
      <c r="HW17" s="158"/>
      <c r="HX17" s="158"/>
      <c r="HY17" s="158"/>
      <c r="HZ17" s="158"/>
      <c r="IA17" s="158">
        <f t="shared" si="212"/>
        <v>0</v>
      </c>
      <c r="IB17" s="158"/>
      <c r="IC17" s="158"/>
      <c r="ID17" s="158"/>
      <c r="IE17" s="158"/>
      <c r="IF17" s="158"/>
      <c r="IG17" s="158"/>
      <c r="IH17" s="158"/>
      <c r="II17" s="158"/>
      <c r="IJ17" s="158"/>
      <c r="IK17" s="158"/>
      <c r="IL17" s="158"/>
      <c r="IM17" s="158"/>
      <c r="IN17" s="158">
        <f t="shared" si="223"/>
        <v>0</v>
      </c>
      <c r="IO17" s="158"/>
      <c r="IP17" s="158"/>
      <c r="IQ17" s="158"/>
      <c r="IR17" s="158"/>
      <c r="IS17" s="158"/>
      <c r="IT17" s="158"/>
      <c r="IU17" s="158"/>
      <c r="IV17" s="158"/>
      <c r="IW17" s="158"/>
      <c r="IX17" s="158"/>
      <c r="IY17" s="158"/>
      <c r="IZ17" s="158"/>
      <c r="JA17" s="158">
        <f t="shared" si="234"/>
        <v>0</v>
      </c>
      <c r="JB17" s="158"/>
      <c r="JC17" s="158"/>
      <c r="JD17" s="158"/>
      <c r="JE17" s="158"/>
      <c r="JF17" s="158"/>
      <c r="JG17" s="158"/>
      <c r="JH17" s="158"/>
      <c r="JI17" s="158"/>
      <c r="JJ17" s="158"/>
      <c r="JK17" s="158"/>
      <c r="JL17" s="158"/>
      <c r="JM17" s="158"/>
      <c r="JN17" s="158">
        <f t="shared" si="245"/>
        <v>0</v>
      </c>
      <c r="JO17" s="158"/>
      <c r="JP17" s="158"/>
      <c r="JQ17" s="158"/>
      <c r="JR17" s="158"/>
      <c r="JS17" s="158"/>
      <c r="JT17" s="158"/>
      <c r="JU17" s="158"/>
      <c r="JV17" s="158"/>
      <c r="JW17" s="158"/>
      <c r="JX17" s="158"/>
      <c r="JY17" s="158"/>
      <c r="JZ17" s="158"/>
      <c r="KA17" s="158">
        <f t="shared" si="256"/>
        <v>0</v>
      </c>
      <c r="KB17" s="158"/>
      <c r="KC17" s="158"/>
      <c r="KD17" s="158"/>
      <c r="KE17" s="158"/>
      <c r="KF17" s="158"/>
      <c r="KG17" s="158"/>
      <c r="KH17" s="158"/>
      <c r="KI17" s="158"/>
      <c r="KJ17" s="158"/>
      <c r="KK17" s="158"/>
      <c r="KL17" s="158"/>
      <c r="KM17" s="158"/>
      <c r="KN17" s="158">
        <f t="shared" si="267"/>
        <v>0</v>
      </c>
      <c r="KO17" s="158"/>
      <c r="KP17" s="158"/>
      <c r="KQ17" s="158"/>
      <c r="KR17" s="158"/>
      <c r="KS17" s="158"/>
      <c r="KT17" s="158"/>
      <c r="KU17" s="158"/>
      <c r="KV17" s="158"/>
      <c r="KW17" s="158"/>
      <c r="KX17" s="158"/>
      <c r="KY17" s="158"/>
      <c r="KZ17" s="158"/>
      <c r="LA17" s="158">
        <f t="shared" si="278"/>
        <v>0</v>
      </c>
      <c r="LB17" s="158"/>
      <c r="LC17" s="158"/>
      <c r="LD17" s="158"/>
      <c r="LE17" s="158"/>
      <c r="LF17" s="158"/>
      <c r="LG17" s="158"/>
      <c r="LH17" s="158"/>
      <c r="LI17" s="158"/>
      <c r="LJ17" s="158"/>
      <c r="LK17" s="158"/>
      <c r="LL17" s="158"/>
      <c r="LM17" s="158"/>
      <c r="LN17" s="159">
        <f t="shared" si="289"/>
        <v>0</v>
      </c>
    </row>
    <row r="18" spans="1:326" s="160" customFormat="1" hidden="1" outlineLevel="1">
      <c r="A18" s="156" t="s">
        <v>22</v>
      </c>
      <c r="B18" s="158">
        <f>'Metinis atlyginimas'!B48</f>
        <v>0</v>
      </c>
      <c r="C18" s="158">
        <f>'Metinis atlyginimas'!C48</f>
        <v>0</v>
      </c>
      <c r="D18" s="158">
        <f>'Metinis atlyginimas'!D48</f>
        <v>0</v>
      </c>
      <c r="E18" s="158">
        <f>'Metinis atlyginimas'!E48</f>
        <v>0</v>
      </c>
      <c r="F18" s="158">
        <f>'Metinis atlyginimas'!F48</f>
        <v>0</v>
      </c>
      <c r="G18" s="158">
        <f>'Metinis atlyginimas'!G48</f>
        <v>0</v>
      </c>
      <c r="H18" s="158">
        <f>'Metinis atlyginimas'!H48</f>
        <v>0</v>
      </c>
      <c r="I18" s="158">
        <f>'Metinis atlyginimas'!I48</f>
        <v>0</v>
      </c>
      <c r="J18" s="158">
        <f>'Metinis atlyginimas'!J48</f>
        <v>0</v>
      </c>
      <c r="K18" s="158">
        <f>'Metinis atlyginimas'!K48</f>
        <v>0</v>
      </c>
      <c r="L18" s="158">
        <f>'Metinis atlyginimas'!L48</f>
        <v>0</v>
      </c>
      <c r="M18" s="158">
        <f>'Metinis atlyginimas'!M48</f>
        <v>0</v>
      </c>
      <c r="N18" s="170">
        <f t="shared" si="25"/>
        <v>0</v>
      </c>
      <c r="O18" s="158">
        <f>'Metinis atlyginimas'!O48</f>
        <v>0</v>
      </c>
      <c r="P18" s="158">
        <f>'Metinis atlyginimas'!P48</f>
        <v>0</v>
      </c>
      <c r="Q18" s="158">
        <f>'Metinis atlyginimas'!Q48</f>
        <v>0</v>
      </c>
      <c r="R18" s="158">
        <f>'Metinis atlyginimas'!R48</f>
        <v>0</v>
      </c>
      <c r="S18" s="158">
        <f>'Metinis atlyginimas'!S48</f>
        <v>0</v>
      </c>
      <c r="T18" s="158">
        <f>'Metinis atlyginimas'!T48</f>
        <v>0</v>
      </c>
      <c r="U18" s="158">
        <f>'Metinis atlyginimas'!U48</f>
        <v>0</v>
      </c>
      <c r="V18" s="158">
        <f>'Metinis atlyginimas'!V48</f>
        <v>0</v>
      </c>
      <c r="W18" s="158">
        <f>'Metinis atlyginimas'!W48</f>
        <v>0</v>
      </c>
      <c r="X18" s="158">
        <f>'Metinis atlyginimas'!X48</f>
        <v>0</v>
      </c>
      <c r="Y18" s="158">
        <f>'Metinis atlyginimas'!Y48</f>
        <v>0</v>
      </c>
      <c r="Z18" s="158">
        <f>'Metinis atlyginimas'!Z48</f>
        <v>0</v>
      </c>
      <c r="AA18" s="158">
        <f t="shared" si="36"/>
        <v>0</v>
      </c>
      <c r="AB18" s="158">
        <f>'Metinis atlyginimas'!AB48</f>
        <v>0</v>
      </c>
      <c r="AC18" s="158">
        <f>'Metinis atlyginimas'!AC48</f>
        <v>0</v>
      </c>
      <c r="AD18" s="158">
        <f>'Metinis atlyginimas'!AD48</f>
        <v>0</v>
      </c>
      <c r="AE18" s="158">
        <f>'Metinis atlyginimas'!AE48</f>
        <v>0</v>
      </c>
      <c r="AF18" s="158">
        <f>'Metinis atlyginimas'!AF48</f>
        <v>0</v>
      </c>
      <c r="AG18" s="158">
        <f>'Metinis atlyginimas'!AG48</f>
        <v>0</v>
      </c>
      <c r="AH18" s="158">
        <f>'Metinis atlyginimas'!AH48</f>
        <v>0</v>
      </c>
      <c r="AI18" s="158">
        <f>'Metinis atlyginimas'!AI48</f>
        <v>0</v>
      </c>
      <c r="AJ18" s="158">
        <f>'Metinis atlyginimas'!AJ48</f>
        <v>0</v>
      </c>
      <c r="AK18" s="158">
        <f>'Metinis atlyginimas'!AK48</f>
        <v>0</v>
      </c>
      <c r="AL18" s="158">
        <f>'Metinis atlyginimas'!AL48</f>
        <v>0</v>
      </c>
      <c r="AM18" s="158">
        <f>'Metinis atlyginimas'!AM48</f>
        <v>0</v>
      </c>
      <c r="AN18" s="158">
        <f t="shared" si="47"/>
        <v>0</v>
      </c>
      <c r="AO18" s="158">
        <f>'Metinis atlyginimas'!AO48</f>
        <v>3642.4233333333336</v>
      </c>
      <c r="AP18" s="158">
        <f>'Metinis atlyginimas'!AP48</f>
        <v>3642.4233333333336</v>
      </c>
      <c r="AQ18" s="158">
        <f>'Metinis atlyginimas'!AQ48</f>
        <v>3642.4233333333336</v>
      </c>
      <c r="AR18" s="158">
        <f>'Metinis atlyginimas'!AR48</f>
        <v>3642.4233333333336</v>
      </c>
      <c r="AS18" s="158">
        <f>'Metinis atlyginimas'!AS48</f>
        <v>3642.4233333333336</v>
      </c>
      <c r="AT18" s="158">
        <f>'Metinis atlyginimas'!AT48</f>
        <v>3642.4233333333336</v>
      </c>
      <c r="AU18" s="158">
        <f>'Metinis atlyginimas'!AU48</f>
        <v>3642.4233333333336</v>
      </c>
      <c r="AV18" s="158">
        <f>'Metinis atlyginimas'!AV48</f>
        <v>3642.4233333333336</v>
      </c>
      <c r="AW18" s="158">
        <f>'Metinis atlyginimas'!AW48</f>
        <v>3642.4233333333336</v>
      </c>
      <c r="AX18" s="158">
        <f>'Metinis atlyginimas'!AX48</f>
        <v>3642.4233333333336</v>
      </c>
      <c r="AY18" s="158">
        <f>'Metinis atlyginimas'!AY48</f>
        <v>3642.4233333333336</v>
      </c>
      <c r="AZ18" s="158">
        <f>'Metinis atlyginimas'!AZ48</f>
        <v>3642.4233333333336</v>
      </c>
      <c r="BA18" s="158">
        <f t="shared" si="58"/>
        <v>43709.079999999994</v>
      </c>
      <c r="BB18" s="158">
        <f>'Metinis atlyginimas'!BB48</f>
        <v>3642.4233333333336</v>
      </c>
      <c r="BC18" s="158">
        <f>'Metinis atlyginimas'!BC48</f>
        <v>3642.4233333333336</v>
      </c>
      <c r="BD18" s="158">
        <f>'Metinis atlyginimas'!BD48</f>
        <v>3642.4233333333336</v>
      </c>
      <c r="BE18" s="158">
        <f>'Metinis atlyginimas'!BE48</f>
        <v>3642.4233333333336</v>
      </c>
      <c r="BF18" s="158">
        <f>'Metinis atlyginimas'!BF48</f>
        <v>3642.4233333333336</v>
      </c>
      <c r="BG18" s="158">
        <f>'Metinis atlyginimas'!BG48</f>
        <v>3642.4233333333336</v>
      </c>
      <c r="BH18" s="158">
        <f>'Metinis atlyginimas'!BH48</f>
        <v>3642.4233333333336</v>
      </c>
      <c r="BI18" s="158">
        <f>'Metinis atlyginimas'!BI48</f>
        <v>3642.4233333333336</v>
      </c>
      <c r="BJ18" s="158">
        <f>'Metinis atlyginimas'!BJ48</f>
        <v>3642.4233333333336</v>
      </c>
      <c r="BK18" s="158">
        <f>'Metinis atlyginimas'!BK48</f>
        <v>3642.4233333333336</v>
      </c>
      <c r="BL18" s="158">
        <f>'Metinis atlyginimas'!BL48</f>
        <v>3642.4233333333336</v>
      </c>
      <c r="BM18" s="158">
        <f>'Metinis atlyginimas'!BM48</f>
        <v>3642.4233333333336</v>
      </c>
      <c r="BN18" s="158">
        <f t="shared" si="69"/>
        <v>43709.079999999994</v>
      </c>
      <c r="BO18" s="158">
        <f>'Metinis atlyginimas'!BO48</f>
        <v>3642.4233333333336</v>
      </c>
      <c r="BP18" s="158">
        <f>'Metinis atlyginimas'!BP48</f>
        <v>3642.4233333333336</v>
      </c>
      <c r="BQ18" s="158">
        <f>'Metinis atlyginimas'!BQ48</f>
        <v>3642.4233333333336</v>
      </c>
      <c r="BR18" s="158">
        <f>'Metinis atlyginimas'!BR48</f>
        <v>3642.4233333333336</v>
      </c>
      <c r="BS18" s="158">
        <f>'Metinis atlyginimas'!BS48</f>
        <v>3642.4233333333336</v>
      </c>
      <c r="BT18" s="158">
        <f>'Metinis atlyginimas'!BT48</f>
        <v>3642.4233333333336</v>
      </c>
      <c r="BU18" s="158">
        <f>'Metinis atlyginimas'!BU48</f>
        <v>3642.4233333333336</v>
      </c>
      <c r="BV18" s="158">
        <f>'Metinis atlyginimas'!BV48</f>
        <v>3642.4233333333336</v>
      </c>
      <c r="BW18" s="158">
        <f>'Metinis atlyginimas'!BW48</f>
        <v>3642.4233333333336</v>
      </c>
      <c r="BX18" s="158">
        <f>'Metinis atlyginimas'!BX48</f>
        <v>3642.4233333333336</v>
      </c>
      <c r="BY18" s="158">
        <f>'Metinis atlyginimas'!BY48</f>
        <v>3642.4233333333336</v>
      </c>
      <c r="BZ18" s="158">
        <f>'Metinis atlyginimas'!BZ48</f>
        <v>3642.4233333333336</v>
      </c>
      <c r="CA18" s="158">
        <f t="shared" si="80"/>
        <v>43709.079999999994</v>
      </c>
      <c r="CB18" s="158">
        <f>'Metinis atlyginimas'!CB48</f>
        <v>3642.4233333333336</v>
      </c>
      <c r="CC18" s="158">
        <f>'Metinis atlyginimas'!CC48</f>
        <v>3642.4233333333336</v>
      </c>
      <c r="CD18" s="158">
        <f>'Metinis atlyginimas'!CD48</f>
        <v>3642.4233333333336</v>
      </c>
      <c r="CE18" s="158">
        <f>'Metinis atlyginimas'!CE48</f>
        <v>3642.4233333333336</v>
      </c>
      <c r="CF18" s="158">
        <f>'Metinis atlyginimas'!CF48</f>
        <v>3642.4233333333336</v>
      </c>
      <c r="CG18" s="158">
        <f>'Metinis atlyginimas'!CG48</f>
        <v>3642.4233333333336</v>
      </c>
      <c r="CH18" s="158">
        <f>'Metinis atlyginimas'!CH48</f>
        <v>3642.4233333333336</v>
      </c>
      <c r="CI18" s="158">
        <f>'Metinis atlyginimas'!CI48</f>
        <v>3642.4233333333336</v>
      </c>
      <c r="CJ18" s="158">
        <f>'Metinis atlyginimas'!CJ48</f>
        <v>3642.4233333333336</v>
      </c>
      <c r="CK18" s="158">
        <f>'Metinis atlyginimas'!CK48</f>
        <v>3642.4233333333336</v>
      </c>
      <c r="CL18" s="158">
        <f>'Metinis atlyginimas'!CL48</f>
        <v>3642.4233333333336</v>
      </c>
      <c r="CM18" s="158">
        <f>'Metinis atlyginimas'!CM48</f>
        <v>3642.4233333333336</v>
      </c>
      <c r="CN18" s="158">
        <f t="shared" si="91"/>
        <v>43709.079999999994</v>
      </c>
      <c r="CO18" s="158">
        <f>'Metinis atlyginimas'!CO48</f>
        <v>3642.4233333333336</v>
      </c>
      <c r="CP18" s="158">
        <f>'Metinis atlyginimas'!CP48</f>
        <v>3642.4233333333336</v>
      </c>
      <c r="CQ18" s="158">
        <f>'Metinis atlyginimas'!CQ48</f>
        <v>3642.4233333333336</v>
      </c>
      <c r="CR18" s="158">
        <f>'Metinis atlyginimas'!CR48</f>
        <v>3642.4233333333336</v>
      </c>
      <c r="CS18" s="158">
        <f>'Metinis atlyginimas'!CS48</f>
        <v>3642.4233333333336</v>
      </c>
      <c r="CT18" s="158">
        <f>'Metinis atlyginimas'!CT48</f>
        <v>3642.4233333333336</v>
      </c>
      <c r="CU18" s="158">
        <f>'Metinis atlyginimas'!CU48</f>
        <v>3642.4233333333336</v>
      </c>
      <c r="CV18" s="158">
        <f>'Metinis atlyginimas'!CV48</f>
        <v>3642.4233333333336</v>
      </c>
      <c r="CW18" s="158">
        <f>'Metinis atlyginimas'!CW48</f>
        <v>3642.4233333333336</v>
      </c>
      <c r="CX18" s="158">
        <f>'Metinis atlyginimas'!CX48</f>
        <v>3642.4233333333336</v>
      </c>
      <c r="CY18" s="158">
        <f>'Metinis atlyginimas'!CY48</f>
        <v>3642.4233333333336</v>
      </c>
      <c r="CZ18" s="158">
        <f>'Metinis atlyginimas'!CZ48</f>
        <v>3642.4233333333336</v>
      </c>
      <c r="DA18" s="158">
        <f t="shared" si="102"/>
        <v>43709.079999999994</v>
      </c>
      <c r="DB18" s="158">
        <f>'Metinis atlyginimas'!DB48</f>
        <v>3642.4233333333336</v>
      </c>
      <c r="DC18" s="158">
        <f>'Metinis atlyginimas'!DC48</f>
        <v>3642.4233333333336</v>
      </c>
      <c r="DD18" s="158">
        <f>'Metinis atlyginimas'!DD48</f>
        <v>3642.4233333333336</v>
      </c>
      <c r="DE18" s="158">
        <f>'Metinis atlyginimas'!DE48</f>
        <v>3642.4233333333336</v>
      </c>
      <c r="DF18" s="158">
        <f>'Metinis atlyginimas'!DF48</f>
        <v>3642.4233333333336</v>
      </c>
      <c r="DG18" s="158">
        <f>'Metinis atlyginimas'!DG48</f>
        <v>3642.4233333333336</v>
      </c>
      <c r="DH18" s="158">
        <f>'Metinis atlyginimas'!DH48</f>
        <v>3642.4233333333336</v>
      </c>
      <c r="DI18" s="158">
        <f>'Metinis atlyginimas'!DI48</f>
        <v>3642.4233333333336</v>
      </c>
      <c r="DJ18" s="158">
        <f>'Metinis atlyginimas'!DJ48</f>
        <v>3642.4233333333336</v>
      </c>
      <c r="DK18" s="158">
        <f>'Metinis atlyginimas'!DK48</f>
        <v>3642.4233333333336</v>
      </c>
      <c r="DL18" s="158">
        <f>'Metinis atlyginimas'!DL48</f>
        <v>3642.4233333333336</v>
      </c>
      <c r="DM18" s="158">
        <f>'Metinis atlyginimas'!DM48</f>
        <v>3642.4233333333336</v>
      </c>
      <c r="DN18" s="158">
        <f t="shared" si="113"/>
        <v>43709.079999999994</v>
      </c>
      <c r="DO18" s="158">
        <f>'Metinis atlyginimas'!DO48</f>
        <v>3642.4233333333336</v>
      </c>
      <c r="DP18" s="158">
        <f>'Metinis atlyginimas'!DP48</f>
        <v>3642.4233333333336</v>
      </c>
      <c r="DQ18" s="158">
        <f>'Metinis atlyginimas'!DQ48</f>
        <v>3642.4233333333336</v>
      </c>
      <c r="DR18" s="158">
        <f>'Metinis atlyginimas'!DR48</f>
        <v>3642.4233333333336</v>
      </c>
      <c r="DS18" s="158">
        <f>'Metinis atlyginimas'!DS48</f>
        <v>3642.4233333333336</v>
      </c>
      <c r="DT18" s="158">
        <f>'Metinis atlyginimas'!DT48</f>
        <v>3642.4233333333336</v>
      </c>
      <c r="DU18" s="158">
        <f>'Metinis atlyginimas'!DU48</f>
        <v>3642.4233333333336</v>
      </c>
      <c r="DV18" s="158">
        <f>'Metinis atlyginimas'!DV48</f>
        <v>3642.4233333333336</v>
      </c>
      <c r="DW18" s="158">
        <f>'Metinis atlyginimas'!DW48</f>
        <v>3642.4233333333336</v>
      </c>
      <c r="DX18" s="158">
        <f>'Metinis atlyginimas'!DX48</f>
        <v>3642.4233333333336</v>
      </c>
      <c r="DY18" s="158">
        <f>'Metinis atlyginimas'!DY48</f>
        <v>3642.4233333333336</v>
      </c>
      <c r="DZ18" s="158">
        <f>'Metinis atlyginimas'!DZ48</f>
        <v>3642.4233333333336</v>
      </c>
      <c r="EA18" s="158">
        <f t="shared" si="124"/>
        <v>43709.079999999994</v>
      </c>
      <c r="EB18" s="158">
        <f>'Metinis atlyginimas'!EB48</f>
        <v>3642.4233333333336</v>
      </c>
      <c r="EC18" s="158">
        <f>'Metinis atlyginimas'!EC48</f>
        <v>3642.4233333333336</v>
      </c>
      <c r="ED18" s="158">
        <f>'Metinis atlyginimas'!ED48</f>
        <v>3642.4233333333336</v>
      </c>
      <c r="EE18" s="158">
        <f>'Metinis atlyginimas'!EE48</f>
        <v>3642.4233333333336</v>
      </c>
      <c r="EF18" s="158">
        <f>'Metinis atlyginimas'!EF48</f>
        <v>3642.4233333333336</v>
      </c>
      <c r="EG18" s="158">
        <f>'Metinis atlyginimas'!EG48</f>
        <v>3642.4233333333336</v>
      </c>
      <c r="EH18" s="158">
        <f>'Metinis atlyginimas'!EH48</f>
        <v>3642.4233333333336</v>
      </c>
      <c r="EI18" s="158">
        <f>'Metinis atlyginimas'!EI48</f>
        <v>3642.4233333333336</v>
      </c>
      <c r="EJ18" s="158">
        <f>'Metinis atlyginimas'!EJ48</f>
        <v>3642.4233333333336</v>
      </c>
      <c r="EK18" s="158">
        <f>'Metinis atlyginimas'!EK48</f>
        <v>3642.4233333333336</v>
      </c>
      <c r="EL18" s="158">
        <f>'Metinis atlyginimas'!EL48</f>
        <v>3642.4233333333336</v>
      </c>
      <c r="EM18" s="158">
        <f>'Metinis atlyginimas'!EM48</f>
        <v>3642.4233333333336</v>
      </c>
      <c r="EN18" s="158">
        <f t="shared" si="135"/>
        <v>43709.079999999994</v>
      </c>
      <c r="EO18" s="158">
        <f>'Metinis atlyginimas'!EO48</f>
        <v>3642.4233333333336</v>
      </c>
      <c r="EP18" s="158">
        <f>'Metinis atlyginimas'!EP48</f>
        <v>3642.4233333333336</v>
      </c>
      <c r="EQ18" s="158">
        <f>'Metinis atlyginimas'!EQ48</f>
        <v>3642.4233333333336</v>
      </c>
      <c r="ER18" s="158">
        <f>'Metinis atlyginimas'!ER48</f>
        <v>3642.4233333333336</v>
      </c>
      <c r="ES18" s="158">
        <f>'Metinis atlyginimas'!ES48</f>
        <v>3642.4233333333336</v>
      </c>
      <c r="ET18" s="158">
        <f>'Metinis atlyginimas'!ET48</f>
        <v>3642.4233333333336</v>
      </c>
      <c r="EU18" s="158">
        <f>'Metinis atlyginimas'!EU48</f>
        <v>3642.4233333333336</v>
      </c>
      <c r="EV18" s="158">
        <f>'Metinis atlyginimas'!EV48</f>
        <v>3642.4233333333336</v>
      </c>
      <c r="EW18" s="158">
        <f>'Metinis atlyginimas'!EW48</f>
        <v>3642.4233333333336</v>
      </c>
      <c r="EX18" s="158">
        <f>'Metinis atlyginimas'!EX48</f>
        <v>3642.4233333333336</v>
      </c>
      <c r="EY18" s="158">
        <f>'Metinis atlyginimas'!EY48</f>
        <v>3642.4233333333336</v>
      </c>
      <c r="EZ18" s="158">
        <f>'Metinis atlyginimas'!EZ48</f>
        <v>3642.4233333333336</v>
      </c>
      <c r="FA18" s="158">
        <f t="shared" si="146"/>
        <v>43709.079999999994</v>
      </c>
      <c r="FB18" s="158">
        <f>'Metinis atlyginimas'!FB48</f>
        <v>3642.4233333333336</v>
      </c>
      <c r="FC18" s="158">
        <f>'Metinis atlyginimas'!FC48</f>
        <v>3642.4233333333336</v>
      </c>
      <c r="FD18" s="158">
        <f>'Metinis atlyginimas'!FD48</f>
        <v>3642.4233333333336</v>
      </c>
      <c r="FE18" s="158">
        <f>'Metinis atlyginimas'!FE48</f>
        <v>3642.4233333333336</v>
      </c>
      <c r="FF18" s="158">
        <f>'Metinis atlyginimas'!FF48</f>
        <v>3642.4233333333336</v>
      </c>
      <c r="FG18" s="158">
        <f>'Metinis atlyginimas'!FG48</f>
        <v>3642.4233333333336</v>
      </c>
      <c r="FH18" s="158">
        <f>'Metinis atlyginimas'!FH48</f>
        <v>3642.4233333333336</v>
      </c>
      <c r="FI18" s="158">
        <f>'Metinis atlyginimas'!FI48</f>
        <v>3642.4233333333336</v>
      </c>
      <c r="FJ18" s="158">
        <f>'Metinis atlyginimas'!FJ48</f>
        <v>3642.4233333333336</v>
      </c>
      <c r="FK18" s="158">
        <f>'Metinis atlyginimas'!FK48</f>
        <v>3642.4233333333336</v>
      </c>
      <c r="FL18" s="158">
        <f>'Metinis atlyginimas'!FL48</f>
        <v>3642.4233333333336</v>
      </c>
      <c r="FM18" s="158">
        <f>'Metinis atlyginimas'!FM48</f>
        <v>3642.4233333333336</v>
      </c>
      <c r="FN18" s="158">
        <f t="shared" si="157"/>
        <v>43709.079999999994</v>
      </c>
      <c r="FO18" s="158">
        <f>'Metinis atlyginimas'!FO48</f>
        <v>3642.4233333333336</v>
      </c>
      <c r="FP18" s="158">
        <f>'Metinis atlyginimas'!FP48</f>
        <v>3642.4233333333336</v>
      </c>
      <c r="FQ18" s="158">
        <f>'Metinis atlyginimas'!FQ48</f>
        <v>3642.4233333333336</v>
      </c>
      <c r="FR18" s="158">
        <f>'Metinis atlyginimas'!FR48</f>
        <v>3642.4233333333336</v>
      </c>
      <c r="FS18" s="158">
        <f>'Metinis atlyginimas'!FS48</f>
        <v>3642.4233333333336</v>
      </c>
      <c r="FT18" s="158">
        <f>'Metinis atlyginimas'!FT48</f>
        <v>3642.4233333333336</v>
      </c>
      <c r="FU18" s="158">
        <f>'Metinis atlyginimas'!FU48</f>
        <v>3642.4233333333336</v>
      </c>
      <c r="FV18" s="158">
        <f>'Metinis atlyginimas'!FV48</f>
        <v>3642.4233333333336</v>
      </c>
      <c r="FW18" s="158">
        <f>'Metinis atlyginimas'!FW48</f>
        <v>3642.4233333333336</v>
      </c>
      <c r="FX18" s="158">
        <f>'Metinis atlyginimas'!FX48</f>
        <v>3642.4233333333336</v>
      </c>
      <c r="FY18" s="158">
        <f>'Metinis atlyginimas'!FY48</f>
        <v>3642.4233333333336</v>
      </c>
      <c r="FZ18" s="158">
        <f>'Metinis atlyginimas'!FZ48</f>
        <v>3642.4233333333336</v>
      </c>
      <c r="GA18" s="158">
        <f t="shared" si="168"/>
        <v>43709.079999999994</v>
      </c>
      <c r="GB18" s="158">
        <f>'Metinis atlyginimas'!GB48</f>
        <v>3642.4233333333336</v>
      </c>
      <c r="GC18" s="158">
        <f>'Metinis atlyginimas'!GC48</f>
        <v>3642.4233333333336</v>
      </c>
      <c r="GD18" s="158">
        <f>'Metinis atlyginimas'!GD48</f>
        <v>3642.4233333333336</v>
      </c>
      <c r="GE18" s="158">
        <f>'Metinis atlyginimas'!GE48</f>
        <v>3642.4233333333336</v>
      </c>
      <c r="GF18" s="158">
        <f>'Metinis atlyginimas'!GF48</f>
        <v>3642.4233333333336</v>
      </c>
      <c r="GG18" s="158">
        <f>'Metinis atlyginimas'!GG48</f>
        <v>3642.4233333333336</v>
      </c>
      <c r="GH18" s="158">
        <f>'Metinis atlyginimas'!GH48</f>
        <v>3642.4233333333336</v>
      </c>
      <c r="GI18" s="158">
        <f>'Metinis atlyginimas'!GI48</f>
        <v>3642.4233333333336</v>
      </c>
      <c r="GJ18" s="158">
        <f>'Metinis atlyginimas'!GJ48</f>
        <v>3642.4233333333336</v>
      </c>
      <c r="GK18" s="158">
        <f>'Metinis atlyginimas'!GK48</f>
        <v>3642.4233333333336</v>
      </c>
      <c r="GL18" s="158">
        <f>'Metinis atlyginimas'!GL48</f>
        <v>3642.4233333333336</v>
      </c>
      <c r="GM18" s="158">
        <f>'Metinis atlyginimas'!GM48</f>
        <v>3642.4233333333336</v>
      </c>
      <c r="GN18" s="158">
        <f t="shared" si="179"/>
        <v>43709.079999999994</v>
      </c>
      <c r="GO18" s="158">
        <f>'Metinis atlyginimas'!GO44</f>
        <v>0</v>
      </c>
      <c r="GP18" s="158">
        <f>'Metinis atlyginimas'!GP44</f>
        <v>0</v>
      </c>
      <c r="GQ18" s="158">
        <f>'Metinis atlyginimas'!GQ44</f>
        <v>0</v>
      </c>
      <c r="GR18" s="158">
        <f>'Metinis atlyginimas'!GR44</f>
        <v>0</v>
      </c>
      <c r="GS18" s="158">
        <f>'Metinis atlyginimas'!GS44</f>
        <v>0</v>
      </c>
      <c r="GT18" s="158">
        <f>'Metinis atlyginimas'!GT44</f>
        <v>0</v>
      </c>
      <c r="GU18" s="158">
        <f>'Metinis atlyginimas'!GU44</f>
        <v>0</v>
      </c>
      <c r="GV18" s="158">
        <f>'Metinis atlyginimas'!GV44</f>
        <v>0</v>
      </c>
      <c r="GW18" s="158">
        <f>'Metinis atlyginimas'!GW44</f>
        <v>0</v>
      </c>
      <c r="GX18" s="158">
        <f>'Metinis atlyginimas'!GX44</f>
        <v>0</v>
      </c>
      <c r="GY18" s="158">
        <f>'Metinis atlyginimas'!GY44</f>
        <v>0</v>
      </c>
      <c r="GZ18" s="158">
        <f>'Metinis atlyginimas'!GZ44</f>
        <v>0</v>
      </c>
      <c r="HA18" s="158">
        <f t="shared" si="190"/>
        <v>0</v>
      </c>
      <c r="HB18" s="158">
        <f>'Metinis atlyginimas'!HB44</f>
        <v>0</v>
      </c>
      <c r="HC18" s="158">
        <f>'Metinis atlyginimas'!HC44</f>
        <v>0</v>
      </c>
      <c r="HD18" s="158">
        <f>'Metinis atlyginimas'!HD44</f>
        <v>0</v>
      </c>
      <c r="HE18" s="158">
        <f>'Metinis atlyginimas'!HE44</f>
        <v>0</v>
      </c>
      <c r="HF18" s="158">
        <f>'Metinis atlyginimas'!HF44</f>
        <v>0</v>
      </c>
      <c r="HG18" s="158">
        <f>'Metinis atlyginimas'!HG44</f>
        <v>0</v>
      </c>
      <c r="HH18" s="158">
        <f>'Metinis atlyginimas'!HH44</f>
        <v>0</v>
      </c>
      <c r="HI18" s="158">
        <f>'Metinis atlyginimas'!HI44</f>
        <v>0</v>
      </c>
      <c r="HJ18" s="158">
        <f>'Metinis atlyginimas'!HJ44</f>
        <v>0</v>
      </c>
      <c r="HK18" s="158">
        <f>'Metinis atlyginimas'!HK44</f>
        <v>0</v>
      </c>
      <c r="HL18" s="158">
        <f>'Metinis atlyginimas'!HL44</f>
        <v>0</v>
      </c>
      <c r="HM18" s="158">
        <f>'Metinis atlyginimas'!HM44</f>
        <v>0</v>
      </c>
      <c r="HN18" s="158">
        <f t="shared" si="201"/>
        <v>0</v>
      </c>
      <c r="HO18" s="158">
        <f>'Metinis atlyginimas'!HO44</f>
        <v>0</v>
      </c>
      <c r="HP18" s="158">
        <f>'Metinis atlyginimas'!HP44</f>
        <v>0</v>
      </c>
      <c r="HQ18" s="158">
        <f>'Metinis atlyginimas'!HQ44</f>
        <v>0</v>
      </c>
      <c r="HR18" s="158">
        <f>'Metinis atlyginimas'!HR44</f>
        <v>0</v>
      </c>
      <c r="HS18" s="158">
        <f>'Metinis atlyginimas'!HS44</f>
        <v>0</v>
      </c>
      <c r="HT18" s="158">
        <f>'Metinis atlyginimas'!HT44</f>
        <v>0</v>
      </c>
      <c r="HU18" s="158">
        <f>'Metinis atlyginimas'!HU44</f>
        <v>0</v>
      </c>
      <c r="HV18" s="158">
        <f>'Metinis atlyginimas'!HV44</f>
        <v>0</v>
      </c>
      <c r="HW18" s="158">
        <f>'Metinis atlyginimas'!HW44</f>
        <v>0</v>
      </c>
      <c r="HX18" s="158">
        <f>'Metinis atlyginimas'!HX44</f>
        <v>0</v>
      </c>
      <c r="HY18" s="158">
        <f>'Metinis atlyginimas'!HY44</f>
        <v>0</v>
      </c>
      <c r="HZ18" s="158">
        <f>'Metinis atlyginimas'!HZ44</f>
        <v>0</v>
      </c>
      <c r="IA18" s="158">
        <f t="shared" si="212"/>
        <v>0</v>
      </c>
      <c r="IB18" s="158">
        <f>'Metinis atlyginimas'!IB44</f>
        <v>0</v>
      </c>
      <c r="IC18" s="158">
        <f>'Metinis atlyginimas'!IC44</f>
        <v>0</v>
      </c>
      <c r="ID18" s="158">
        <f>'Metinis atlyginimas'!ID44</f>
        <v>0</v>
      </c>
      <c r="IE18" s="158">
        <f>'Metinis atlyginimas'!IE44</f>
        <v>0</v>
      </c>
      <c r="IF18" s="158">
        <f>'Metinis atlyginimas'!IF44</f>
        <v>0</v>
      </c>
      <c r="IG18" s="158">
        <f>'Metinis atlyginimas'!IG44</f>
        <v>0</v>
      </c>
      <c r="IH18" s="158">
        <f>'Metinis atlyginimas'!IH44</f>
        <v>0</v>
      </c>
      <c r="II18" s="158">
        <f>'Metinis atlyginimas'!II44</f>
        <v>0</v>
      </c>
      <c r="IJ18" s="158">
        <f>'Metinis atlyginimas'!IJ44</f>
        <v>0</v>
      </c>
      <c r="IK18" s="158">
        <f>'Metinis atlyginimas'!IK44</f>
        <v>0</v>
      </c>
      <c r="IL18" s="158">
        <f>'Metinis atlyginimas'!IL44</f>
        <v>0</v>
      </c>
      <c r="IM18" s="158">
        <f>'Metinis atlyginimas'!IM44</f>
        <v>0</v>
      </c>
      <c r="IN18" s="158">
        <f t="shared" si="223"/>
        <v>0</v>
      </c>
      <c r="IO18" s="158">
        <f>'Metinis atlyginimas'!IO44</f>
        <v>0</v>
      </c>
      <c r="IP18" s="158">
        <f>'Metinis atlyginimas'!IP44</f>
        <v>0</v>
      </c>
      <c r="IQ18" s="158">
        <f>'Metinis atlyginimas'!IQ44</f>
        <v>0</v>
      </c>
      <c r="IR18" s="158">
        <f>'Metinis atlyginimas'!IR44</f>
        <v>0</v>
      </c>
      <c r="IS18" s="158">
        <f>'Metinis atlyginimas'!IS44</f>
        <v>0</v>
      </c>
      <c r="IT18" s="158">
        <f>'Metinis atlyginimas'!IT44</f>
        <v>0</v>
      </c>
      <c r="IU18" s="158">
        <f>'Metinis atlyginimas'!IU44</f>
        <v>0</v>
      </c>
      <c r="IV18" s="158">
        <f>'Metinis atlyginimas'!IV44</f>
        <v>0</v>
      </c>
      <c r="IW18" s="158">
        <f>'Metinis atlyginimas'!IW44</f>
        <v>0</v>
      </c>
      <c r="IX18" s="158">
        <f>'Metinis atlyginimas'!IX44</f>
        <v>0</v>
      </c>
      <c r="IY18" s="158">
        <f>'Metinis atlyginimas'!IY44</f>
        <v>0</v>
      </c>
      <c r="IZ18" s="158">
        <f>'Metinis atlyginimas'!IZ44</f>
        <v>0</v>
      </c>
      <c r="JA18" s="158">
        <f t="shared" si="234"/>
        <v>0</v>
      </c>
      <c r="JB18" s="158">
        <f>'Metinis atlyginimas'!JB44</f>
        <v>0</v>
      </c>
      <c r="JC18" s="158">
        <f>'Metinis atlyginimas'!JC44</f>
        <v>0</v>
      </c>
      <c r="JD18" s="158">
        <f>'Metinis atlyginimas'!JD44</f>
        <v>0</v>
      </c>
      <c r="JE18" s="158">
        <f>'Metinis atlyginimas'!JE44</f>
        <v>0</v>
      </c>
      <c r="JF18" s="158">
        <f>'Metinis atlyginimas'!JF44</f>
        <v>0</v>
      </c>
      <c r="JG18" s="158">
        <f>'Metinis atlyginimas'!JG44</f>
        <v>0</v>
      </c>
      <c r="JH18" s="158">
        <f>'Metinis atlyginimas'!JH44</f>
        <v>0</v>
      </c>
      <c r="JI18" s="158">
        <f>'Metinis atlyginimas'!JI44</f>
        <v>0</v>
      </c>
      <c r="JJ18" s="158">
        <f>'Metinis atlyginimas'!JJ44</f>
        <v>0</v>
      </c>
      <c r="JK18" s="158">
        <f>'Metinis atlyginimas'!JK44</f>
        <v>0</v>
      </c>
      <c r="JL18" s="158">
        <f>'Metinis atlyginimas'!JL44</f>
        <v>0</v>
      </c>
      <c r="JM18" s="158">
        <f>'Metinis atlyginimas'!JM44</f>
        <v>0</v>
      </c>
      <c r="JN18" s="158">
        <f t="shared" si="245"/>
        <v>0</v>
      </c>
      <c r="JO18" s="158">
        <f>'Metinis atlyginimas'!JO44</f>
        <v>0</v>
      </c>
      <c r="JP18" s="158">
        <f>'Metinis atlyginimas'!JP44</f>
        <v>0</v>
      </c>
      <c r="JQ18" s="158">
        <f>'Metinis atlyginimas'!JQ44</f>
        <v>0</v>
      </c>
      <c r="JR18" s="158">
        <f>'Metinis atlyginimas'!JR44</f>
        <v>0</v>
      </c>
      <c r="JS18" s="158">
        <f>'Metinis atlyginimas'!JS44</f>
        <v>0</v>
      </c>
      <c r="JT18" s="158">
        <f>'Metinis atlyginimas'!JT44</f>
        <v>0</v>
      </c>
      <c r="JU18" s="158">
        <f>'Metinis atlyginimas'!JU44</f>
        <v>0</v>
      </c>
      <c r="JV18" s="158">
        <f>'Metinis atlyginimas'!JV44</f>
        <v>0</v>
      </c>
      <c r="JW18" s="158">
        <f>'Metinis atlyginimas'!JW44</f>
        <v>0</v>
      </c>
      <c r="JX18" s="158">
        <f>'Metinis atlyginimas'!JX44</f>
        <v>0</v>
      </c>
      <c r="JY18" s="158">
        <f>'Metinis atlyginimas'!JY44</f>
        <v>0</v>
      </c>
      <c r="JZ18" s="158">
        <f>'Metinis atlyginimas'!JZ44</f>
        <v>0</v>
      </c>
      <c r="KA18" s="158">
        <f t="shared" si="256"/>
        <v>0</v>
      </c>
      <c r="KB18" s="158">
        <f>'Metinis atlyginimas'!KB44</f>
        <v>0</v>
      </c>
      <c r="KC18" s="158">
        <f>'Metinis atlyginimas'!KC44</f>
        <v>0</v>
      </c>
      <c r="KD18" s="158">
        <f>'Metinis atlyginimas'!KD44</f>
        <v>0</v>
      </c>
      <c r="KE18" s="158">
        <f>'Metinis atlyginimas'!KE44</f>
        <v>0</v>
      </c>
      <c r="KF18" s="158">
        <f>'Metinis atlyginimas'!KF44</f>
        <v>0</v>
      </c>
      <c r="KG18" s="158">
        <f>'Metinis atlyginimas'!KG44</f>
        <v>0</v>
      </c>
      <c r="KH18" s="158">
        <f>'Metinis atlyginimas'!KH44</f>
        <v>0</v>
      </c>
      <c r="KI18" s="158">
        <f>'Metinis atlyginimas'!KI44</f>
        <v>0</v>
      </c>
      <c r="KJ18" s="158">
        <f>'Metinis atlyginimas'!KJ44</f>
        <v>0</v>
      </c>
      <c r="KK18" s="158">
        <f>'Metinis atlyginimas'!KK44</f>
        <v>0</v>
      </c>
      <c r="KL18" s="158">
        <f>'Metinis atlyginimas'!KL44</f>
        <v>0</v>
      </c>
      <c r="KM18" s="158">
        <f>'Metinis atlyginimas'!KM44</f>
        <v>0</v>
      </c>
      <c r="KN18" s="158">
        <f t="shared" si="267"/>
        <v>0</v>
      </c>
      <c r="KO18" s="158">
        <f>'Metinis atlyginimas'!KO44</f>
        <v>0</v>
      </c>
      <c r="KP18" s="158">
        <f>'Metinis atlyginimas'!KP44</f>
        <v>0</v>
      </c>
      <c r="KQ18" s="158">
        <f>'Metinis atlyginimas'!KQ44</f>
        <v>0</v>
      </c>
      <c r="KR18" s="158">
        <f>'Metinis atlyginimas'!KR44</f>
        <v>0</v>
      </c>
      <c r="KS18" s="158">
        <f>'Metinis atlyginimas'!KS44</f>
        <v>0</v>
      </c>
      <c r="KT18" s="158">
        <f>'Metinis atlyginimas'!KT44</f>
        <v>0</v>
      </c>
      <c r="KU18" s="158">
        <f>'Metinis atlyginimas'!KU44</f>
        <v>0</v>
      </c>
      <c r="KV18" s="158">
        <f>'Metinis atlyginimas'!KV44</f>
        <v>0</v>
      </c>
      <c r="KW18" s="158">
        <f>'Metinis atlyginimas'!KW44</f>
        <v>0</v>
      </c>
      <c r="KX18" s="158">
        <f>'Metinis atlyginimas'!KX44</f>
        <v>0</v>
      </c>
      <c r="KY18" s="158">
        <f>'Metinis atlyginimas'!KY44</f>
        <v>0</v>
      </c>
      <c r="KZ18" s="158">
        <f>'Metinis atlyginimas'!KZ44</f>
        <v>0</v>
      </c>
      <c r="LA18" s="158">
        <f t="shared" si="278"/>
        <v>0</v>
      </c>
      <c r="LB18" s="158">
        <f>'Metinis atlyginimas'!LB44</f>
        <v>0</v>
      </c>
      <c r="LC18" s="158">
        <f>'Metinis atlyginimas'!LC44</f>
        <v>0</v>
      </c>
      <c r="LD18" s="158">
        <f>'Metinis atlyginimas'!LD44</f>
        <v>0</v>
      </c>
      <c r="LE18" s="158">
        <f>'Metinis atlyginimas'!LE44</f>
        <v>0</v>
      </c>
      <c r="LF18" s="158">
        <f>'Metinis atlyginimas'!LF44</f>
        <v>0</v>
      </c>
      <c r="LG18" s="158">
        <f>'Metinis atlyginimas'!LG44</f>
        <v>0</v>
      </c>
      <c r="LH18" s="158">
        <f>'Metinis atlyginimas'!LH44</f>
        <v>0</v>
      </c>
      <c r="LI18" s="158">
        <f>'Metinis atlyginimas'!LI44</f>
        <v>0</v>
      </c>
      <c r="LJ18" s="158">
        <f>'Metinis atlyginimas'!LJ44</f>
        <v>0</v>
      </c>
      <c r="LK18" s="158">
        <f>'Metinis atlyginimas'!LK44</f>
        <v>0</v>
      </c>
      <c r="LL18" s="158">
        <f>'Metinis atlyginimas'!LL44</f>
        <v>0</v>
      </c>
      <c r="LM18" s="158">
        <f>'Metinis atlyginimas'!LM44</f>
        <v>0</v>
      </c>
      <c r="LN18" s="159">
        <f t="shared" si="289"/>
        <v>0</v>
      </c>
    </row>
    <row r="19" spans="1:326" s="58" customFormat="1" ht="14.65" thickBot="1">
      <c r="A19" s="161" t="s">
        <v>15</v>
      </c>
      <c r="B19" s="162">
        <f>B15-B16</f>
        <v>0</v>
      </c>
      <c r="C19" s="163">
        <f>C15-C16</f>
        <v>0</v>
      </c>
      <c r="D19" s="163">
        <f t="shared" ref="D19:M19" si="295">D15-D16</f>
        <v>0</v>
      </c>
      <c r="E19" s="163">
        <f t="shared" si="295"/>
        <v>0</v>
      </c>
      <c r="F19" s="163">
        <f t="shared" si="295"/>
        <v>0</v>
      </c>
      <c r="G19" s="163">
        <f t="shared" si="295"/>
        <v>0</v>
      </c>
      <c r="H19" s="163">
        <f t="shared" si="295"/>
        <v>0</v>
      </c>
      <c r="I19" s="163">
        <f t="shared" si="295"/>
        <v>0</v>
      </c>
      <c r="J19" s="163">
        <f t="shared" si="295"/>
        <v>0</v>
      </c>
      <c r="K19" s="163">
        <f t="shared" si="295"/>
        <v>0</v>
      </c>
      <c r="L19" s="163">
        <f t="shared" si="295"/>
        <v>0</v>
      </c>
      <c r="M19" s="163">
        <f t="shared" si="295"/>
        <v>0</v>
      </c>
      <c r="N19" s="270">
        <f t="shared" si="25"/>
        <v>0</v>
      </c>
      <c r="O19" s="163">
        <f>O15-O16</f>
        <v>0</v>
      </c>
      <c r="P19" s="163">
        <f t="shared" ref="P19:Z19" si="296">P15-P16</f>
        <v>0</v>
      </c>
      <c r="Q19" s="163">
        <f t="shared" si="296"/>
        <v>0</v>
      </c>
      <c r="R19" s="163">
        <f t="shared" si="296"/>
        <v>0</v>
      </c>
      <c r="S19" s="163">
        <f t="shared" si="296"/>
        <v>0</v>
      </c>
      <c r="T19" s="163">
        <f t="shared" si="296"/>
        <v>0</v>
      </c>
      <c r="U19" s="163">
        <f t="shared" si="296"/>
        <v>0</v>
      </c>
      <c r="V19" s="163">
        <f t="shared" si="296"/>
        <v>0</v>
      </c>
      <c r="W19" s="163">
        <f t="shared" si="296"/>
        <v>0</v>
      </c>
      <c r="X19" s="163">
        <f t="shared" si="296"/>
        <v>0</v>
      </c>
      <c r="Y19" s="163">
        <f t="shared" si="296"/>
        <v>0</v>
      </c>
      <c r="Z19" s="163">
        <f t="shared" si="296"/>
        <v>0</v>
      </c>
      <c r="AA19" s="164">
        <f t="shared" si="36"/>
        <v>0</v>
      </c>
      <c r="AB19" s="163">
        <f>AB15-AB16</f>
        <v>0</v>
      </c>
      <c r="AC19" s="163">
        <f t="shared" ref="AC19:AM19" si="297">AC15-AC16</f>
        <v>0</v>
      </c>
      <c r="AD19" s="163">
        <f t="shared" si="297"/>
        <v>0</v>
      </c>
      <c r="AE19" s="163">
        <f t="shared" si="297"/>
        <v>0</v>
      </c>
      <c r="AF19" s="163">
        <f t="shared" si="297"/>
        <v>0</v>
      </c>
      <c r="AG19" s="163">
        <f t="shared" si="297"/>
        <v>0</v>
      </c>
      <c r="AH19" s="163">
        <f t="shared" si="297"/>
        <v>0</v>
      </c>
      <c r="AI19" s="163">
        <f t="shared" si="297"/>
        <v>0</v>
      </c>
      <c r="AJ19" s="163">
        <f t="shared" si="297"/>
        <v>0</v>
      </c>
      <c r="AK19" s="163">
        <f t="shared" si="297"/>
        <v>0</v>
      </c>
      <c r="AL19" s="163">
        <f t="shared" si="297"/>
        <v>0</v>
      </c>
      <c r="AM19" s="163">
        <f t="shared" si="297"/>
        <v>0</v>
      </c>
      <c r="AN19" s="164">
        <f t="shared" si="47"/>
        <v>0</v>
      </c>
      <c r="AO19" s="163">
        <f>AO15-AO16</f>
        <v>910.60583333333352</v>
      </c>
      <c r="AP19" s="163">
        <f t="shared" ref="AP19:AZ19" si="298">AP15-AP16</f>
        <v>910.60583333333352</v>
      </c>
      <c r="AQ19" s="163">
        <f t="shared" si="298"/>
        <v>910.60583333333352</v>
      </c>
      <c r="AR19" s="163">
        <f t="shared" si="298"/>
        <v>910.60583333333352</v>
      </c>
      <c r="AS19" s="163">
        <f t="shared" si="298"/>
        <v>910.60583333333352</v>
      </c>
      <c r="AT19" s="163">
        <f t="shared" si="298"/>
        <v>910.60583333333352</v>
      </c>
      <c r="AU19" s="163">
        <f t="shared" si="298"/>
        <v>910.60583333333352</v>
      </c>
      <c r="AV19" s="163">
        <f t="shared" si="298"/>
        <v>910.60583333333352</v>
      </c>
      <c r="AW19" s="163">
        <f t="shared" si="298"/>
        <v>910.60583333333352</v>
      </c>
      <c r="AX19" s="163">
        <f t="shared" si="298"/>
        <v>910.60583333333352</v>
      </c>
      <c r="AY19" s="163">
        <f t="shared" si="298"/>
        <v>910.60583333333352</v>
      </c>
      <c r="AZ19" s="163">
        <f t="shared" si="298"/>
        <v>910.60583333333352</v>
      </c>
      <c r="BA19" s="164">
        <f t="shared" si="58"/>
        <v>10927.269999999999</v>
      </c>
      <c r="BB19" s="163">
        <f>BB15-BB16</f>
        <v>1183.7875833333333</v>
      </c>
      <c r="BC19" s="163">
        <f t="shared" ref="BC19:BM19" si="299">BC15-BC16</f>
        <v>1183.7875833333333</v>
      </c>
      <c r="BD19" s="163">
        <f t="shared" si="299"/>
        <v>1183.7875833333333</v>
      </c>
      <c r="BE19" s="163">
        <f t="shared" si="299"/>
        <v>1183.7875833333333</v>
      </c>
      <c r="BF19" s="163">
        <f t="shared" si="299"/>
        <v>1183.7875833333333</v>
      </c>
      <c r="BG19" s="163">
        <f t="shared" si="299"/>
        <v>1183.7875833333333</v>
      </c>
      <c r="BH19" s="163">
        <f t="shared" si="299"/>
        <v>1183.7875833333333</v>
      </c>
      <c r="BI19" s="163">
        <f t="shared" si="299"/>
        <v>1183.7875833333333</v>
      </c>
      <c r="BJ19" s="163">
        <f t="shared" si="299"/>
        <v>1183.7875833333333</v>
      </c>
      <c r="BK19" s="163">
        <f t="shared" si="299"/>
        <v>1183.7875833333333</v>
      </c>
      <c r="BL19" s="163">
        <f t="shared" si="299"/>
        <v>1183.7875833333333</v>
      </c>
      <c r="BM19" s="163">
        <f t="shared" si="299"/>
        <v>1183.7875833333333</v>
      </c>
      <c r="BN19" s="164">
        <f t="shared" si="69"/>
        <v>14205.450999999995</v>
      </c>
      <c r="BO19" s="163">
        <f>BO15-BO16</f>
        <v>1465.1647858333313</v>
      </c>
      <c r="BP19" s="163">
        <f t="shared" ref="BP19:BZ19" si="300">BP15-BP16</f>
        <v>1465.1647858333313</v>
      </c>
      <c r="BQ19" s="163">
        <f t="shared" si="300"/>
        <v>1465.1647858333313</v>
      </c>
      <c r="BR19" s="163">
        <f t="shared" si="300"/>
        <v>1465.1647858333313</v>
      </c>
      <c r="BS19" s="163">
        <f t="shared" si="300"/>
        <v>1465.1647858333313</v>
      </c>
      <c r="BT19" s="163">
        <f t="shared" si="300"/>
        <v>1465.1647858333313</v>
      </c>
      <c r="BU19" s="163">
        <f t="shared" si="300"/>
        <v>1465.1647858333313</v>
      </c>
      <c r="BV19" s="163">
        <f t="shared" si="300"/>
        <v>1465.1647858333313</v>
      </c>
      <c r="BW19" s="163">
        <f t="shared" si="300"/>
        <v>1465.1647858333313</v>
      </c>
      <c r="BX19" s="163">
        <f t="shared" si="300"/>
        <v>1465.1647858333313</v>
      </c>
      <c r="BY19" s="163">
        <f t="shared" si="300"/>
        <v>1465.1647858333313</v>
      </c>
      <c r="BZ19" s="163">
        <f t="shared" si="300"/>
        <v>1465.1647858333313</v>
      </c>
      <c r="CA19" s="164">
        <f t="shared" si="80"/>
        <v>17581.977429999974</v>
      </c>
      <c r="CB19" s="163">
        <f>CB15-CB16</f>
        <v>1754.9833044083321</v>
      </c>
      <c r="CC19" s="163">
        <f t="shared" ref="CC19:CM19" si="301">CC15-CC16</f>
        <v>1754.9833044083321</v>
      </c>
      <c r="CD19" s="163">
        <f t="shared" si="301"/>
        <v>1754.9833044083321</v>
      </c>
      <c r="CE19" s="163">
        <f t="shared" si="301"/>
        <v>1754.9833044083321</v>
      </c>
      <c r="CF19" s="163">
        <f t="shared" si="301"/>
        <v>1754.9833044083321</v>
      </c>
      <c r="CG19" s="163">
        <f t="shared" si="301"/>
        <v>1754.9833044083321</v>
      </c>
      <c r="CH19" s="163">
        <f t="shared" si="301"/>
        <v>1754.9833044083321</v>
      </c>
      <c r="CI19" s="163">
        <f t="shared" si="301"/>
        <v>1754.9833044083321</v>
      </c>
      <c r="CJ19" s="163">
        <f t="shared" si="301"/>
        <v>1754.9833044083321</v>
      </c>
      <c r="CK19" s="163">
        <f t="shared" si="301"/>
        <v>1754.9833044083321</v>
      </c>
      <c r="CL19" s="163">
        <f t="shared" si="301"/>
        <v>1754.9833044083321</v>
      </c>
      <c r="CM19" s="163">
        <f t="shared" si="301"/>
        <v>1754.9833044083321</v>
      </c>
      <c r="CN19" s="164">
        <f t="shared" si="91"/>
        <v>21059.799652899983</v>
      </c>
      <c r="CO19" s="163">
        <f>CO15-CO16</f>
        <v>2053.4963785405839</v>
      </c>
      <c r="CP19" s="163">
        <f t="shared" ref="CP19:CZ19" si="302">CP15-CP16</f>
        <v>2053.4963785405839</v>
      </c>
      <c r="CQ19" s="163">
        <f t="shared" si="302"/>
        <v>2053.4963785405839</v>
      </c>
      <c r="CR19" s="163">
        <f t="shared" si="302"/>
        <v>2053.4963785405839</v>
      </c>
      <c r="CS19" s="163">
        <f t="shared" si="302"/>
        <v>2053.4963785405839</v>
      </c>
      <c r="CT19" s="163">
        <f t="shared" si="302"/>
        <v>2053.4963785405839</v>
      </c>
      <c r="CU19" s="163">
        <f t="shared" si="302"/>
        <v>2053.4963785405839</v>
      </c>
      <c r="CV19" s="163">
        <f t="shared" si="302"/>
        <v>2053.4963785405839</v>
      </c>
      <c r="CW19" s="163">
        <f t="shared" si="302"/>
        <v>2053.4963785405839</v>
      </c>
      <c r="CX19" s="163">
        <f t="shared" si="302"/>
        <v>2053.4963785405839</v>
      </c>
      <c r="CY19" s="163">
        <f t="shared" si="302"/>
        <v>2053.4963785405839</v>
      </c>
      <c r="CZ19" s="163">
        <f t="shared" si="302"/>
        <v>2053.4963785405839</v>
      </c>
      <c r="DA19" s="164">
        <f t="shared" si="102"/>
        <v>24641.956542487012</v>
      </c>
      <c r="DB19" s="163">
        <f>DB15-DB16</f>
        <v>2360.9648448967987</v>
      </c>
      <c r="DC19" s="163">
        <f t="shared" ref="DC19:DM19" si="303">DC15-DC16</f>
        <v>2360.9648448967987</v>
      </c>
      <c r="DD19" s="163">
        <f t="shared" si="303"/>
        <v>2360.9648448967987</v>
      </c>
      <c r="DE19" s="163">
        <f t="shared" si="303"/>
        <v>2360.9648448967987</v>
      </c>
      <c r="DF19" s="163">
        <f t="shared" si="303"/>
        <v>2360.9648448967987</v>
      </c>
      <c r="DG19" s="163">
        <f t="shared" si="303"/>
        <v>2360.9648448967987</v>
      </c>
      <c r="DH19" s="163">
        <f t="shared" si="303"/>
        <v>2360.9648448967987</v>
      </c>
      <c r="DI19" s="163">
        <f t="shared" si="303"/>
        <v>2360.9648448967987</v>
      </c>
      <c r="DJ19" s="163">
        <f t="shared" si="303"/>
        <v>2360.9648448967987</v>
      </c>
      <c r="DK19" s="163">
        <f t="shared" si="303"/>
        <v>2360.9648448967987</v>
      </c>
      <c r="DL19" s="163">
        <f t="shared" si="303"/>
        <v>2360.9648448967987</v>
      </c>
      <c r="DM19" s="163">
        <f t="shared" si="303"/>
        <v>2360.9648448967987</v>
      </c>
      <c r="DN19" s="164">
        <f t="shared" si="113"/>
        <v>28331.57813876159</v>
      </c>
      <c r="DO19" s="163">
        <f>DO15-DO16</f>
        <v>2677.6573652437041</v>
      </c>
      <c r="DP19" s="163">
        <f t="shared" ref="DP19:DZ19" si="304">DP15-DP16</f>
        <v>2677.6573652437041</v>
      </c>
      <c r="DQ19" s="163">
        <f t="shared" si="304"/>
        <v>2677.6573652437041</v>
      </c>
      <c r="DR19" s="163">
        <f t="shared" si="304"/>
        <v>2677.6573652437041</v>
      </c>
      <c r="DS19" s="163">
        <f t="shared" si="304"/>
        <v>2677.6573652437041</v>
      </c>
      <c r="DT19" s="163">
        <f t="shared" si="304"/>
        <v>2677.6573652437041</v>
      </c>
      <c r="DU19" s="163">
        <f t="shared" si="304"/>
        <v>2677.6573652437041</v>
      </c>
      <c r="DV19" s="163">
        <f t="shared" si="304"/>
        <v>2677.6573652437041</v>
      </c>
      <c r="DW19" s="163">
        <f t="shared" si="304"/>
        <v>2677.6573652437041</v>
      </c>
      <c r="DX19" s="163">
        <f t="shared" si="304"/>
        <v>2677.6573652437041</v>
      </c>
      <c r="DY19" s="163">
        <f t="shared" si="304"/>
        <v>2677.6573652437041</v>
      </c>
      <c r="DZ19" s="163">
        <f t="shared" si="304"/>
        <v>2677.6573652437041</v>
      </c>
      <c r="EA19" s="164">
        <f t="shared" si="124"/>
        <v>32131.888382924448</v>
      </c>
      <c r="EB19" s="163">
        <f>EB15-EB16</f>
        <v>3003.8506612010156</v>
      </c>
      <c r="EC19" s="163">
        <f t="shared" ref="EC19:EM19" si="305">EC15-EC16</f>
        <v>3003.8506612010156</v>
      </c>
      <c r="ED19" s="163">
        <f t="shared" si="305"/>
        <v>3003.8506612010156</v>
      </c>
      <c r="EE19" s="163">
        <f t="shared" si="305"/>
        <v>3003.8506612010156</v>
      </c>
      <c r="EF19" s="163">
        <f t="shared" si="305"/>
        <v>3003.8506612010156</v>
      </c>
      <c r="EG19" s="163">
        <f t="shared" si="305"/>
        <v>3003.8506612010156</v>
      </c>
      <c r="EH19" s="163">
        <f t="shared" si="305"/>
        <v>3003.8506612010156</v>
      </c>
      <c r="EI19" s="163">
        <f t="shared" si="305"/>
        <v>3003.8506612010156</v>
      </c>
      <c r="EJ19" s="163">
        <f t="shared" si="305"/>
        <v>3003.8506612010156</v>
      </c>
      <c r="EK19" s="163">
        <f t="shared" si="305"/>
        <v>3003.8506612010156</v>
      </c>
      <c r="EL19" s="163">
        <f t="shared" si="305"/>
        <v>3003.8506612010156</v>
      </c>
      <c r="EM19" s="163">
        <f t="shared" si="305"/>
        <v>3003.8506612010156</v>
      </c>
      <c r="EN19" s="164">
        <f t="shared" si="135"/>
        <v>36046.207934412196</v>
      </c>
      <c r="EO19" s="163">
        <f>EO15-EO16</f>
        <v>3339.8297560370452</v>
      </c>
      <c r="EP19" s="163">
        <f t="shared" ref="EP19:EZ19" si="306">EP15-EP16</f>
        <v>3339.8297560370452</v>
      </c>
      <c r="EQ19" s="163">
        <f t="shared" si="306"/>
        <v>3339.8297560370452</v>
      </c>
      <c r="ER19" s="163">
        <f t="shared" si="306"/>
        <v>3339.8297560370452</v>
      </c>
      <c r="ES19" s="163">
        <f t="shared" si="306"/>
        <v>3339.8297560370452</v>
      </c>
      <c r="ET19" s="163">
        <f t="shared" si="306"/>
        <v>3339.8297560370452</v>
      </c>
      <c r="EU19" s="163">
        <f t="shared" si="306"/>
        <v>3339.8297560370452</v>
      </c>
      <c r="EV19" s="163">
        <f t="shared" si="306"/>
        <v>3339.8297560370452</v>
      </c>
      <c r="EW19" s="163">
        <f t="shared" si="306"/>
        <v>3339.8297560370452</v>
      </c>
      <c r="EX19" s="163">
        <f t="shared" si="306"/>
        <v>3339.8297560370452</v>
      </c>
      <c r="EY19" s="163">
        <f t="shared" si="306"/>
        <v>3339.8297560370452</v>
      </c>
      <c r="EZ19" s="163">
        <f t="shared" si="306"/>
        <v>3339.8297560370452</v>
      </c>
      <c r="FA19" s="164">
        <f t="shared" si="146"/>
        <v>40077.957072444551</v>
      </c>
      <c r="FB19" s="163">
        <f>FB15-FB16</f>
        <v>3685.8882237181556</v>
      </c>
      <c r="FC19" s="163">
        <f t="shared" ref="FC19:FM19" si="307">FC15-FC16</f>
        <v>3685.8882237181556</v>
      </c>
      <c r="FD19" s="163">
        <f t="shared" si="307"/>
        <v>3685.8882237181556</v>
      </c>
      <c r="FE19" s="163">
        <f t="shared" si="307"/>
        <v>3685.8882237181556</v>
      </c>
      <c r="FF19" s="163">
        <f t="shared" si="307"/>
        <v>3685.8882237181556</v>
      </c>
      <c r="FG19" s="163">
        <f t="shared" si="307"/>
        <v>3685.8882237181556</v>
      </c>
      <c r="FH19" s="163">
        <f t="shared" si="307"/>
        <v>3685.8882237181556</v>
      </c>
      <c r="FI19" s="163">
        <f t="shared" si="307"/>
        <v>3685.8882237181556</v>
      </c>
      <c r="FJ19" s="163">
        <f t="shared" si="307"/>
        <v>3685.8882237181556</v>
      </c>
      <c r="FK19" s="163">
        <f t="shared" si="307"/>
        <v>3685.8882237181556</v>
      </c>
      <c r="FL19" s="163">
        <f t="shared" si="307"/>
        <v>3685.8882237181556</v>
      </c>
      <c r="FM19" s="163">
        <f t="shared" si="307"/>
        <v>3685.8882237181556</v>
      </c>
      <c r="FN19" s="164">
        <f t="shared" si="157"/>
        <v>44230.658684617862</v>
      </c>
      <c r="FO19" s="163">
        <f>FO15-FO16</f>
        <v>4042.3284454296995</v>
      </c>
      <c r="FP19" s="163">
        <f t="shared" ref="FP19:FZ19" si="308">FP15-FP16</f>
        <v>4042.3284454296995</v>
      </c>
      <c r="FQ19" s="163">
        <f t="shared" si="308"/>
        <v>4042.3284454296995</v>
      </c>
      <c r="FR19" s="163">
        <f t="shared" si="308"/>
        <v>4042.3284454296995</v>
      </c>
      <c r="FS19" s="163">
        <f t="shared" si="308"/>
        <v>4042.3284454296995</v>
      </c>
      <c r="FT19" s="163">
        <f t="shared" si="308"/>
        <v>4042.3284454296995</v>
      </c>
      <c r="FU19" s="163">
        <f t="shared" si="308"/>
        <v>4042.3284454296995</v>
      </c>
      <c r="FV19" s="163">
        <f t="shared" si="308"/>
        <v>4042.3284454296995</v>
      </c>
      <c r="FW19" s="163">
        <f t="shared" si="308"/>
        <v>4042.3284454296995</v>
      </c>
      <c r="FX19" s="163">
        <f t="shared" si="308"/>
        <v>4042.3284454296995</v>
      </c>
      <c r="FY19" s="163">
        <f t="shared" si="308"/>
        <v>4042.3284454296995</v>
      </c>
      <c r="FZ19" s="163">
        <f t="shared" si="308"/>
        <v>4042.3284454296995</v>
      </c>
      <c r="GA19" s="164">
        <f t="shared" si="168"/>
        <v>48507.941345156403</v>
      </c>
      <c r="GB19" s="163">
        <f>GB15-GB16</f>
        <v>4409.4618737925921</v>
      </c>
      <c r="GC19" s="163">
        <f t="shared" ref="GC19:GM19" si="309">GC15-GC16</f>
        <v>4409.4618737925921</v>
      </c>
      <c r="GD19" s="163">
        <f t="shared" si="309"/>
        <v>4409.4618737925921</v>
      </c>
      <c r="GE19" s="163">
        <f t="shared" si="309"/>
        <v>4409.4618737925921</v>
      </c>
      <c r="GF19" s="163">
        <f t="shared" si="309"/>
        <v>4409.4618737925921</v>
      </c>
      <c r="GG19" s="163">
        <f t="shared" si="309"/>
        <v>4409.4618737925921</v>
      </c>
      <c r="GH19" s="163">
        <f t="shared" si="309"/>
        <v>4409.4618737925921</v>
      </c>
      <c r="GI19" s="163">
        <f t="shared" si="309"/>
        <v>4409.4618737925921</v>
      </c>
      <c r="GJ19" s="163">
        <f t="shared" si="309"/>
        <v>4409.4618737925921</v>
      </c>
      <c r="GK19" s="163">
        <f t="shared" si="309"/>
        <v>4409.4618737925921</v>
      </c>
      <c r="GL19" s="163">
        <f t="shared" si="309"/>
        <v>4409.4618737925921</v>
      </c>
      <c r="GM19" s="163">
        <f t="shared" si="309"/>
        <v>4409.4618737925921</v>
      </c>
      <c r="GN19" s="164">
        <f t="shared" si="179"/>
        <v>52913.542485511105</v>
      </c>
      <c r="GO19" s="163">
        <f>GO15-GO16</f>
        <v>0</v>
      </c>
      <c r="GP19" s="163">
        <f t="shared" ref="GP19:GZ19" si="310">GP15-GP16</f>
        <v>0</v>
      </c>
      <c r="GQ19" s="163">
        <f t="shared" si="310"/>
        <v>0</v>
      </c>
      <c r="GR19" s="163">
        <f t="shared" si="310"/>
        <v>0</v>
      </c>
      <c r="GS19" s="163">
        <f t="shared" si="310"/>
        <v>0</v>
      </c>
      <c r="GT19" s="163">
        <f t="shared" si="310"/>
        <v>0</v>
      </c>
      <c r="GU19" s="163">
        <f t="shared" si="310"/>
        <v>0</v>
      </c>
      <c r="GV19" s="163">
        <f t="shared" si="310"/>
        <v>0</v>
      </c>
      <c r="GW19" s="163">
        <f t="shared" si="310"/>
        <v>0</v>
      </c>
      <c r="GX19" s="163">
        <f t="shared" si="310"/>
        <v>0</v>
      </c>
      <c r="GY19" s="163">
        <f t="shared" si="310"/>
        <v>0</v>
      </c>
      <c r="GZ19" s="163">
        <f t="shared" si="310"/>
        <v>0</v>
      </c>
      <c r="HA19" s="164">
        <f t="shared" si="190"/>
        <v>0</v>
      </c>
      <c r="HB19" s="163">
        <f>HB15-HB16</f>
        <v>0</v>
      </c>
      <c r="HC19" s="163">
        <f t="shared" ref="HC19:HM19" si="311">HC15-HC16</f>
        <v>0</v>
      </c>
      <c r="HD19" s="163">
        <f t="shared" si="311"/>
        <v>0</v>
      </c>
      <c r="HE19" s="163">
        <f t="shared" si="311"/>
        <v>0</v>
      </c>
      <c r="HF19" s="163">
        <f t="shared" si="311"/>
        <v>0</v>
      </c>
      <c r="HG19" s="163">
        <f t="shared" si="311"/>
        <v>0</v>
      </c>
      <c r="HH19" s="163">
        <f t="shared" si="311"/>
        <v>0</v>
      </c>
      <c r="HI19" s="163">
        <f t="shared" si="311"/>
        <v>0</v>
      </c>
      <c r="HJ19" s="163">
        <f t="shared" si="311"/>
        <v>0</v>
      </c>
      <c r="HK19" s="163">
        <f t="shared" si="311"/>
        <v>0</v>
      </c>
      <c r="HL19" s="163">
        <f t="shared" si="311"/>
        <v>0</v>
      </c>
      <c r="HM19" s="163">
        <f t="shared" si="311"/>
        <v>0</v>
      </c>
      <c r="HN19" s="164">
        <f t="shared" si="201"/>
        <v>0</v>
      </c>
      <c r="HO19" s="163">
        <f>HO15-HO16</f>
        <v>0</v>
      </c>
      <c r="HP19" s="163">
        <f t="shared" ref="HP19:HZ19" si="312">HP15-HP16</f>
        <v>0</v>
      </c>
      <c r="HQ19" s="163">
        <f t="shared" si="312"/>
        <v>0</v>
      </c>
      <c r="HR19" s="163">
        <f t="shared" si="312"/>
        <v>0</v>
      </c>
      <c r="HS19" s="163">
        <f t="shared" si="312"/>
        <v>0</v>
      </c>
      <c r="HT19" s="163">
        <f t="shared" si="312"/>
        <v>0</v>
      </c>
      <c r="HU19" s="163">
        <f t="shared" si="312"/>
        <v>0</v>
      </c>
      <c r="HV19" s="163">
        <f t="shared" si="312"/>
        <v>0</v>
      </c>
      <c r="HW19" s="163">
        <f t="shared" si="312"/>
        <v>0</v>
      </c>
      <c r="HX19" s="163">
        <f t="shared" si="312"/>
        <v>0</v>
      </c>
      <c r="HY19" s="163">
        <f t="shared" si="312"/>
        <v>0</v>
      </c>
      <c r="HZ19" s="163">
        <f t="shared" si="312"/>
        <v>0</v>
      </c>
      <c r="IA19" s="164">
        <f t="shared" si="212"/>
        <v>0</v>
      </c>
      <c r="IB19" s="163">
        <f>IB15-IB16</f>
        <v>0</v>
      </c>
      <c r="IC19" s="163">
        <f t="shared" ref="IC19:IM19" si="313">IC15-IC16</f>
        <v>0</v>
      </c>
      <c r="ID19" s="163">
        <f t="shared" si="313"/>
        <v>0</v>
      </c>
      <c r="IE19" s="163">
        <f t="shared" si="313"/>
        <v>0</v>
      </c>
      <c r="IF19" s="163">
        <f t="shared" si="313"/>
        <v>0</v>
      </c>
      <c r="IG19" s="163">
        <f t="shared" si="313"/>
        <v>0</v>
      </c>
      <c r="IH19" s="163">
        <f t="shared" si="313"/>
        <v>0</v>
      </c>
      <c r="II19" s="163">
        <f t="shared" si="313"/>
        <v>0</v>
      </c>
      <c r="IJ19" s="163">
        <f t="shared" si="313"/>
        <v>0</v>
      </c>
      <c r="IK19" s="163">
        <f t="shared" si="313"/>
        <v>0</v>
      </c>
      <c r="IL19" s="163">
        <f t="shared" si="313"/>
        <v>0</v>
      </c>
      <c r="IM19" s="163">
        <f t="shared" si="313"/>
        <v>0</v>
      </c>
      <c r="IN19" s="164">
        <f t="shared" si="223"/>
        <v>0</v>
      </c>
      <c r="IO19" s="163">
        <f>IO15-IO16</f>
        <v>0</v>
      </c>
      <c r="IP19" s="163">
        <f t="shared" ref="IP19:IZ19" si="314">IP15-IP16</f>
        <v>0</v>
      </c>
      <c r="IQ19" s="163">
        <f t="shared" si="314"/>
        <v>0</v>
      </c>
      <c r="IR19" s="163">
        <f t="shared" si="314"/>
        <v>0</v>
      </c>
      <c r="IS19" s="163">
        <f t="shared" si="314"/>
        <v>0</v>
      </c>
      <c r="IT19" s="163">
        <f t="shared" si="314"/>
        <v>0</v>
      </c>
      <c r="IU19" s="163">
        <f t="shared" si="314"/>
        <v>0</v>
      </c>
      <c r="IV19" s="163">
        <f t="shared" si="314"/>
        <v>0</v>
      </c>
      <c r="IW19" s="163">
        <f t="shared" si="314"/>
        <v>0</v>
      </c>
      <c r="IX19" s="163">
        <f t="shared" si="314"/>
        <v>0</v>
      </c>
      <c r="IY19" s="163">
        <f t="shared" si="314"/>
        <v>0</v>
      </c>
      <c r="IZ19" s="163">
        <f t="shared" si="314"/>
        <v>0</v>
      </c>
      <c r="JA19" s="164">
        <f t="shared" si="234"/>
        <v>0</v>
      </c>
      <c r="JB19" s="163">
        <f>JB15-JB16</f>
        <v>0</v>
      </c>
      <c r="JC19" s="163">
        <f t="shared" ref="JC19:JM19" si="315">JC15-JC16</f>
        <v>0</v>
      </c>
      <c r="JD19" s="163">
        <f t="shared" si="315"/>
        <v>0</v>
      </c>
      <c r="JE19" s="163">
        <f t="shared" si="315"/>
        <v>0</v>
      </c>
      <c r="JF19" s="163">
        <f t="shared" si="315"/>
        <v>0</v>
      </c>
      <c r="JG19" s="163">
        <f t="shared" si="315"/>
        <v>0</v>
      </c>
      <c r="JH19" s="163">
        <f t="shared" si="315"/>
        <v>0</v>
      </c>
      <c r="JI19" s="163">
        <f t="shared" si="315"/>
        <v>0</v>
      </c>
      <c r="JJ19" s="163">
        <f t="shared" si="315"/>
        <v>0</v>
      </c>
      <c r="JK19" s="163">
        <f t="shared" si="315"/>
        <v>0</v>
      </c>
      <c r="JL19" s="163">
        <f t="shared" si="315"/>
        <v>0</v>
      </c>
      <c r="JM19" s="163">
        <f t="shared" si="315"/>
        <v>0</v>
      </c>
      <c r="JN19" s="164">
        <f t="shared" si="245"/>
        <v>0</v>
      </c>
      <c r="JO19" s="163">
        <f>JO15-JO16</f>
        <v>0</v>
      </c>
      <c r="JP19" s="163">
        <f t="shared" ref="JP19:JZ19" si="316">JP15-JP16</f>
        <v>0</v>
      </c>
      <c r="JQ19" s="163">
        <f t="shared" si="316"/>
        <v>0</v>
      </c>
      <c r="JR19" s="163">
        <f t="shared" si="316"/>
        <v>0</v>
      </c>
      <c r="JS19" s="163">
        <f t="shared" si="316"/>
        <v>0</v>
      </c>
      <c r="JT19" s="163">
        <f t="shared" si="316"/>
        <v>0</v>
      </c>
      <c r="JU19" s="163">
        <f t="shared" si="316"/>
        <v>0</v>
      </c>
      <c r="JV19" s="163">
        <f t="shared" si="316"/>
        <v>0</v>
      </c>
      <c r="JW19" s="163">
        <f t="shared" si="316"/>
        <v>0</v>
      </c>
      <c r="JX19" s="163">
        <f t="shared" si="316"/>
        <v>0</v>
      </c>
      <c r="JY19" s="163">
        <f t="shared" si="316"/>
        <v>0</v>
      </c>
      <c r="JZ19" s="163">
        <f t="shared" si="316"/>
        <v>0</v>
      </c>
      <c r="KA19" s="164">
        <f t="shared" si="256"/>
        <v>0</v>
      </c>
      <c r="KB19" s="163">
        <f>KB15-KB16</f>
        <v>0</v>
      </c>
      <c r="KC19" s="163">
        <f t="shared" ref="KC19:KM19" si="317">KC15-KC16</f>
        <v>0</v>
      </c>
      <c r="KD19" s="163">
        <f t="shared" si="317"/>
        <v>0</v>
      </c>
      <c r="KE19" s="163">
        <f t="shared" si="317"/>
        <v>0</v>
      </c>
      <c r="KF19" s="163">
        <f t="shared" si="317"/>
        <v>0</v>
      </c>
      <c r="KG19" s="163">
        <f t="shared" si="317"/>
        <v>0</v>
      </c>
      <c r="KH19" s="163">
        <f t="shared" si="317"/>
        <v>0</v>
      </c>
      <c r="KI19" s="163">
        <f t="shared" si="317"/>
        <v>0</v>
      </c>
      <c r="KJ19" s="163">
        <f t="shared" si="317"/>
        <v>0</v>
      </c>
      <c r="KK19" s="163">
        <f t="shared" si="317"/>
        <v>0</v>
      </c>
      <c r="KL19" s="163">
        <f t="shared" si="317"/>
        <v>0</v>
      </c>
      <c r="KM19" s="163">
        <f t="shared" si="317"/>
        <v>0</v>
      </c>
      <c r="KN19" s="164">
        <f t="shared" si="267"/>
        <v>0</v>
      </c>
      <c r="KO19" s="163">
        <f>KO15-KO16</f>
        <v>0</v>
      </c>
      <c r="KP19" s="163">
        <f t="shared" ref="KP19:KZ19" si="318">KP15-KP16</f>
        <v>0</v>
      </c>
      <c r="KQ19" s="163">
        <f t="shared" si="318"/>
        <v>0</v>
      </c>
      <c r="KR19" s="163">
        <f t="shared" si="318"/>
        <v>0</v>
      </c>
      <c r="KS19" s="163">
        <f t="shared" si="318"/>
        <v>0</v>
      </c>
      <c r="KT19" s="163">
        <f t="shared" si="318"/>
        <v>0</v>
      </c>
      <c r="KU19" s="163">
        <f t="shared" si="318"/>
        <v>0</v>
      </c>
      <c r="KV19" s="163">
        <f t="shared" si="318"/>
        <v>0</v>
      </c>
      <c r="KW19" s="163">
        <f t="shared" si="318"/>
        <v>0</v>
      </c>
      <c r="KX19" s="163">
        <f t="shared" si="318"/>
        <v>0</v>
      </c>
      <c r="KY19" s="163">
        <f t="shared" si="318"/>
        <v>0</v>
      </c>
      <c r="KZ19" s="163">
        <f t="shared" si="318"/>
        <v>0</v>
      </c>
      <c r="LA19" s="164">
        <f t="shared" si="278"/>
        <v>0</v>
      </c>
      <c r="LB19" s="163">
        <f>LB15-LB16</f>
        <v>0</v>
      </c>
      <c r="LC19" s="163">
        <f t="shared" ref="LC19:LM19" si="319">LC15-LC16</f>
        <v>0</v>
      </c>
      <c r="LD19" s="163">
        <f t="shared" si="319"/>
        <v>0</v>
      </c>
      <c r="LE19" s="163">
        <f t="shared" si="319"/>
        <v>0</v>
      </c>
      <c r="LF19" s="163">
        <f t="shared" si="319"/>
        <v>0</v>
      </c>
      <c r="LG19" s="163">
        <f t="shared" si="319"/>
        <v>0</v>
      </c>
      <c r="LH19" s="163">
        <f t="shared" si="319"/>
        <v>0</v>
      </c>
      <c r="LI19" s="163">
        <f t="shared" si="319"/>
        <v>0</v>
      </c>
      <c r="LJ19" s="163">
        <f t="shared" si="319"/>
        <v>0</v>
      </c>
      <c r="LK19" s="163">
        <f t="shared" si="319"/>
        <v>0</v>
      </c>
      <c r="LL19" s="163">
        <f t="shared" si="319"/>
        <v>0</v>
      </c>
      <c r="LM19" s="163">
        <f t="shared" si="319"/>
        <v>0</v>
      </c>
      <c r="LN19" s="165">
        <f t="shared" si="289"/>
        <v>0</v>
      </c>
    </row>
    <row r="20" spans="1:326" s="58" customFormat="1" ht="14.65" collapsed="1" thickBot="1">
      <c r="A20" s="147" t="s">
        <v>16</v>
      </c>
      <c r="B20" s="166">
        <f>B21+B22</f>
        <v>0</v>
      </c>
      <c r="C20" s="167">
        <f t="shared" ref="C20:BM20" si="320">C21+C22</f>
        <v>0</v>
      </c>
      <c r="D20" s="167">
        <f t="shared" si="320"/>
        <v>0</v>
      </c>
      <c r="E20" s="167">
        <f t="shared" si="320"/>
        <v>0</v>
      </c>
      <c r="F20" s="167">
        <f t="shared" si="320"/>
        <v>0</v>
      </c>
      <c r="G20" s="167">
        <f t="shared" si="320"/>
        <v>0</v>
      </c>
      <c r="H20" s="167">
        <f t="shared" si="320"/>
        <v>0</v>
      </c>
      <c r="I20" s="167">
        <f t="shared" si="320"/>
        <v>0</v>
      </c>
      <c r="J20" s="167">
        <f t="shared" si="320"/>
        <v>0</v>
      </c>
      <c r="K20" s="167">
        <f t="shared" si="320"/>
        <v>0</v>
      </c>
      <c r="L20" s="167">
        <f t="shared" si="320"/>
        <v>0</v>
      </c>
      <c r="M20" s="167">
        <f t="shared" si="320"/>
        <v>0</v>
      </c>
      <c r="N20" s="148">
        <f t="shared" si="25"/>
        <v>0</v>
      </c>
      <c r="O20" s="167">
        <f t="shared" si="320"/>
        <v>0</v>
      </c>
      <c r="P20" s="167">
        <f t="shared" si="320"/>
        <v>0</v>
      </c>
      <c r="Q20" s="167">
        <f t="shared" si="320"/>
        <v>0</v>
      </c>
      <c r="R20" s="167">
        <f t="shared" si="320"/>
        <v>0</v>
      </c>
      <c r="S20" s="167">
        <f t="shared" si="320"/>
        <v>0</v>
      </c>
      <c r="T20" s="167">
        <f t="shared" si="320"/>
        <v>0</v>
      </c>
      <c r="U20" s="167">
        <f t="shared" si="320"/>
        <v>0</v>
      </c>
      <c r="V20" s="167">
        <f t="shared" si="320"/>
        <v>0</v>
      </c>
      <c r="W20" s="167">
        <f t="shared" si="320"/>
        <v>0</v>
      </c>
      <c r="X20" s="167">
        <f t="shared" si="320"/>
        <v>0</v>
      </c>
      <c r="Y20" s="167">
        <f t="shared" si="320"/>
        <v>0</v>
      </c>
      <c r="Z20" s="167">
        <f t="shared" si="320"/>
        <v>0</v>
      </c>
      <c r="AA20" s="168">
        <f t="shared" si="36"/>
        <v>0</v>
      </c>
      <c r="AB20" s="167">
        <f t="shared" si="320"/>
        <v>0</v>
      </c>
      <c r="AC20" s="167">
        <f t="shared" si="320"/>
        <v>0</v>
      </c>
      <c r="AD20" s="167">
        <f t="shared" si="320"/>
        <v>0</v>
      </c>
      <c r="AE20" s="167">
        <f t="shared" si="320"/>
        <v>0</v>
      </c>
      <c r="AF20" s="167">
        <f t="shared" si="320"/>
        <v>0</v>
      </c>
      <c r="AG20" s="167">
        <f t="shared" si="320"/>
        <v>0</v>
      </c>
      <c r="AH20" s="167">
        <f t="shared" si="320"/>
        <v>0</v>
      </c>
      <c r="AI20" s="167">
        <f t="shared" si="320"/>
        <v>0</v>
      </c>
      <c r="AJ20" s="167">
        <f t="shared" si="320"/>
        <v>0</v>
      </c>
      <c r="AK20" s="167">
        <f t="shared" si="320"/>
        <v>0</v>
      </c>
      <c r="AL20" s="167">
        <f t="shared" si="320"/>
        <v>0</v>
      </c>
      <c r="AM20" s="167">
        <f t="shared" si="320"/>
        <v>0</v>
      </c>
      <c r="AN20" s="168">
        <f t="shared" si="47"/>
        <v>0</v>
      </c>
      <c r="AO20" s="167">
        <f t="shared" si="320"/>
        <v>0</v>
      </c>
      <c r="AP20" s="167">
        <f t="shared" si="320"/>
        <v>0</v>
      </c>
      <c r="AQ20" s="167">
        <f t="shared" si="320"/>
        <v>0</v>
      </c>
      <c r="AR20" s="167">
        <f t="shared" si="320"/>
        <v>0</v>
      </c>
      <c r="AS20" s="167">
        <f t="shared" si="320"/>
        <v>0</v>
      </c>
      <c r="AT20" s="167">
        <f t="shared" si="320"/>
        <v>0</v>
      </c>
      <c r="AU20" s="167">
        <f t="shared" si="320"/>
        <v>0</v>
      </c>
      <c r="AV20" s="167">
        <f t="shared" si="320"/>
        <v>0</v>
      </c>
      <c r="AW20" s="167">
        <f t="shared" si="320"/>
        <v>0</v>
      </c>
      <c r="AX20" s="167">
        <f t="shared" si="320"/>
        <v>0</v>
      </c>
      <c r="AY20" s="167">
        <f t="shared" si="320"/>
        <v>0</v>
      </c>
      <c r="AZ20" s="167">
        <f t="shared" si="320"/>
        <v>0</v>
      </c>
      <c r="BA20" s="168">
        <f t="shared" si="58"/>
        <v>0</v>
      </c>
      <c r="BB20" s="167">
        <f t="shared" si="320"/>
        <v>0</v>
      </c>
      <c r="BC20" s="167">
        <f t="shared" si="320"/>
        <v>0</v>
      </c>
      <c r="BD20" s="167">
        <f t="shared" si="320"/>
        <v>0</v>
      </c>
      <c r="BE20" s="167">
        <f t="shared" si="320"/>
        <v>0</v>
      </c>
      <c r="BF20" s="167">
        <f t="shared" si="320"/>
        <v>0</v>
      </c>
      <c r="BG20" s="167">
        <f t="shared" si="320"/>
        <v>0</v>
      </c>
      <c r="BH20" s="167">
        <f t="shared" si="320"/>
        <v>0</v>
      </c>
      <c r="BI20" s="167">
        <f t="shared" si="320"/>
        <v>0</v>
      </c>
      <c r="BJ20" s="167">
        <f t="shared" si="320"/>
        <v>0</v>
      </c>
      <c r="BK20" s="167">
        <f t="shared" si="320"/>
        <v>0</v>
      </c>
      <c r="BL20" s="167">
        <f t="shared" si="320"/>
        <v>0</v>
      </c>
      <c r="BM20" s="167">
        <f t="shared" si="320"/>
        <v>0</v>
      </c>
      <c r="BN20" s="168">
        <f t="shared" si="69"/>
        <v>0</v>
      </c>
      <c r="BO20" s="167">
        <f t="shared" ref="BO20:DZ20" si="321">BO21+BO22</f>
        <v>0</v>
      </c>
      <c r="BP20" s="167">
        <f t="shared" si="321"/>
        <v>0</v>
      </c>
      <c r="BQ20" s="167">
        <f t="shared" si="321"/>
        <v>0</v>
      </c>
      <c r="BR20" s="167">
        <f t="shared" si="321"/>
        <v>0</v>
      </c>
      <c r="BS20" s="167">
        <f t="shared" si="321"/>
        <v>0</v>
      </c>
      <c r="BT20" s="167">
        <f t="shared" si="321"/>
        <v>0</v>
      </c>
      <c r="BU20" s="167">
        <f t="shared" si="321"/>
        <v>0</v>
      </c>
      <c r="BV20" s="167">
        <f t="shared" si="321"/>
        <v>0</v>
      </c>
      <c r="BW20" s="167">
        <f t="shared" si="321"/>
        <v>0</v>
      </c>
      <c r="BX20" s="167">
        <f t="shared" si="321"/>
        <v>0</v>
      </c>
      <c r="BY20" s="167">
        <f t="shared" si="321"/>
        <v>0</v>
      </c>
      <c r="BZ20" s="167">
        <f t="shared" si="321"/>
        <v>0</v>
      </c>
      <c r="CA20" s="168">
        <f t="shared" si="80"/>
        <v>0</v>
      </c>
      <c r="CB20" s="167">
        <f t="shared" si="321"/>
        <v>0</v>
      </c>
      <c r="CC20" s="167">
        <f t="shared" si="321"/>
        <v>0</v>
      </c>
      <c r="CD20" s="167">
        <f t="shared" si="321"/>
        <v>0</v>
      </c>
      <c r="CE20" s="167">
        <f t="shared" si="321"/>
        <v>0</v>
      </c>
      <c r="CF20" s="167">
        <f t="shared" si="321"/>
        <v>0</v>
      </c>
      <c r="CG20" s="167">
        <f t="shared" si="321"/>
        <v>0</v>
      </c>
      <c r="CH20" s="167">
        <f t="shared" si="321"/>
        <v>0</v>
      </c>
      <c r="CI20" s="167">
        <f t="shared" si="321"/>
        <v>0</v>
      </c>
      <c r="CJ20" s="167">
        <f t="shared" si="321"/>
        <v>0</v>
      </c>
      <c r="CK20" s="167">
        <f t="shared" si="321"/>
        <v>0</v>
      </c>
      <c r="CL20" s="167">
        <f t="shared" si="321"/>
        <v>0</v>
      </c>
      <c r="CM20" s="167">
        <f t="shared" si="321"/>
        <v>0</v>
      </c>
      <c r="CN20" s="168">
        <f t="shared" si="91"/>
        <v>0</v>
      </c>
      <c r="CO20" s="167">
        <f t="shared" si="321"/>
        <v>0</v>
      </c>
      <c r="CP20" s="167">
        <f t="shared" si="321"/>
        <v>0</v>
      </c>
      <c r="CQ20" s="167">
        <f t="shared" si="321"/>
        <v>0</v>
      </c>
      <c r="CR20" s="167">
        <f t="shared" si="321"/>
        <v>0</v>
      </c>
      <c r="CS20" s="167">
        <f t="shared" si="321"/>
        <v>0</v>
      </c>
      <c r="CT20" s="167">
        <f t="shared" si="321"/>
        <v>0</v>
      </c>
      <c r="CU20" s="167">
        <f t="shared" si="321"/>
        <v>0</v>
      </c>
      <c r="CV20" s="167">
        <f t="shared" si="321"/>
        <v>0</v>
      </c>
      <c r="CW20" s="167">
        <f t="shared" si="321"/>
        <v>0</v>
      </c>
      <c r="CX20" s="167">
        <f t="shared" si="321"/>
        <v>0</v>
      </c>
      <c r="CY20" s="167">
        <f t="shared" si="321"/>
        <v>0</v>
      </c>
      <c r="CZ20" s="167">
        <f t="shared" si="321"/>
        <v>0</v>
      </c>
      <c r="DA20" s="168">
        <f t="shared" si="102"/>
        <v>0</v>
      </c>
      <c r="DB20" s="167">
        <f t="shared" si="321"/>
        <v>0</v>
      </c>
      <c r="DC20" s="167">
        <f t="shared" si="321"/>
        <v>0</v>
      </c>
      <c r="DD20" s="167">
        <f t="shared" si="321"/>
        <v>0</v>
      </c>
      <c r="DE20" s="167">
        <f t="shared" si="321"/>
        <v>0</v>
      </c>
      <c r="DF20" s="167">
        <f t="shared" si="321"/>
        <v>0</v>
      </c>
      <c r="DG20" s="167">
        <f t="shared" si="321"/>
        <v>0</v>
      </c>
      <c r="DH20" s="167">
        <f t="shared" si="321"/>
        <v>0</v>
      </c>
      <c r="DI20" s="167">
        <f t="shared" si="321"/>
        <v>0</v>
      </c>
      <c r="DJ20" s="167">
        <f t="shared" si="321"/>
        <v>0</v>
      </c>
      <c r="DK20" s="167">
        <f t="shared" si="321"/>
        <v>0</v>
      </c>
      <c r="DL20" s="167">
        <f t="shared" si="321"/>
        <v>0</v>
      </c>
      <c r="DM20" s="167">
        <f t="shared" si="321"/>
        <v>0</v>
      </c>
      <c r="DN20" s="168">
        <f t="shared" si="113"/>
        <v>0</v>
      </c>
      <c r="DO20" s="167">
        <f t="shared" si="321"/>
        <v>0</v>
      </c>
      <c r="DP20" s="167">
        <f t="shared" si="321"/>
        <v>0</v>
      </c>
      <c r="DQ20" s="167">
        <f t="shared" si="321"/>
        <v>0</v>
      </c>
      <c r="DR20" s="167">
        <f t="shared" si="321"/>
        <v>0</v>
      </c>
      <c r="DS20" s="167">
        <f t="shared" si="321"/>
        <v>0</v>
      </c>
      <c r="DT20" s="167">
        <f t="shared" si="321"/>
        <v>0</v>
      </c>
      <c r="DU20" s="167">
        <f t="shared" si="321"/>
        <v>0</v>
      </c>
      <c r="DV20" s="167">
        <f t="shared" si="321"/>
        <v>0</v>
      </c>
      <c r="DW20" s="167">
        <f t="shared" si="321"/>
        <v>0</v>
      </c>
      <c r="DX20" s="167">
        <f t="shared" si="321"/>
        <v>0</v>
      </c>
      <c r="DY20" s="167">
        <f t="shared" si="321"/>
        <v>0</v>
      </c>
      <c r="DZ20" s="167">
        <f t="shared" si="321"/>
        <v>0</v>
      </c>
      <c r="EA20" s="168">
        <f t="shared" si="124"/>
        <v>0</v>
      </c>
      <c r="EB20" s="167">
        <f t="shared" ref="EB20:GL20" si="322">EB21+EB22</f>
        <v>0</v>
      </c>
      <c r="EC20" s="167">
        <f t="shared" si="322"/>
        <v>0</v>
      </c>
      <c r="ED20" s="167">
        <f t="shared" si="322"/>
        <v>0</v>
      </c>
      <c r="EE20" s="167">
        <f t="shared" si="322"/>
        <v>0</v>
      </c>
      <c r="EF20" s="167">
        <f t="shared" si="322"/>
        <v>0</v>
      </c>
      <c r="EG20" s="167">
        <f t="shared" si="322"/>
        <v>0</v>
      </c>
      <c r="EH20" s="167">
        <f t="shared" si="322"/>
        <v>0</v>
      </c>
      <c r="EI20" s="167">
        <f t="shared" si="322"/>
        <v>0</v>
      </c>
      <c r="EJ20" s="167">
        <f t="shared" si="322"/>
        <v>0</v>
      </c>
      <c r="EK20" s="167">
        <f t="shared" si="322"/>
        <v>0</v>
      </c>
      <c r="EL20" s="167">
        <f t="shared" si="322"/>
        <v>0</v>
      </c>
      <c r="EM20" s="167">
        <f t="shared" si="322"/>
        <v>0</v>
      </c>
      <c r="EN20" s="168">
        <f t="shared" si="135"/>
        <v>0</v>
      </c>
      <c r="EO20" s="167">
        <f t="shared" si="322"/>
        <v>0</v>
      </c>
      <c r="EP20" s="167">
        <f t="shared" si="322"/>
        <v>0</v>
      </c>
      <c r="EQ20" s="167">
        <f t="shared" si="322"/>
        <v>0</v>
      </c>
      <c r="ER20" s="167">
        <f t="shared" si="322"/>
        <v>0</v>
      </c>
      <c r="ES20" s="167">
        <f t="shared" si="322"/>
        <v>0</v>
      </c>
      <c r="ET20" s="167">
        <f t="shared" si="322"/>
        <v>0</v>
      </c>
      <c r="EU20" s="167">
        <f t="shared" si="322"/>
        <v>0</v>
      </c>
      <c r="EV20" s="167">
        <f t="shared" si="322"/>
        <v>0</v>
      </c>
      <c r="EW20" s="167">
        <f t="shared" si="322"/>
        <v>0</v>
      </c>
      <c r="EX20" s="167">
        <f t="shared" si="322"/>
        <v>0</v>
      </c>
      <c r="EY20" s="167">
        <f t="shared" si="322"/>
        <v>0</v>
      </c>
      <c r="EZ20" s="167">
        <f t="shared" si="322"/>
        <v>0</v>
      </c>
      <c r="FA20" s="168">
        <f t="shared" si="146"/>
        <v>0</v>
      </c>
      <c r="FB20" s="167">
        <f t="shared" si="322"/>
        <v>0</v>
      </c>
      <c r="FC20" s="167">
        <f t="shared" si="322"/>
        <v>0</v>
      </c>
      <c r="FD20" s="167">
        <f t="shared" si="322"/>
        <v>0</v>
      </c>
      <c r="FE20" s="167">
        <f t="shared" si="322"/>
        <v>0</v>
      </c>
      <c r="FF20" s="167">
        <f t="shared" si="322"/>
        <v>0</v>
      </c>
      <c r="FG20" s="167">
        <f t="shared" si="322"/>
        <v>0</v>
      </c>
      <c r="FH20" s="167">
        <f t="shared" si="322"/>
        <v>0</v>
      </c>
      <c r="FI20" s="167">
        <f t="shared" si="322"/>
        <v>0</v>
      </c>
      <c r="FJ20" s="167">
        <f t="shared" si="322"/>
        <v>0</v>
      </c>
      <c r="FK20" s="167">
        <f t="shared" si="322"/>
        <v>0</v>
      </c>
      <c r="FL20" s="167">
        <f t="shared" si="322"/>
        <v>0</v>
      </c>
      <c r="FM20" s="167">
        <f t="shared" si="322"/>
        <v>0</v>
      </c>
      <c r="FN20" s="168">
        <f t="shared" si="157"/>
        <v>0</v>
      </c>
      <c r="FO20" s="167">
        <f t="shared" si="322"/>
        <v>0</v>
      </c>
      <c r="FP20" s="167">
        <f t="shared" si="322"/>
        <v>0</v>
      </c>
      <c r="FQ20" s="167">
        <f t="shared" si="322"/>
        <v>0</v>
      </c>
      <c r="FR20" s="167">
        <f t="shared" si="322"/>
        <v>0</v>
      </c>
      <c r="FS20" s="167">
        <f t="shared" si="322"/>
        <v>0</v>
      </c>
      <c r="FT20" s="167">
        <f t="shared" si="322"/>
        <v>0</v>
      </c>
      <c r="FU20" s="167">
        <f t="shared" si="322"/>
        <v>0</v>
      </c>
      <c r="FV20" s="167">
        <f t="shared" si="322"/>
        <v>0</v>
      </c>
      <c r="FW20" s="167">
        <f t="shared" si="322"/>
        <v>0</v>
      </c>
      <c r="FX20" s="167">
        <f t="shared" si="322"/>
        <v>0</v>
      </c>
      <c r="FY20" s="167">
        <f t="shared" si="322"/>
        <v>0</v>
      </c>
      <c r="FZ20" s="167">
        <f t="shared" si="322"/>
        <v>0</v>
      </c>
      <c r="GA20" s="168">
        <f t="shared" si="168"/>
        <v>0</v>
      </c>
      <c r="GB20" s="167">
        <f t="shared" si="322"/>
        <v>0</v>
      </c>
      <c r="GC20" s="167">
        <f t="shared" si="322"/>
        <v>0</v>
      </c>
      <c r="GD20" s="167">
        <f t="shared" si="322"/>
        <v>0</v>
      </c>
      <c r="GE20" s="167">
        <f t="shared" si="322"/>
        <v>0</v>
      </c>
      <c r="GF20" s="167">
        <f t="shared" si="322"/>
        <v>0</v>
      </c>
      <c r="GG20" s="167">
        <f t="shared" si="322"/>
        <v>0</v>
      </c>
      <c r="GH20" s="167">
        <f t="shared" si="322"/>
        <v>0</v>
      </c>
      <c r="GI20" s="167">
        <f t="shared" si="322"/>
        <v>0</v>
      </c>
      <c r="GJ20" s="167">
        <f t="shared" si="322"/>
        <v>0</v>
      </c>
      <c r="GK20" s="167">
        <f t="shared" si="322"/>
        <v>0</v>
      </c>
      <c r="GL20" s="167">
        <f t="shared" si="322"/>
        <v>0</v>
      </c>
      <c r="GM20" s="167">
        <f t="shared" ref="GM20:IX20" si="323">GM21+GM22</f>
        <v>0</v>
      </c>
      <c r="GN20" s="168">
        <f t="shared" si="179"/>
        <v>0</v>
      </c>
      <c r="GO20" s="167">
        <f t="shared" si="323"/>
        <v>0</v>
      </c>
      <c r="GP20" s="167">
        <f t="shared" si="323"/>
        <v>0</v>
      </c>
      <c r="GQ20" s="167">
        <f t="shared" si="323"/>
        <v>0</v>
      </c>
      <c r="GR20" s="167">
        <f t="shared" si="323"/>
        <v>0</v>
      </c>
      <c r="GS20" s="167">
        <f t="shared" si="323"/>
        <v>0</v>
      </c>
      <c r="GT20" s="167">
        <f t="shared" si="323"/>
        <v>0</v>
      </c>
      <c r="GU20" s="167">
        <f t="shared" si="323"/>
        <v>0</v>
      </c>
      <c r="GV20" s="167">
        <f t="shared" si="323"/>
        <v>0</v>
      </c>
      <c r="GW20" s="167">
        <f t="shared" si="323"/>
        <v>0</v>
      </c>
      <c r="GX20" s="167">
        <f t="shared" si="323"/>
        <v>0</v>
      </c>
      <c r="GY20" s="167">
        <f t="shared" si="323"/>
        <v>0</v>
      </c>
      <c r="GZ20" s="167">
        <f t="shared" si="323"/>
        <v>0</v>
      </c>
      <c r="HA20" s="168">
        <f t="shared" si="190"/>
        <v>0</v>
      </c>
      <c r="HB20" s="167">
        <f t="shared" si="323"/>
        <v>0</v>
      </c>
      <c r="HC20" s="167">
        <f t="shared" si="323"/>
        <v>0</v>
      </c>
      <c r="HD20" s="167">
        <f t="shared" si="323"/>
        <v>0</v>
      </c>
      <c r="HE20" s="167">
        <f t="shared" si="323"/>
        <v>0</v>
      </c>
      <c r="HF20" s="167">
        <f t="shared" si="323"/>
        <v>0</v>
      </c>
      <c r="HG20" s="167">
        <f t="shared" si="323"/>
        <v>0</v>
      </c>
      <c r="HH20" s="167">
        <f t="shared" si="323"/>
        <v>0</v>
      </c>
      <c r="HI20" s="167">
        <f t="shared" si="323"/>
        <v>0</v>
      </c>
      <c r="HJ20" s="167">
        <f t="shared" si="323"/>
        <v>0</v>
      </c>
      <c r="HK20" s="167">
        <f t="shared" si="323"/>
        <v>0</v>
      </c>
      <c r="HL20" s="167">
        <f t="shared" si="323"/>
        <v>0</v>
      </c>
      <c r="HM20" s="167">
        <f t="shared" si="323"/>
        <v>0</v>
      </c>
      <c r="HN20" s="168">
        <f t="shared" si="201"/>
        <v>0</v>
      </c>
      <c r="HO20" s="167">
        <f t="shared" si="323"/>
        <v>0</v>
      </c>
      <c r="HP20" s="167">
        <f t="shared" si="323"/>
        <v>0</v>
      </c>
      <c r="HQ20" s="167">
        <f t="shared" si="323"/>
        <v>0</v>
      </c>
      <c r="HR20" s="167">
        <f t="shared" si="323"/>
        <v>0</v>
      </c>
      <c r="HS20" s="167">
        <f t="shared" si="323"/>
        <v>0</v>
      </c>
      <c r="HT20" s="167">
        <f t="shared" si="323"/>
        <v>0</v>
      </c>
      <c r="HU20" s="167">
        <f t="shared" si="323"/>
        <v>0</v>
      </c>
      <c r="HV20" s="167">
        <f t="shared" si="323"/>
        <v>0</v>
      </c>
      <c r="HW20" s="167">
        <f t="shared" si="323"/>
        <v>0</v>
      </c>
      <c r="HX20" s="167">
        <f t="shared" si="323"/>
        <v>0</v>
      </c>
      <c r="HY20" s="167">
        <f t="shared" si="323"/>
        <v>0</v>
      </c>
      <c r="HZ20" s="167">
        <f t="shared" si="323"/>
        <v>0</v>
      </c>
      <c r="IA20" s="168">
        <f t="shared" si="212"/>
        <v>0</v>
      </c>
      <c r="IB20" s="167">
        <f t="shared" si="323"/>
        <v>0</v>
      </c>
      <c r="IC20" s="167">
        <f t="shared" si="323"/>
        <v>0</v>
      </c>
      <c r="ID20" s="167">
        <f t="shared" si="323"/>
        <v>0</v>
      </c>
      <c r="IE20" s="167">
        <f t="shared" si="323"/>
        <v>0</v>
      </c>
      <c r="IF20" s="167">
        <f t="shared" si="323"/>
        <v>0</v>
      </c>
      <c r="IG20" s="167">
        <f t="shared" si="323"/>
        <v>0</v>
      </c>
      <c r="IH20" s="167">
        <f t="shared" si="323"/>
        <v>0</v>
      </c>
      <c r="II20" s="167">
        <f t="shared" si="323"/>
        <v>0</v>
      </c>
      <c r="IJ20" s="167">
        <f t="shared" si="323"/>
        <v>0</v>
      </c>
      <c r="IK20" s="167">
        <f t="shared" si="323"/>
        <v>0</v>
      </c>
      <c r="IL20" s="167">
        <f t="shared" si="323"/>
        <v>0</v>
      </c>
      <c r="IM20" s="167">
        <f t="shared" si="323"/>
        <v>0</v>
      </c>
      <c r="IN20" s="168">
        <f t="shared" si="223"/>
        <v>0</v>
      </c>
      <c r="IO20" s="167">
        <f t="shared" si="323"/>
        <v>0</v>
      </c>
      <c r="IP20" s="167">
        <f t="shared" si="323"/>
        <v>0</v>
      </c>
      <c r="IQ20" s="167">
        <f t="shared" si="323"/>
        <v>0</v>
      </c>
      <c r="IR20" s="167">
        <f t="shared" si="323"/>
        <v>0</v>
      </c>
      <c r="IS20" s="167">
        <f t="shared" si="323"/>
        <v>0</v>
      </c>
      <c r="IT20" s="167">
        <f t="shared" si="323"/>
        <v>0</v>
      </c>
      <c r="IU20" s="167">
        <f t="shared" si="323"/>
        <v>0</v>
      </c>
      <c r="IV20" s="167">
        <f t="shared" si="323"/>
        <v>0</v>
      </c>
      <c r="IW20" s="167">
        <f t="shared" si="323"/>
        <v>0</v>
      </c>
      <c r="IX20" s="167">
        <f t="shared" si="323"/>
        <v>0</v>
      </c>
      <c r="IY20" s="167">
        <f t="shared" ref="IY20:LJ20" si="324">IY21+IY22</f>
        <v>0</v>
      </c>
      <c r="IZ20" s="167">
        <f t="shared" si="324"/>
        <v>0</v>
      </c>
      <c r="JA20" s="168">
        <f t="shared" si="234"/>
        <v>0</v>
      </c>
      <c r="JB20" s="167">
        <f t="shared" si="324"/>
        <v>0</v>
      </c>
      <c r="JC20" s="167">
        <f t="shared" si="324"/>
        <v>0</v>
      </c>
      <c r="JD20" s="167">
        <f t="shared" si="324"/>
        <v>0</v>
      </c>
      <c r="JE20" s="167">
        <f t="shared" si="324"/>
        <v>0</v>
      </c>
      <c r="JF20" s="167">
        <f t="shared" si="324"/>
        <v>0</v>
      </c>
      <c r="JG20" s="167">
        <f t="shared" si="324"/>
        <v>0</v>
      </c>
      <c r="JH20" s="167">
        <f t="shared" si="324"/>
        <v>0</v>
      </c>
      <c r="JI20" s="167">
        <f t="shared" si="324"/>
        <v>0</v>
      </c>
      <c r="JJ20" s="167">
        <f t="shared" si="324"/>
        <v>0</v>
      </c>
      <c r="JK20" s="167">
        <f t="shared" si="324"/>
        <v>0</v>
      </c>
      <c r="JL20" s="167">
        <f t="shared" si="324"/>
        <v>0</v>
      </c>
      <c r="JM20" s="167">
        <f t="shared" si="324"/>
        <v>0</v>
      </c>
      <c r="JN20" s="168">
        <f t="shared" si="245"/>
        <v>0</v>
      </c>
      <c r="JO20" s="167">
        <f t="shared" si="324"/>
        <v>0</v>
      </c>
      <c r="JP20" s="167">
        <f t="shared" si="324"/>
        <v>0</v>
      </c>
      <c r="JQ20" s="167">
        <f t="shared" si="324"/>
        <v>0</v>
      </c>
      <c r="JR20" s="167">
        <f t="shared" si="324"/>
        <v>0</v>
      </c>
      <c r="JS20" s="167">
        <f t="shared" si="324"/>
        <v>0</v>
      </c>
      <c r="JT20" s="167">
        <f t="shared" si="324"/>
        <v>0</v>
      </c>
      <c r="JU20" s="167">
        <f t="shared" si="324"/>
        <v>0</v>
      </c>
      <c r="JV20" s="167">
        <f t="shared" si="324"/>
        <v>0</v>
      </c>
      <c r="JW20" s="167">
        <f t="shared" si="324"/>
        <v>0</v>
      </c>
      <c r="JX20" s="167">
        <f t="shared" si="324"/>
        <v>0</v>
      </c>
      <c r="JY20" s="167">
        <f t="shared" si="324"/>
        <v>0</v>
      </c>
      <c r="JZ20" s="167">
        <f t="shared" si="324"/>
        <v>0</v>
      </c>
      <c r="KA20" s="168">
        <f t="shared" si="256"/>
        <v>0</v>
      </c>
      <c r="KB20" s="167">
        <f t="shared" si="324"/>
        <v>0</v>
      </c>
      <c r="KC20" s="167">
        <f t="shared" si="324"/>
        <v>0</v>
      </c>
      <c r="KD20" s="167">
        <f t="shared" si="324"/>
        <v>0</v>
      </c>
      <c r="KE20" s="167">
        <f t="shared" si="324"/>
        <v>0</v>
      </c>
      <c r="KF20" s="167">
        <f t="shared" si="324"/>
        <v>0</v>
      </c>
      <c r="KG20" s="167">
        <f t="shared" si="324"/>
        <v>0</v>
      </c>
      <c r="KH20" s="167">
        <f t="shared" si="324"/>
        <v>0</v>
      </c>
      <c r="KI20" s="167">
        <f t="shared" si="324"/>
        <v>0</v>
      </c>
      <c r="KJ20" s="167">
        <f t="shared" si="324"/>
        <v>0</v>
      </c>
      <c r="KK20" s="167">
        <f t="shared" si="324"/>
        <v>0</v>
      </c>
      <c r="KL20" s="167">
        <f t="shared" si="324"/>
        <v>0</v>
      </c>
      <c r="KM20" s="167">
        <f t="shared" si="324"/>
        <v>0</v>
      </c>
      <c r="KN20" s="168">
        <f t="shared" si="267"/>
        <v>0</v>
      </c>
      <c r="KO20" s="167">
        <f t="shared" si="324"/>
        <v>0</v>
      </c>
      <c r="KP20" s="167">
        <f t="shared" si="324"/>
        <v>0</v>
      </c>
      <c r="KQ20" s="167">
        <f t="shared" si="324"/>
        <v>0</v>
      </c>
      <c r="KR20" s="167">
        <f t="shared" si="324"/>
        <v>0</v>
      </c>
      <c r="KS20" s="167">
        <f t="shared" si="324"/>
        <v>0</v>
      </c>
      <c r="KT20" s="167">
        <f t="shared" si="324"/>
        <v>0</v>
      </c>
      <c r="KU20" s="167">
        <f t="shared" si="324"/>
        <v>0</v>
      </c>
      <c r="KV20" s="167">
        <f t="shared" si="324"/>
        <v>0</v>
      </c>
      <c r="KW20" s="167">
        <f t="shared" si="324"/>
        <v>0</v>
      </c>
      <c r="KX20" s="167">
        <f t="shared" si="324"/>
        <v>0</v>
      </c>
      <c r="KY20" s="167">
        <f t="shared" si="324"/>
        <v>0</v>
      </c>
      <c r="KZ20" s="167">
        <f t="shared" si="324"/>
        <v>0</v>
      </c>
      <c r="LA20" s="168">
        <f t="shared" si="278"/>
        <v>0</v>
      </c>
      <c r="LB20" s="167">
        <f t="shared" si="324"/>
        <v>0</v>
      </c>
      <c r="LC20" s="167">
        <f t="shared" si="324"/>
        <v>0</v>
      </c>
      <c r="LD20" s="167">
        <f t="shared" si="324"/>
        <v>0</v>
      </c>
      <c r="LE20" s="167">
        <f t="shared" si="324"/>
        <v>0</v>
      </c>
      <c r="LF20" s="167">
        <f t="shared" si="324"/>
        <v>0</v>
      </c>
      <c r="LG20" s="167">
        <f t="shared" si="324"/>
        <v>0</v>
      </c>
      <c r="LH20" s="167">
        <f t="shared" si="324"/>
        <v>0</v>
      </c>
      <c r="LI20" s="167">
        <f t="shared" si="324"/>
        <v>0</v>
      </c>
      <c r="LJ20" s="167">
        <f t="shared" si="324"/>
        <v>0</v>
      </c>
      <c r="LK20" s="167">
        <f>LK21+LK22</f>
        <v>0</v>
      </c>
      <c r="LL20" s="167">
        <f>LL21+LL22</f>
        <v>0</v>
      </c>
      <c r="LM20" s="167">
        <f>LM21+LM22</f>
        <v>0</v>
      </c>
      <c r="LN20" s="169">
        <f t="shared" si="289"/>
        <v>0</v>
      </c>
    </row>
    <row r="21" spans="1:326" s="160" customFormat="1" hidden="1" outlineLevel="1">
      <c r="A21" s="156" t="s">
        <v>23</v>
      </c>
      <c r="B21" s="170"/>
      <c r="C21" s="158"/>
      <c r="D21" s="158"/>
      <c r="E21" s="158"/>
      <c r="F21" s="158"/>
      <c r="G21" s="158"/>
      <c r="H21" s="158"/>
      <c r="I21" s="158"/>
      <c r="J21" s="158"/>
      <c r="K21" s="158"/>
      <c r="L21" s="158"/>
      <c r="M21" s="158"/>
      <c r="N21" s="271">
        <f t="shared" si="25"/>
        <v>0</v>
      </c>
      <c r="O21" s="158"/>
      <c r="P21" s="158"/>
      <c r="Q21" s="158"/>
      <c r="R21" s="158"/>
      <c r="S21" s="158"/>
      <c r="T21" s="158"/>
      <c r="U21" s="158"/>
      <c r="V21" s="158"/>
      <c r="W21" s="158"/>
      <c r="X21" s="158"/>
      <c r="Y21" s="158"/>
      <c r="Z21" s="158"/>
      <c r="AA21" s="171">
        <f t="shared" si="36"/>
        <v>0</v>
      </c>
      <c r="AB21" s="158"/>
      <c r="AC21" s="158"/>
      <c r="AD21" s="158"/>
      <c r="AE21" s="158"/>
      <c r="AF21" s="158"/>
      <c r="AG21" s="158"/>
      <c r="AH21" s="158"/>
      <c r="AI21" s="158"/>
      <c r="AJ21" s="158"/>
      <c r="AK21" s="158"/>
      <c r="AL21" s="158"/>
      <c r="AM21" s="158"/>
      <c r="AN21" s="171">
        <f t="shared" si="47"/>
        <v>0</v>
      </c>
      <c r="AO21" s="158"/>
      <c r="AP21" s="158"/>
      <c r="AQ21" s="158"/>
      <c r="AR21" s="158"/>
      <c r="AS21" s="158"/>
      <c r="AT21" s="158"/>
      <c r="AU21" s="158"/>
      <c r="AV21" s="158"/>
      <c r="AW21" s="158"/>
      <c r="AX21" s="158"/>
      <c r="AY21" s="158"/>
      <c r="AZ21" s="158"/>
      <c r="BA21" s="171">
        <f t="shared" si="58"/>
        <v>0</v>
      </c>
      <c r="BB21" s="158"/>
      <c r="BC21" s="158"/>
      <c r="BD21" s="158"/>
      <c r="BE21" s="158"/>
      <c r="BF21" s="158"/>
      <c r="BG21" s="158"/>
      <c r="BH21" s="158"/>
      <c r="BI21" s="158"/>
      <c r="BJ21" s="158"/>
      <c r="BK21" s="158"/>
      <c r="BL21" s="158"/>
      <c r="BM21" s="158"/>
      <c r="BN21" s="171">
        <f t="shared" si="69"/>
        <v>0</v>
      </c>
      <c r="BO21" s="158"/>
      <c r="BP21" s="158"/>
      <c r="BQ21" s="158"/>
      <c r="BR21" s="158"/>
      <c r="BS21" s="158"/>
      <c r="BT21" s="158"/>
      <c r="BU21" s="158"/>
      <c r="BV21" s="158"/>
      <c r="BW21" s="158"/>
      <c r="BX21" s="158"/>
      <c r="BY21" s="158"/>
      <c r="BZ21" s="158"/>
      <c r="CA21" s="171">
        <f t="shared" si="80"/>
        <v>0</v>
      </c>
      <c r="CB21" s="158"/>
      <c r="CC21" s="158"/>
      <c r="CD21" s="158"/>
      <c r="CE21" s="158"/>
      <c r="CF21" s="158"/>
      <c r="CG21" s="158"/>
      <c r="CH21" s="158"/>
      <c r="CI21" s="158"/>
      <c r="CJ21" s="158"/>
      <c r="CK21" s="158"/>
      <c r="CL21" s="158"/>
      <c r="CM21" s="158"/>
      <c r="CN21" s="171">
        <f t="shared" si="91"/>
        <v>0</v>
      </c>
      <c r="CO21" s="158"/>
      <c r="CP21" s="158"/>
      <c r="CQ21" s="158"/>
      <c r="CR21" s="158"/>
      <c r="CS21" s="158"/>
      <c r="CT21" s="158"/>
      <c r="CU21" s="158"/>
      <c r="CV21" s="158"/>
      <c r="CW21" s="158"/>
      <c r="CX21" s="158"/>
      <c r="CY21" s="158"/>
      <c r="CZ21" s="158"/>
      <c r="DA21" s="171">
        <f t="shared" si="102"/>
        <v>0</v>
      </c>
      <c r="DB21" s="158"/>
      <c r="DC21" s="158"/>
      <c r="DD21" s="158"/>
      <c r="DE21" s="158"/>
      <c r="DF21" s="158"/>
      <c r="DG21" s="158"/>
      <c r="DH21" s="158"/>
      <c r="DI21" s="158"/>
      <c r="DJ21" s="158"/>
      <c r="DK21" s="158"/>
      <c r="DL21" s="158"/>
      <c r="DM21" s="158"/>
      <c r="DN21" s="171">
        <f t="shared" si="113"/>
        <v>0</v>
      </c>
      <c r="DO21" s="158"/>
      <c r="DP21" s="158"/>
      <c r="DQ21" s="158"/>
      <c r="DR21" s="158"/>
      <c r="DS21" s="158"/>
      <c r="DT21" s="158"/>
      <c r="DU21" s="158"/>
      <c r="DV21" s="158"/>
      <c r="DW21" s="158"/>
      <c r="DX21" s="158"/>
      <c r="DY21" s="158"/>
      <c r="DZ21" s="158"/>
      <c r="EA21" s="171">
        <f t="shared" si="124"/>
        <v>0</v>
      </c>
      <c r="EB21" s="158"/>
      <c r="EC21" s="158"/>
      <c r="ED21" s="158"/>
      <c r="EE21" s="158"/>
      <c r="EF21" s="158"/>
      <c r="EG21" s="158"/>
      <c r="EH21" s="158"/>
      <c r="EI21" s="158"/>
      <c r="EJ21" s="158"/>
      <c r="EK21" s="158"/>
      <c r="EL21" s="158"/>
      <c r="EM21" s="158"/>
      <c r="EN21" s="171">
        <f t="shared" si="135"/>
        <v>0</v>
      </c>
      <c r="EO21" s="158"/>
      <c r="EP21" s="158"/>
      <c r="EQ21" s="158"/>
      <c r="ER21" s="158"/>
      <c r="ES21" s="158"/>
      <c r="ET21" s="158"/>
      <c r="EU21" s="158"/>
      <c r="EV21" s="158"/>
      <c r="EW21" s="158"/>
      <c r="EX21" s="158"/>
      <c r="EY21" s="158"/>
      <c r="EZ21" s="158"/>
      <c r="FA21" s="171">
        <f t="shared" si="146"/>
        <v>0</v>
      </c>
      <c r="FB21" s="158"/>
      <c r="FC21" s="158"/>
      <c r="FD21" s="158"/>
      <c r="FE21" s="158"/>
      <c r="FF21" s="158"/>
      <c r="FG21" s="158"/>
      <c r="FH21" s="158"/>
      <c r="FI21" s="158"/>
      <c r="FJ21" s="158"/>
      <c r="FK21" s="158"/>
      <c r="FL21" s="158"/>
      <c r="FM21" s="158"/>
      <c r="FN21" s="171">
        <f t="shared" si="157"/>
        <v>0</v>
      </c>
      <c r="FO21" s="158"/>
      <c r="FP21" s="158"/>
      <c r="FQ21" s="158"/>
      <c r="FR21" s="158"/>
      <c r="FS21" s="158"/>
      <c r="FT21" s="158"/>
      <c r="FU21" s="158"/>
      <c r="FV21" s="158"/>
      <c r="FW21" s="158"/>
      <c r="FX21" s="158"/>
      <c r="FY21" s="158"/>
      <c r="FZ21" s="158"/>
      <c r="GA21" s="171">
        <f t="shared" si="168"/>
        <v>0</v>
      </c>
      <c r="GB21" s="158"/>
      <c r="GC21" s="158"/>
      <c r="GD21" s="158"/>
      <c r="GE21" s="158"/>
      <c r="GF21" s="158"/>
      <c r="GG21" s="158"/>
      <c r="GH21" s="158"/>
      <c r="GI21" s="158"/>
      <c r="GJ21" s="158"/>
      <c r="GK21" s="158"/>
      <c r="GL21" s="158"/>
      <c r="GM21" s="158"/>
      <c r="GN21" s="171">
        <f t="shared" si="179"/>
        <v>0</v>
      </c>
      <c r="GO21" s="158"/>
      <c r="GP21" s="158"/>
      <c r="GQ21" s="158"/>
      <c r="GR21" s="158"/>
      <c r="GS21" s="158"/>
      <c r="GT21" s="158"/>
      <c r="GU21" s="158"/>
      <c r="GV21" s="158"/>
      <c r="GW21" s="158"/>
      <c r="GX21" s="158"/>
      <c r="GY21" s="158"/>
      <c r="GZ21" s="158"/>
      <c r="HA21" s="171">
        <f t="shared" si="190"/>
        <v>0</v>
      </c>
      <c r="HB21" s="158"/>
      <c r="HC21" s="158"/>
      <c r="HD21" s="158"/>
      <c r="HE21" s="158"/>
      <c r="HF21" s="158"/>
      <c r="HG21" s="158"/>
      <c r="HH21" s="158"/>
      <c r="HI21" s="158"/>
      <c r="HJ21" s="158"/>
      <c r="HK21" s="158"/>
      <c r="HL21" s="158"/>
      <c r="HM21" s="158"/>
      <c r="HN21" s="171">
        <f t="shared" si="201"/>
        <v>0</v>
      </c>
      <c r="HO21" s="158"/>
      <c r="HP21" s="158"/>
      <c r="HQ21" s="158"/>
      <c r="HR21" s="158"/>
      <c r="HS21" s="158"/>
      <c r="HT21" s="158"/>
      <c r="HU21" s="158"/>
      <c r="HV21" s="158"/>
      <c r="HW21" s="158"/>
      <c r="HX21" s="158"/>
      <c r="HY21" s="158"/>
      <c r="HZ21" s="158"/>
      <c r="IA21" s="171">
        <f t="shared" si="212"/>
        <v>0</v>
      </c>
      <c r="IB21" s="158"/>
      <c r="IC21" s="158"/>
      <c r="ID21" s="158"/>
      <c r="IE21" s="158"/>
      <c r="IF21" s="158"/>
      <c r="IG21" s="158"/>
      <c r="IH21" s="158"/>
      <c r="II21" s="158"/>
      <c r="IJ21" s="158"/>
      <c r="IK21" s="158"/>
      <c r="IL21" s="158"/>
      <c r="IM21" s="158"/>
      <c r="IN21" s="171">
        <f t="shared" si="223"/>
        <v>0</v>
      </c>
      <c r="IO21" s="158"/>
      <c r="IP21" s="158"/>
      <c r="IQ21" s="158"/>
      <c r="IR21" s="158"/>
      <c r="IS21" s="158"/>
      <c r="IT21" s="158"/>
      <c r="IU21" s="158"/>
      <c r="IV21" s="158"/>
      <c r="IW21" s="158"/>
      <c r="IX21" s="158"/>
      <c r="IY21" s="158"/>
      <c r="IZ21" s="158"/>
      <c r="JA21" s="171">
        <f t="shared" si="234"/>
        <v>0</v>
      </c>
      <c r="JB21" s="158"/>
      <c r="JC21" s="158"/>
      <c r="JD21" s="158"/>
      <c r="JE21" s="158"/>
      <c r="JF21" s="158"/>
      <c r="JG21" s="158"/>
      <c r="JH21" s="158"/>
      <c r="JI21" s="158"/>
      <c r="JJ21" s="158"/>
      <c r="JK21" s="158"/>
      <c r="JL21" s="158"/>
      <c r="JM21" s="158"/>
      <c r="JN21" s="171">
        <f t="shared" si="245"/>
        <v>0</v>
      </c>
      <c r="JO21" s="158"/>
      <c r="JP21" s="158"/>
      <c r="JQ21" s="158"/>
      <c r="JR21" s="158"/>
      <c r="JS21" s="158"/>
      <c r="JT21" s="158"/>
      <c r="JU21" s="158"/>
      <c r="JV21" s="158"/>
      <c r="JW21" s="158"/>
      <c r="JX21" s="158"/>
      <c r="JY21" s="158"/>
      <c r="JZ21" s="158"/>
      <c r="KA21" s="171">
        <f t="shared" si="256"/>
        <v>0</v>
      </c>
      <c r="KB21" s="158"/>
      <c r="KC21" s="158"/>
      <c r="KD21" s="158"/>
      <c r="KE21" s="158"/>
      <c r="KF21" s="158"/>
      <c r="KG21" s="158"/>
      <c r="KH21" s="158"/>
      <c r="KI21" s="158"/>
      <c r="KJ21" s="158"/>
      <c r="KK21" s="158"/>
      <c r="KL21" s="158"/>
      <c r="KM21" s="158"/>
      <c r="KN21" s="171">
        <f t="shared" si="267"/>
        <v>0</v>
      </c>
      <c r="KO21" s="158"/>
      <c r="KP21" s="158"/>
      <c r="KQ21" s="158"/>
      <c r="KR21" s="158"/>
      <c r="KS21" s="158"/>
      <c r="KT21" s="158"/>
      <c r="KU21" s="158"/>
      <c r="KV21" s="158"/>
      <c r="KW21" s="158"/>
      <c r="KX21" s="158"/>
      <c r="KY21" s="158"/>
      <c r="KZ21" s="158"/>
      <c r="LA21" s="171">
        <f t="shared" si="278"/>
        <v>0</v>
      </c>
      <c r="LB21" s="158"/>
      <c r="LC21" s="158"/>
      <c r="LD21" s="158"/>
      <c r="LE21" s="158"/>
      <c r="LF21" s="158"/>
      <c r="LG21" s="158"/>
      <c r="LH21" s="158"/>
      <c r="LI21" s="158"/>
      <c r="LJ21" s="158"/>
      <c r="LK21" s="158"/>
      <c r="LL21" s="158"/>
      <c r="LM21" s="158"/>
      <c r="LN21" s="172">
        <f t="shared" si="289"/>
        <v>0</v>
      </c>
    </row>
    <row r="22" spans="1:326" s="160" customFormat="1" ht="14.65" hidden="1" outlineLevel="1" thickBot="1">
      <c r="A22" s="173" t="s">
        <v>24</v>
      </c>
      <c r="B22" s="174"/>
      <c r="C22" s="175"/>
      <c r="D22" s="175"/>
      <c r="E22" s="175"/>
      <c r="F22" s="175"/>
      <c r="G22" s="175"/>
      <c r="H22" s="175"/>
      <c r="I22" s="175"/>
      <c r="J22" s="175"/>
      <c r="K22" s="175"/>
      <c r="L22" s="175"/>
      <c r="M22" s="175"/>
      <c r="N22" s="272">
        <f t="shared" si="25"/>
        <v>0</v>
      </c>
      <c r="O22" s="175"/>
      <c r="P22" s="175"/>
      <c r="Q22" s="175"/>
      <c r="R22" s="175"/>
      <c r="S22" s="175"/>
      <c r="T22" s="175"/>
      <c r="U22" s="175"/>
      <c r="V22" s="175"/>
      <c r="W22" s="175"/>
      <c r="X22" s="175"/>
      <c r="Y22" s="175"/>
      <c r="Z22" s="175"/>
      <c r="AA22" s="176">
        <f t="shared" si="36"/>
        <v>0</v>
      </c>
      <c r="AB22" s="175"/>
      <c r="AC22" s="175"/>
      <c r="AD22" s="175"/>
      <c r="AE22" s="175"/>
      <c r="AF22" s="175"/>
      <c r="AG22" s="175"/>
      <c r="AH22" s="175"/>
      <c r="AI22" s="175"/>
      <c r="AJ22" s="175"/>
      <c r="AK22" s="175"/>
      <c r="AL22" s="175"/>
      <c r="AM22" s="175"/>
      <c r="AN22" s="176">
        <f t="shared" si="47"/>
        <v>0</v>
      </c>
      <c r="AO22" s="175"/>
      <c r="AP22" s="175"/>
      <c r="AQ22" s="175"/>
      <c r="AR22" s="175"/>
      <c r="AS22" s="175"/>
      <c r="AT22" s="175"/>
      <c r="AU22" s="175"/>
      <c r="AV22" s="175"/>
      <c r="AW22" s="175"/>
      <c r="AX22" s="175"/>
      <c r="AY22" s="175"/>
      <c r="AZ22" s="175"/>
      <c r="BA22" s="176">
        <f t="shared" si="58"/>
        <v>0</v>
      </c>
      <c r="BB22" s="175"/>
      <c r="BC22" s="175"/>
      <c r="BD22" s="175"/>
      <c r="BE22" s="175"/>
      <c r="BF22" s="175"/>
      <c r="BG22" s="175"/>
      <c r="BH22" s="175"/>
      <c r="BI22" s="175"/>
      <c r="BJ22" s="175"/>
      <c r="BK22" s="175"/>
      <c r="BL22" s="175"/>
      <c r="BM22" s="175"/>
      <c r="BN22" s="176">
        <f t="shared" si="69"/>
        <v>0</v>
      </c>
      <c r="BO22" s="175"/>
      <c r="BP22" s="175"/>
      <c r="BQ22" s="175"/>
      <c r="BR22" s="175"/>
      <c r="BS22" s="175"/>
      <c r="BT22" s="175"/>
      <c r="BU22" s="175"/>
      <c r="BV22" s="175"/>
      <c r="BW22" s="175"/>
      <c r="BX22" s="175"/>
      <c r="BY22" s="175"/>
      <c r="BZ22" s="175"/>
      <c r="CA22" s="176">
        <f t="shared" si="80"/>
        <v>0</v>
      </c>
      <c r="CB22" s="175"/>
      <c r="CC22" s="175"/>
      <c r="CD22" s="175"/>
      <c r="CE22" s="175"/>
      <c r="CF22" s="175"/>
      <c r="CG22" s="175"/>
      <c r="CH22" s="175"/>
      <c r="CI22" s="175"/>
      <c r="CJ22" s="175"/>
      <c r="CK22" s="175"/>
      <c r="CL22" s="175"/>
      <c r="CM22" s="175"/>
      <c r="CN22" s="176">
        <f t="shared" si="91"/>
        <v>0</v>
      </c>
      <c r="CO22" s="175"/>
      <c r="CP22" s="175"/>
      <c r="CQ22" s="175"/>
      <c r="CR22" s="175"/>
      <c r="CS22" s="175"/>
      <c r="CT22" s="175"/>
      <c r="CU22" s="175"/>
      <c r="CV22" s="175"/>
      <c r="CW22" s="175"/>
      <c r="CX22" s="175"/>
      <c r="CY22" s="175"/>
      <c r="CZ22" s="175"/>
      <c r="DA22" s="176">
        <f t="shared" si="102"/>
        <v>0</v>
      </c>
      <c r="DB22" s="175"/>
      <c r="DC22" s="175"/>
      <c r="DD22" s="175"/>
      <c r="DE22" s="175"/>
      <c r="DF22" s="175"/>
      <c r="DG22" s="175"/>
      <c r="DH22" s="175"/>
      <c r="DI22" s="175"/>
      <c r="DJ22" s="175"/>
      <c r="DK22" s="175"/>
      <c r="DL22" s="175"/>
      <c r="DM22" s="175"/>
      <c r="DN22" s="176">
        <f t="shared" si="113"/>
        <v>0</v>
      </c>
      <c r="DO22" s="175"/>
      <c r="DP22" s="175"/>
      <c r="DQ22" s="175"/>
      <c r="DR22" s="175"/>
      <c r="DS22" s="175"/>
      <c r="DT22" s="175"/>
      <c r="DU22" s="175"/>
      <c r="DV22" s="175"/>
      <c r="DW22" s="175"/>
      <c r="DX22" s="175"/>
      <c r="DY22" s="175"/>
      <c r="DZ22" s="175"/>
      <c r="EA22" s="176">
        <f t="shared" si="124"/>
        <v>0</v>
      </c>
      <c r="EB22" s="175"/>
      <c r="EC22" s="175"/>
      <c r="ED22" s="175"/>
      <c r="EE22" s="175"/>
      <c r="EF22" s="175"/>
      <c r="EG22" s="175"/>
      <c r="EH22" s="175"/>
      <c r="EI22" s="175"/>
      <c r="EJ22" s="175"/>
      <c r="EK22" s="175"/>
      <c r="EL22" s="175"/>
      <c r="EM22" s="175"/>
      <c r="EN22" s="176">
        <f t="shared" si="135"/>
        <v>0</v>
      </c>
      <c r="EO22" s="175"/>
      <c r="EP22" s="175"/>
      <c r="EQ22" s="175"/>
      <c r="ER22" s="175"/>
      <c r="ES22" s="175"/>
      <c r="ET22" s="175"/>
      <c r="EU22" s="175"/>
      <c r="EV22" s="175"/>
      <c r="EW22" s="175"/>
      <c r="EX22" s="175"/>
      <c r="EY22" s="175"/>
      <c r="EZ22" s="175"/>
      <c r="FA22" s="176">
        <f t="shared" si="146"/>
        <v>0</v>
      </c>
      <c r="FB22" s="175"/>
      <c r="FC22" s="175"/>
      <c r="FD22" s="175"/>
      <c r="FE22" s="175"/>
      <c r="FF22" s="175"/>
      <c r="FG22" s="175"/>
      <c r="FH22" s="175"/>
      <c r="FI22" s="175"/>
      <c r="FJ22" s="175"/>
      <c r="FK22" s="175"/>
      <c r="FL22" s="175"/>
      <c r="FM22" s="175"/>
      <c r="FN22" s="176">
        <f t="shared" si="157"/>
        <v>0</v>
      </c>
      <c r="FO22" s="175"/>
      <c r="FP22" s="175"/>
      <c r="FQ22" s="175"/>
      <c r="FR22" s="175"/>
      <c r="FS22" s="175"/>
      <c r="FT22" s="175"/>
      <c r="FU22" s="175"/>
      <c r="FV22" s="175"/>
      <c r="FW22" s="175"/>
      <c r="FX22" s="175"/>
      <c r="FY22" s="175"/>
      <c r="FZ22" s="175"/>
      <c r="GA22" s="176">
        <f t="shared" si="168"/>
        <v>0</v>
      </c>
      <c r="GB22" s="175"/>
      <c r="GC22" s="175"/>
      <c r="GD22" s="175"/>
      <c r="GE22" s="175"/>
      <c r="GF22" s="175"/>
      <c r="GG22" s="175"/>
      <c r="GH22" s="175"/>
      <c r="GI22" s="175"/>
      <c r="GJ22" s="175"/>
      <c r="GK22" s="175"/>
      <c r="GL22" s="175"/>
      <c r="GM22" s="175"/>
      <c r="GN22" s="176">
        <f t="shared" si="179"/>
        <v>0</v>
      </c>
      <c r="GO22" s="175"/>
      <c r="GP22" s="175"/>
      <c r="GQ22" s="175"/>
      <c r="GR22" s="175"/>
      <c r="GS22" s="175"/>
      <c r="GT22" s="175"/>
      <c r="GU22" s="175"/>
      <c r="GV22" s="175"/>
      <c r="GW22" s="175"/>
      <c r="GX22" s="175"/>
      <c r="GY22" s="175"/>
      <c r="GZ22" s="175"/>
      <c r="HA22" s="176">
        <f t="shared" si="190"/>
        <v>0</v>
      </c>
      <c r="HB22" s="175"/>
      <c r="HC22" s="175"/>
      <c r="HD22" s="175"/>
      <c r="HE22" s="175"/>
      <c r="HF22" s="175"/>
      <c r="HG22" s="175"/>
      <c r="HH22" s="175"/>
      <c r="HI22" s="175"/>
      <c r="HJ22" s="175"/>
      <c r="HK22" s="175"/>
      <c r="HL22" s="175"/>
      <c r="HM22" s="175"/>
      <c r="HN22" s="176">
        <f t="shared" si="201"/>
        <v>0</v>
      </c>
      <c r="HO22" s="175"/>
      <c r="HP22" s="175"/>
      <c r="HQ22" s="175"/>
      <c r="HR22" s="175"/>
      <c r="HS22" s="175"/>
      <c r="HT22" s="175"/>
      <c r="HU22" s="175"/>
      <c r="HV22" s="175"/>
      <c r="HW22" s="175"/>
      <c r="HX22" s="175"/>
      <c r="HY22" s="175"/>
      <c r="HZ22" s="175"/>
      <c r="IA22" s="176">
        <f t="shared" si="212"/>
        <v>0</v>
      </c>
      <c r="IB22" s="175"/>
      <c r="IC22" s="175"/>
      <c r="ID22" s="175"/>
      <c r="IE22" s="175"/>
      <c r="IF22" s="175"/>
      <c r="IG22" s="175"/>
      <c r="IH22" s="175"/>
      <c r="II22" s="175"/>
      <c r="IJ22" s="175"/>
      <c r="IK22" s="175"/>
      <c r="IL22" s="175"/>
      <c r="IM22" s="175"/>
      <c r="IN22" s="176">
        <f t="shared" si="223"/>
        <v>0</v>
      </c>
      <c r="IO22" s="175"/>
      <c r="IP22" s="175"/>
      <c r="IQ22" s="175"/>
      <c r="IR22" s="175"/>
      <c r="IS22" s="175"/>
      <c r="IT22" s="175"/>
      <c r="IU22" s="175"/>
      <c r="IV22" s="175"/>
      <c r="IW22" s="175"/>
      <c r="IX22" s="175"/>
      <c r="IY22" s="175"/>
      <c r="IZ22" s="175"/>
      <c r="JA22" s="176">
        <f t="shared" si="234"/>
        <v>0</v>
      </c>
      <c r="JB22" s="175"/>
      <c r="JC22" s="175"/>
      <c r="JD22" s="175"/>
      <c r="JE22" s="175"/>
      <c r="JF22" s="175"/>
      <c r="JG22" s="175"/>
      <c r="JH22" s="175"/>
      <c r="JI22" s="175"/>
      <c r="JJ22" s="175"/>
      <c r="JK22" s="175"/>
      <c r="JL22" s="175"/>
      <c r="JM22" s="175"/>
      <c r="JN22" s="176">
        <f t="shared" si="245"/>
        <v>0</v>
      </c>
      <c r="JO22" s="175"/>
      <c r="JP22" s="175"/>
      <c r="JQ22" s="175"/>
      <c r="JR22" s="175"/>
      <c r="JS22" s="175"/>
      <c r="JT22" s="175"/>
      <c r="JU22" s="175"/>
      <c r="JV22" s="175"/>
      <c r="JW22" s="175"/>
      <c r="JX22" s="175"/>
      <c r="JY22" s="175"/>
      <c r="JZ22" s="175"/>
      <c r="KA22" s="176">
        <f t="shared" si="256"/>
        <v>0</v>
      </c>
      <c r="KB22" s="175"/>
      <c r="KC22" s="175"/>
      <c r="KD22" s="175"/>
      <c r="KE22" s="175"/>
      <c r="KF22" s="175"/>
      <c r="KG22" s="175"/>
      <c r="KH22" s="175"/>
      <c r="KI22" s="175"/>
      <c r="KJ22" s="175"/>
      <c r="KK22" s="175"/>
      <c r="KL22" s="175"/>
      <c r="KM22" s="175"/>
      <c r="KN22" s="176">
        <f t="shared" si="267"/>
        <v>0</v>
      </c>
      <c r="KO22" s="175"/>
      <c r="KP22" s="175"/>
      <c r="KQ22" s="175"/>
      <c r="KR22" s="175"/>
      <c r="KS22" s="175"/>
      <c r="KT22" s="175"/>
      <c r="KU22" s="175"/>
      <c r="KV22" s="175"/>
      <c r="KW22" s="175"/>
      <c r="KX22" s="175"/>
      <c r="KY22" s="175"/>
      <c r="KZ22" s="175"/>
      <c r="LA22" s="176">
        <f t="shared" si="278"/>
        <v>0</v>
      </c>
      <c r="LB22" s="175"/>
      <c r="LC22" s="175"/>
      <c r="LD22" s="175"/>
      <c r="LE22" s="175"/>
      <c r="LF22" s="175"/>
      <c r="LG22" s="175"/>
      <c r="LH22" s="175"/>
      <c r="LI22" s="175"/>
      <c r="LJ22" s="175"/>
      <c r="LK22" s="175"/>
      <c r="LL22" s="175"/>
      <c r="LM22" s="175"/>
      <c r="LN22" s="177">
        <f t="shared" si="289"/>
        <v>0</v>
      </c>
    </row>
    <row r="23" spans="1:326" s="58" customFormat="1" ht="14.65" collapsed="1" thickBot="1">
      <c r="A23" s="147" t="s">
        <v>17</v>
      </c>
      <c r="B23" s="166">
        <f>B24+B25</f>
        <v>-16666.666666666668</v>
      </c>
      <c r="C23" s="167">
        <f t="shared" ref="C23:BM23" si="325">C24+C25</f>
        <v>-1736.1111111111113</v>
      </c>
      <c r="D23" s="167">
        <f t="shared" si="325"/>
        <v>-1743.0555555555557</v>
      </c>
      <c r="E23" s="167">
        <f t="shared" si="325"/>
        <v>-1750</v>
      </c>
      <c r="F23" s="167">
        <f t="shared" si="325"/>
        <v>-1756.9444444444446</v>
      </c>
      <c r="G23" s="167">
        <f t="shared" si="325"/>
        <v>-1763.8888888888889</v>
      </c>
      <c r="H23" s="167">
        <f t="shared" si="325"/>
        <v>-1770.8333333333335</v>
      </c>
      <c r="I23" s="167">
        <f t="shared" si="325"/>
        <v>-1777.7777777777778</v>
      </c>
      <c r="J23" s="167">
        <f t="shared" si="325"/>
        <v>-1784.7222222222224</v>
      </c>
      <c r="K23" s="167">
        <f t="shared" si="325"/>
        <v>-1921.875</v>
      </c>
      <c r="L23" s="167">
        <f t="shared" si="325"/>
        <v>-2059.0277777777778</v>
      </c>
      <c r="M23" s="167">
        <f t="shared" si="325"/>
        <v>-2196.1805555555561</v>
      </c>
      <c r="N23" s="148">
        <f t="shared" si="25"/>
        <v>-36927.083333333336</v>
      </c>
      <c r="O23" s="167">
        <f t="shared" si="325"/>
        <v>7866.8787128293443</v>
      </c>
      <c r="P23" s="167">
        <f t="shared" si="325"/>
        <v>7425.9064906071217</v>
      </c>
      <c r="Q23" s="167">
        <f t="shared" si="325"/>
        <v>6984.9342683849</v>
      </c>
      <c r="R23" s="167">
        <f t="shared" si="325"/>
        <v>6491.8787128293443</v>
      </c>
      <c r="S23" s="167">
        <f t="shared" si="325"/>
        <v>6042.0089211626782</v>
      </c>
      <c r="T23" s="167">
        <f t="shared" si="325"/>
        <v>5773.6712475515669</v>
      </c>
      <c r="U23" s="167">
        <f t="shared" si="325"/>
        <v>5504.2485044960104</v>
      </c>
      <c r="V23" s="167">
        <f t="shared" si="325"/>
        <v>5233.7406919960104</v>
      </c>
      <c r="W23" s="167">
        <f t="shared" si="325"/>
        <v>4962.1478100515669</v>
      </c>
      <c r="X23" s="167">
        <f t="shared" si="325"/>
        <v>4689.4698586626773</v>
      </c>
      <c r="Y23" s="167">
        <f t="shared" si="325"/>
        <v>4415.7068378293443</v>
      </c>
      <c r="Z23" s="167">
        <f t="shared" si="325"/>
        <v>4140.8587475515678</v>
      </c>
      <c r="AA23" s="168">
        <f t="shared" si="36"/>
        <v>69531.450803952132</v>
      </c>
      <c r="AB23" s="167">
        <f t="shared" si="325"/>
        <v>41167.169310629441</v>
      </c>
      <c r="AC23" s="167">
        <f t="shared" si="325"/>
        <v>40968.438841879441</v>
      </c>
      <c r="AD23" s="167">
        <f t="shared" si="325"/>
        <v>40768.948824518331</v>
      </c>
      <c r="AE23" s="167">
        <f t="shared" si="325"/>
        <v>40568.699258546112</v>
      </c>
      <c r="AF23" s="167">
        <f t="shared" si="325"/>
        <v>40367.690143962776</v>
      </c>
      <c r="AG23" s="167">
        <f t="shared" si="325"/>
        <v>40165.921480768331</v>
      </c>
      <c r="AH23" s="167">
        <f t="shared" si="325"/>
        <v>39900.855201109764</v>
      </c>
      <c r="AI23" s="167">
        <f t="shared" si="325"/>
        <v>39718.563534443099</v>
      </c>
      <c r="AJ23" s="167">
        <f t="shared" si="325"/>
        <v>39536.271867776435</v>
      </c>
      <c r="AK23" s="167">
        <f t="shared" si="325"/>
        <v>39353.980201109764</v>
      </c>
      <c r="AL23" s="167">
        <f t="shared" si="325"/>
        <v>39171.688534443099</v>
      </c>
      <c r="AM23" s="167">
        <f t="shared" si="325"/>
        <v>38989.396867776435</v>
      </c>
      <c r="AN23" s="168">
        <f t="shared" si="47"/>
        <v>480677.62406696309</v>
      </c>
      <c r="AO23" s="167">
        <f t="shared" si="325"/>
        <v>78332.222603476373</v>
      </c>
      <c r="AP23" s="167">
        <f t="shared" si="325"/>
        <v>77959.263868512047</v>
      </c>
      <c r="AQ23" s="167">
        <f t="shared" si="325"/>
        <v>78251.277084416113</v>
      </c>
      <c r="AR23" s="167">
        <f t="shared" si="325"/>
        <v>78544.507022053105</v>
      </c>
      <c r="AS23" s="167">
        <f t="shared" si="325"/>
        <v>78838.958751096914</v>
      </c>
      <c r="AT23" s="167">
        <f t="shared" si="325"/>
        <v>79134.637362345078</v>
      </c>
      <c r="AU23" s="167">
        <f t="shared" si="325"/>
        <v>79431.547967806779</v>
      </c>
      <c r="AV23" s="167">
        <f t="shared" si="325"/>
        <v>79729.695700791228</v>
      </c>
      <c r="AW23" s="167">
        <f t="shared" si="325"/>
        <v>80029.085715996451</v>
      </c>
      <c r="AX23" s="167">
        <f t="shared" si="325"/>
        <v>80329.723189598357</v>
      </c>
      <c r="AY23" s="167">
        <f t="shared" si="325"/>
        <v>80631.613319340278</v>
      </c>
      <c r="AZ23" s="167">
        <f t="shared" si="325"/>
        <v>80934.761324622799</v>
      </c>
      <c r="BA23" s="168">
        <f t="shared" si="58"/>
        <v>952147.29391005542</v>
      </c>
      <c r="BB23" s="167">
        <f t="shared" si="325"/>
        <v>80629.014912251339</v>
      </c>
      <c r="BC23" s="167">
        <f t="shared" si="325"/>
        <v>80332.772811453629</v>
      </c>
      <c r="BD23" s="167">
        <f t="shared" si="325"/>
        <v>80637.217971013044</v>
      </c>
      <c r="BE23" s="167">
        <f t="shared" si="325"/>
        <v>80942.931652070605</v>
      </c>
      <c r="BF23" s="167">
        <f t="shared" si="325"/>
        <v>81249.919140132595</v>
      </c>
      <c r="BG23" s="167">
        <f t="shared" si="325"/>
        <v>81558.185742728165</v>
      </c>
      <c r="BH23" s="167">
        <f t="shared" si="325"/>
        <v>81568.541119523696</v>
      </c>
      <c r="BI23" s="167">
        <f t="shared" si="325"/>
        <v>81878.135313700055</v>
      </c>
      <c r="BJ23" s="167">
        <f t="shared" si="325"/>
        <v>82189.019483685493</v>
      </c>
      <c r="BK23" s="167">
        <f t="shared" si="325"/>
        <v>82501.199004379218</v>
      </c>
      <c r="BL23" s="167">
        <f t="shared" si="325"/>
        <v>82814.679273075817</v>
      </c>
      <c r="BM23" s="167">
        <f t="shared" si="325"/>
        <v>83129.465709558644</v>
      </c>
      <c r="BN23" s="168">
        <f t="shared" si="69"/>
        <v>979431.08213357232</v>
      </c>
      <c r="BO23" s="167">
        <f t="shared" ref="BO23:DZ23" si="326">BO24+BO25</f>
        <v>82502.232031740408</v>
      </c>
      <c r="BP23" s="167">
        <f t="shared" si="326"/>
        <v>82198.624320361094</v>
      </c>
      <c r="BQ23" s="167">
        <f t="shared" si="326"/>
        <v>82514.774410059501</v>
      </c>
      <c r="BR23" s="167">
        <f t="shared" si="326"/>
        <v>82832.241791798326</v>
      </c>
      <c r="BS23" s="167">
        <f t="shared" si="326"/>
        <v>83151.031954294391</v>
      </c>
      <c r="BT23" s="167">
        <f t="shared" si="326"/>
        <v>83471.150409134207</v>
      </c>
      <c r="BU23" s="167">
        <f t="shared" si="326"/>
        <v>81167.413660335558</v>
      </c>
      <c r="BV23" s="167">
        <f t="shared" si="326"/>
        <v>81479.267038950522</v>
      </c>
      <c r="BW23" s="167">
        <f t="shared" si="326"/>
        <v>81792.419806643069</v>
      </c>
      <c r="BX23" s="167">
        <f t="shared" si="326"/>
        <v>82106.877377534329</v>
      </c>
      <c r="BY23" s="167">
        <f t="shared" si="326"/>
        <v>82422.64518830429</v>
      </c>
      <c r="BZ23" s="167">
        <f t="shared" si="326"/>
        <v>82739.728698285791</v>
      </c>
      <c r="CA23" s="168">
        <f t="shared" si="80"/>
        <v>988378.40668744128</v>
      </c>
      <c r="CB23" s="167">
        <f t="shared" si="326"/>
        <v>81668.775815717207</v>
      </c>
      <c r="CC23" s="167">
        <f t="shared" si="326"/>
        <v>81359.781953130529</v>
      </c>
      <c r="CD23" s="167">
        <f t="shared" si="326"/>
        <v>81678.22585618982</v>
      </c>
      <c r="CE23" s="167">
        <f t="shared" si="326"/>
        <v>81997.996608845206</v>
      </c>
      <c r="CF23" s="167">
        <f t="shared" si="326"/>
        <v>82319.099739636644</v>
      </c>
      <c r="CG23" s="167">
        <f t="shared" si="326"/>
        <v>82641.540800139701</v>
      </c>
      <c r="CH23" s="167">
        <f t="shared" si="326"/>
        <v>80310.691399983742</v>
      </c>
      <c r="CI23" s="167">
        <f t="shared" si="326"/>
        <v>80624.764092404934</v>
      </c>
      <c r="CJ23" s="167">
        <f t="shared" si="326"/>
        <v>80940.145421044537</v>
      </c>
      <c r="CK23" s="167">
        <f t="shared" si="326"/>
        <v>81256.840838553471</v>
      </c>
      <c r="CL23" s="167">
        <f t="shared" si="326"/>
        <v>81574.855820302037</v>
      </c>
      <c r="CM23" s="167">
        <f t="shared" si="326"/>
        <v>81894.195864474532</v>
      </c>
      <c r="CN23" s="168">
        <f t="shared" si="91"/>
        <v>978266.91421042243</v>
      </c>
      <c r="CO23" s="167">
        <f t="shared" si="326"/>
        <v>80229.646393639603</v>
      </c>
      <c r="CP23" s="167">
        <f t="shared" si="326"/>
        <v>79927.073952780294</v>
      </c>
      <c r="CQ23" s="167">
        <f t="shared" si="326"/>
        <v>80247.819989581985</v>
      </c>
      <c r="CR23" s="167">
        <f t="shared" si="326"/>
        <v>80569.902468203683</v>
      </c>
      <c r="CS23" s="167">
        <f t="shared" si="326"/>
        <v>80893.326957152953</v>
      </c>
      <c r="CT23" s="167">
        <f t="shared" si="326"/>
        <v>81218.099048139527</v>
      </c>
      <c r="CU23" s="167">
        <f t="shared" si="326"/>
        <v>78858.11507487249</v>
      </c>
      <c r="CV23" s="167">
        <f t="shared" si="326"/>
        <v>79174.407116349554</v>
      </c>
      <c r="CW23" s="167">
        <f t="shared" si="326"/>
        <v>79492.017041332772</v>
      </c>
      <c r="CX23" s="167">
        <f t="shared" si="326"/>
        <v>79810.950341003438</v>
      </c>
      <c r="CY23" s="167">
        <f t="shared" si="326"/>
        <v>80131.212529422715</v>
      </c>
      <c r="CZ23" s="167">
        <f t="shared" si="326"/>
        <v>80452.809143627077</v>
      </c>
      <c r="DA23" s="168">
        <f t="shared" si="102"/>
        <v>961005.38005610614</v>
      </c>
      <c r="DB23" s="167">
        <f t="shared" si="326"/>
        <v>77995.756151759953</v>
      </c>
      <c r="DC23" s="167">
        <f t="shared" si="326"/>
        <v>77704.008735649797</v>
      </c>
      <c r="DD23" s="167">
        <f t="shared" si="326"/>
        <v>78027.075290679961</v>
      </c>
      <c r="DE23" s="167">
        <f t="shared" si="326"/>
        <v>78351.487956356068</v>
      </c>
      <c r="DF23" s="167">
        <f t="shared" si="326"/>
        <v>78677.252341472515</v>
      </c>
      <c r="DG23" s="167">
        <f t="shared" si="326"/>
        <v>79004.374078193592</v>
      </c>
      <c r="DH23" s="167">
        <f t="shared" si="326"/>
        <v>76610.787949136589</v>
      </c>
      <c r="DI23" s="167">
        <f t="shared" si="326"/>
        <v>76929.299417556278</v>
      </c>
      <c r="DJ23" s="167">
        <f t="shared" si="326"/>
        <v>77249.138017094388</v>
      </c>
      <c r="DK23" s="167">
        <f t="shared" si="326"/>
        <v>77570.309277463894</v>
      </c>
      <c r="DL23" s="167">
        <f t="shared" si="326"/>
        <v>77892.818751418279</v>
      </c>
      <c r="DM23" s="167">
        <f t="shared" si="326"/>
        <v>78216.672014847485</v>
      </c>
      <c r="DN23" s="168">
        <f t="shared" si="113"/>
        <v>934228.97998162871</v>
      </c>
      <c r="DO23" s="167">
        <f t="shared" si="326"/>
        <v>74703.105111576151</v>
      </c>
      <c r="DP23" s="167">
        <f t="shared" si="326"/>
        <v>74428.062425827826</v>
      </c>
      <c r="DQ23" s="167">
        <f t="shared" si="326"/>
        <v>74753.474077714127</v>
      </c>
      <c r="DR23" s="167">
        <f t="shared" si="326"/>
        <v>75080.241611483318</v>
      </c>
      <c r="DS23" s="167">
        <f t="shared" si="326"/>
        <v>75408.370676643186</v>
      </c>
      <c r="DT23" s="167">
        <f t="shared" si="326"/>
        <v>75737.866946241222</v>
      </c>
      <c r="DU23" s="167">
        <f t="shared" si="326"/>
        <v>73304.705850905404</v>
      </c>
      <c r="DV23" s="167">
        <f t="shared" si="326"/>
        <v>73625.436850396218</v>
      </c>
      <c r="DW23" s="167">
        <f t="shared" si="326"/>
        <v>73947.504229051556</v>
      </c>
      <c r="DX23" s="167">
        <f t="shared" si="326"/>
        <v>74270.913555117964</v>
      </c>
      <c r="DY23" s="167">
        <f t="shared" si="326"/>
        <v>74595.670420042996</v>
      </c>
      <c r="DZ23" s="167">
        <f t="shared" si="326"/>
        <v>74921.780438571863</v>
      </c>
      <c r="EA23" s="168">
        <f t="shared" si="124"/>
        <v>894777.13219357177</v>
      </c>
      <c r="EB23" s="167">
        <f t="shared" ref="EB23:GL23" si="327">EB24+EB25</f>
        <v>70001.314972400869</v>
      </c>
      <c r="EC23" s="167">
        <f t="shared" si="327"/>
        <v>69750.830098189443</v>
      </c>
      <c r="ED23" s="167">
        <f t="shared" si="327"/>
        <v>70078.61967486245</v>
      </c>
      <c r="EE23" s="167">
        <f t="shared" si="327"/>
        <v>70407.775041438246</v>
      </c>
      <c r="EF23" s="167">
        <f t="shared" si="327"/>
        <v>70738.301888708113</v>
      </c>
      <c r="EG23" s="167">
        <f t="shared" si="327"/>
        <v>71070.205931174947</v>
      </c>
      <c r="EH23" s="167">
        <f t="shared" si="327"/>
        <v>68589.492410020452</v>
      </c>
      <c r="EI23" s="167">
        <f t="shared" si="327"/>
        <v>68912.44307965941</v>
      </c>
      <c r="EJ23" s="167">
        <f t="shared" si="327"/>
        <v>69236.739377088539</v>
      </c>
      <c r="EK23" s="167">
        <f t="shared" si="327"/>
        <v>69562.386909090288</v>
      </c>
      <c r="EL23" s="167">
        <f t="shared" si="327"/>
        <v>69889.391305808706</v>
      </c>
      <c r="EM23" s="167">
        <f t="shared" si="327"/>
        <v>70217.758220846779</v>
      </c>
      <c r="EN23" s="168">
        <f t="shared" si="135"/>
        <v>838455.2589092881</v>
      </c>
      <c r="EO23" s="167">
        <f t="shared" si="327"/>
        <v>63425.415991694397</v>
      </c>
      <c r="EP23" s="167">
        <f t="shared" si="327"/>
        <v>63209.961581728312</v>
      </c>
      <c r="EQ23" s="167">
        <f t="shared" si="327"/>
        <v>63540.172861831343</v>
      </c>
      <c r="ER23" s="167">
        <f t="shared" si="327"/>
        <v>63871.760022268143</v>
      </c>
      <c r="ES23" s="167">
        <f t="shared" si="327"/>
        <v>64204.72879587343</v>
      </c>
      <c r="ET23" s="167">
        <f t="shared" si="327"/>
        <v>64539.084939368739</v>
      </c>
      <c r="EU23" s="167">
        <f t="shared" si="327"/>
        <v>62000.180418769785</v>
      </c>
      <c r="EV23" s="167">
        <f t="shared" si="327"/>
        <v>62325.350944027166</v>
      </c>
      <c r="EW23" s="167">
        <f t="shared" si="327"/>
        <v>62651.876346473116</v>
      </c>
      <c r="EX23" s="167">
        <f t="shared" si="327"/>
        <v>62979.762271429252</v>
      </c>
      <c r="EY23" s="167">
        <f t="shared" si="327"/>
        <v>63309.014387739371</v>
      </c>
      <c r="EZ23" s="167">
        <f t="shared" si="327"/>
        <v>63639.638387867453</v>
      </c>
      <c r="FA23" s="168">
        <f t="shared" si="146"/>
        <v>759696.94694907067</v>
      </c>
      <c r="FB23" s="167">
        <f t="shared" si="327"/>
        <v>54358.410023317032</v>
      </c>
      <c r="FC23" s="167">
        <f t="shared" si="327"/>
        <v>54191.935648432729</v>
      </c>
      <c r="FD23" s="167">
        <f t="shared" si="327"/>
        <v>54524.626945333199</v>
      </c>
      <c r="FE23" s="167">
        <f t="shared" si="327"/>
        <v>54858.704455970743</v>
      </c>
      <c r="FF23" s="167">
        <f t="shared" si="327"/>
        <v>55194.173956235958</v>
      </c>
      <c r="FG23" s="167">
        <f t="shared" si="327"/>
        <v>55531.04124608561</v>
      </c>
      <c r="FH23" s="167">
        <f t="shared" si="327"/>
        <v>52919.775093857927</v>
      </c>
      <c r="FI23" s="167">
        <f t="shared" si="327"/>
        <v>53247.165721780999</v>
      </c>
      <c r="FJ23" s="167">
        <f t="shared" si="327"/>
        <v>53575.920477320411</v>
      </c>
      <c r="FK23" s="167">
        <f t="shared" si="327"/>
        <v>53906.045044341248</v>
      </c>
      <c r="FL23" s="167">
        <f t="shared" si="327"/>
        <v>54237.545130391329</v>
      </c>
      <c r="FM23" s="167">
        <f t="shared" si="327"/>
        <v>54570.42646679996</v>
      </c>
      <c r="FN23" s="168">
        <f t="shared" si="157"/>
        <v>651115.77020986716</v>
      </c>
      <c r="FO23" s="167">
        <f t="shared" si="327"/>
        <v>41981.60416250577</v>
      </c>
      <c r="FP23" s="167">
        <f t="shared" si="327"/>
        <v>41882.673771181944</v>
      </c>
      <c r="FQ23" s="167">
        <f t="shared" si="327"/>
        <v>42217.922687953331</v>
      </c>
      <c r="FR23" s="167">
        <f t="shared" si="327"/>
        <v>42554.568475211257</v>
      </c>
      <c r="FS23" s="167">
        <f t="shared" si="327"/>
        <v>42892.616953249439</v>
      </c>
      <c r="FT23" s="167">
        <f t="shared" si="327"/>
        <v>43232.073966612763</v>
      </c>
      <c r="FU23" s="167">
        <f t="shared" si="327"/>
        <v>40529.587991918088</v>
      </c>
      <c r="FV23" s="167">
        <f t="shared" si="327"/>
        <v>40922.238297908865</v>
      </c>
      <c r="FW23" s="167">
        <f t="shared" si="327"/>
        <v>41316.340513844647</v>
      </c>
      <c r="FX23" s="167">
        <f t="shared" si="327"/>
        <v>41711.900689350194</v>
      </c>
      <c r="FY23" s="167">
        <f t="shared" si="327"/>
        <v>42108.924899257043</v>
      </c>
      <c r="FZ23" s="167">
        <f t="shared" si="327"/>
        <v>42507.419243708537</v>
      </c>
      <c r="GA23" s="168">
        <f t="shared" si="168"/>
        <v>503857.87165270181</v>
      </c>
      <c r="GB23" s="167">
        <f t="shared" si="327"/>
        <v>25566.044111293995</v>
      </c>
      <c r="GC23" s="167">
        <f t="shared" si="327"/>
        <v>25578.076574724178</v>
      </c>
      <c r="GD23" s="167">
        <f t="shared" si="327"/>
        <v>25935.387806542316</v>
      </c>
      <c r="GE23" s="167">
        <f t="shared" si="327"/>
        <v>26294.187835159693</v>
      </c>
      <c r="GF23" s="167">
        <f t="shared" si="327"/>
        <v>26654.482863896312</v>
      </c>
      <c r="GG23" s="167">
        <f t="shared" si="327"/>
        <v>27016.279121919335</v>
      </c>
      <c r="GH23" s="167">
        <f t="shared" si="327"/>
        <v>23520.018014136007</v>
      </c>
      <c r="GI23" s="167">
        <f t="shared" si="327"/>
        <v>23868.754001951693</v>
      </c>
      <c r="GJ23" s="167">
        <f t="shared" si="327"/>
        <v>24218.943056383279</v>
      </c>
      <c r="GK23" s="167">
        <f t="shared" si="327"/>
        <v>24570.591231874998</v>
      </c>
      <c r="GL23" s="167">
        <f t="shared" si="327"/>
        <v>24923.704608097927</v>
      </c>
      <c r="GM23" s="167">
        <f t="shared" ref="GM23:IX23" si="328">GM24+GM25</f>
        <v>25278.289290055123</v>
      </c>
      <c r="GN23" s="168">
        <f t="shared" si="179"/>
        <v>303424.75851603487</v>
      </c>
      <c r="GO23" s="167">
        <f t="shared" si="328"/>
        <v>-2.4821803335474111E-8</v>
      </c>
      <c r="GP23" s="167">
        <f t="shared" si="328"/>
        <v>-2.4821803335474111E-8</v>
      </c>
      <c r="GQ23" s="167">
        <f t="shared" si="328"/>
        <v>-2.4821803335474111E-8</v>
      </c>
      <c r="GR23" s="167">
        <f t="shared" si="328"/>
        <v>-2.4821803335474111E-8</v>
      </c>
      <c r="GS23" s="167">
        <f t="shared" si="328"/>
        <v>-2.4821803335474111E-8</v>
      </c>
      <c r="GT23" s="167">
        <f t="shared" si="328"/>
        <v>-2.4821803335474111E-8</v>
      </c>
      <c r="GU23" s="167">
        <f t="shared" si="328"/>
        <v>-2.4821803335474111E-8</v>
      </c>
      <c r="GV23" s="167">
        <f t="shared" si="328"/>
        <v>-2.4821803335474111E-8</v>
      </c>
      <c r="GW23" s="167">
        <f t="shared" si="328"/>
        <v>-2.4821803335474111E-8</v>
      </c>
      <c r="GX23" s="167">
        <f t="shared" si="328"/>
        <v>-2.4821803335474111E-8</v>
      </c>
      <c r="GY23" s="167">
        <f t="shared" si="328"/>
        <v>-2.4821803335474111E-8</v>
      </c>
      <c r="GZ23" s="167">
        <f t="shared" si="328"/>
        <v>-2.4821803335474111E-8</v>
      </c>
      <c r="HA23" s="168">
        <f t="shared" si="190"/>
        <v>-2.9786164002568936E-7</v>
      </c>
      <c r="HB23" s="167">
        <f t="shared" si="328"/>
        <v>-3.2927540035270738E-8</v>
      </c>
      <c r="HC23" s="167">
        <f t="shared" si="328"/>
        <v>-3.2927540035270738E-8</v>
      </c>
      <c r="HD23" s="167">
        <f t="shared" si="328"/>
        <v>-3.2927540035270738E-8</v>
      </c>
      <c r="HE23" s="167">
        <f t="shared" si="328"/>
        <v>-3.2927540035270738E-8</v>
      </c>
      <c r="HF23" s="167">
        <f t="shared" si="328"/>
        <v>-3.2927540035270738E-8</v>
      </c>
      <c r="HG23" s="167">
        <f t="shared" si="328"/>
        <v>-3.2927540035270738E-8</v>
      </c>
      <c r="HH23" s="167">
        <f t="shared" si="328"/>
        <v>-3.2927540035270738E-8</v>
      </c>
      <c r="HI23" s="167">
        <f t="shared" si="328"/>
        <v>-3.2927540035270738E-8</v>
      </c>
      <c r="HJ23" s="167">
        <f t="shared" si="328"/>
        <v>-3.2927540035270738E-8</v>
      </c>
      <c r="HK23" s="167">
        <f t="shared" si="328"/>
        <v>-3.2927540035270738E-8</v>
      </c>
      <c r="HL23" s="167">
        <f t="shared" si="328"/>
        <v>-3.2927540035270738E-8</v>
      </c>
      <c r="HM23" s="167">
        <f t="shared" si="328"/>
        <v>-3.2927540035270738E-8</v>
      </c>
      <c r="HN23" s="168">
        <f t="shared" si="201"/>
        <v>-3.9513048042324893E-7</v>
      </c>
      <c r="HO23" s="167">
        <f t="shared" si="328"/>
        <v>-4.3681126919185728E-8</v>
      </c>
      <c r="HP23" s="167">
        <f t="shared" si="328"/>
        <v>-4.3681126919185728E-8</v>
      </c>
      <c r="HQ23" s="167">
        <f t="shared" si="328"/>
        <v>-4.3681126919185728E-8</v>
      </c>
      <c r="HR23" s="167">
        <f t="shared" si="328"/>
        <v>-4.3681126919185728E-8</v>
      </c>
      <c r="HS23" s="167">
        <f t="shared" si="328"/>
        <v>-4.3681126919185728E-8</v>
      </c>
      <c r="HT23" s="167">
        <f t="shared" si="328"/>
        <v>-4.3681126919185728E-8</v>
      </c>
      <c r="HU23" s="167">
        <f t="shared" si="328"/>
        <v>-4.3681126919185728E-8</v>
      </c>
      <c r="HV23" s="167">
        <f t="shared" si="328"/>
        <v>-4.3681126919185728E-8</v>
      </c>
      <c r="HW23" s="167">
        <f t="shared" si="328"/>
        <v>-4.3681126919185728E-8</v>
      </c>
      <c r="HX23" s="167">
        <f t="shared" si="328"/>
        <v>-4.3681126919185728E-8</v>
      </c>
      <c r="HY23" s="167">
        <f t="shared" si="328"/>
        <v>-4.3681126919185728E-8</v>
      </c>
      <c r="HZ23" s="167">
        <f t="shared" si="328"/>
        <v>-4.3681126919185728E-8</v>
      </c>
      <c r="IA23" s="168">
        <f t="shared" si="212"/>
        <v>-5.2417352303022879E-7</v>
      </c>
      <c r="IB23" s="167">
        <f t="shared" si="328"/>
        <v>-5.794752060463693E-8</v>
      </c>
      <c r="IC23" s="167">
        <f t="shared" si="328"/>
        <v>-5.794752060463693E-8</v>
      </c>
      <c r="ID23" s="167">
        <f t="shared" si="328"/>
        <v>-5.794752060463693E-8</v>
      </c>
      <c r="IE23" s="167">
        <f t="shared" si="328"/>
        <v>-5.794752060463693E-8</v>
      </c>
      <c r="IF23" s="167">
        <f t="shared" si="328"/>
        <v>-5.794752060463693E-8</v>
      </c>
      <c r="IG23" s="167">
        <f t="shared" si="328"/>
        <v>-5.794752060463693E-8</v>
      </c>
      <c r="IH23" s="167">
        <f t="shared" si="328"/>
        <v>-5.794752060463693E-8</v>
      </c>
      <c r="II23" s="167">
        <f t="shared" si="328"/>
        <v>-5.794752060463693E-8</v>
      </c>
      <c r="IJ23" s="167">
        <f t="shared" si="328"/>
        <v>-5.794752060463693E-8</v>
      </c>
      <c r="IK23" s="167">
        <f t="shared" si="328"/>
        <v>-5.794752060463693E-8</v>
      </c>
      <c r="IL23" s="167">
        <f t="shared" si="328"/>
        <v>-5.794752060463693E-8</v>
      </c>
      <c r="IM23" s="167">
        <f t="shared" si="328"/>
        <v>-5.794752060463693E-8</v>
      </c>
      <c r="IN23" s="168">
        <f t="shared" si="223"/>
        <v>-6.9537024725564302E-7</v>
      </c>
      <c r="IO23" s="167">
        <f t="shared" si="328"/>
        <v>-7.6874227663908296E-8</v>
      </c>
      <c r="IP23" s="167">
        <f t="shared" si="328"/>
        <v>-7.6874227663908296E-8</v>
      </c>
      <c r="IQ23" s="167">
        <f t="shared" si="328"/>
        <v>-7.6874227663908296E-8</v>
      </c>
      <c r="IR23" s="167">
        <f t="shared" si="328"/>
        <v>-7.6874227663908296E-8</v>
      </c>
      <c r="IS23" s="167">
        <f t="shared" si="328"/>
        <v>-7.6874227663908296E-8</v>
      </c>
      <c r="IT23" s="167">
        <f t="shared" si="328"/>
        <v>-7.6874227663908296E-8</v>
      </c>
      <c r="IU23" s="167">
        <f t="shared" si="328"/>
        <v>-7.6874227663908296E-8</v>
      </c>
      <c r="IV23" s="167">
        <f t="shared" si="328"/>
        <v>-7.6874227663908296E-8</v>
      </c>
      <c r="IW23" s="167">
        <f t="shared" si="328"/>
        <v>-7.6874227663908296E-8</v>
      </c>
      <c r="IX23" s="167">
        <f t="shared" si="328"/>
        <v>-7.6874227663908296E-8</v>
      </c>
      <c r="IY23" s="167">
        <f t="shared" ref="IY23:LJ23" si="329">IY24+IY25</f>
        <v>-7.6874227663908296E-8</v>
      </c>
      <c r="IZ23" s="167">
        <f t="shared" si="329"/>
        <v>-7.6874227663908296E-8</v>
      </c>
      <c r="JA23" s="168">
        <f t="shared" si="234"/>
        <v>-9.2249073196689955E-7</v>
      </c>
      <c r="JB23" s="167">
        <f t="shared" si="329"/>
        <v>-1.0198360344629568E-7</v>
      </c>
      <c r="JC23" s="167">
        <f t="shared" si="329"/>
        <v>-1.0198360344629568E-7</v>
      </c>
      <c r="JD23" s="167">
        <f t="shared" si="329"/>
        <v>-1.0198360344629568E-7</v>
      </c>
      <c r="JE23" s="167">
        <f t="shared" si="329"/>
        <v>-1.0198360344629568E-7</v>
      </c>
      <c r="JF23" s="167">
        <f t="shared" si="329"/>
        <v>-1.0198360344629568E-7</v>
      </c>
      <c r="JG23" s="167">
        <f t="shared" si="329"/>
        <v>-1.0198360344629568E-7</v>
      </c>
      <c r="JH23" s="167">
        <f t="shared" si="329"/>
        <v>-1.0198360344629568E-7</v>
      </c>
      <c r="JI23" s="167">
        <f t="shared" si="329"/>
        <v>-1.0198360344629568E-7</v>
      </c>
      <c r="JJ23" s="167">
        <f t="shared" si="329"/>
        <v>-1.0198360344629568E-7</v>
      </c>
      <c r="JK23" s="167">
        <f t="shared" si="329"/>
        <v>-1.0198360344629568E-7</v>
      </c>
      <c r="JL23" s="167">
        <f t="shared" si="329"/>
        <v>-1.0198360344629568E-7</v>
      </c>
      <c r="JM23" s="167">
        <f t="shared" si="329"/>
        <v>-1.0198360344629568E-7</v>
      </c>
      <c r="JN23" s="168">
        <f t="shared" si="245"/>
        <v>-1.2238032413555481E-6</v>
      </c>
      <c r="JO23" s="167">
        <f t="shared" si="329"/>
        <v>-1.3529530157776207E-7</v>
      </c>
      <c r="JP23" s="167">
        <f t="shared" si="329"/>
        <v>-1.3529530157776207E-7</v>
      </c>
      <c r="JQ23" s="167">
        <f t="shared" si="329"/>
        <v>-1.3529530157776207E-7</v>
      </c>
      <c r="JR23" s="167">
        <f t="shared" si="329"/>
        <v>-1.3529530157776207E-7</v>
      </c>
      <c r="JS23" s="167">
        <f t="shared" si="329"/>
        <v>-1.3529530157776207E-7</v>
      </c>
      <c r="JT23" s="167">
        <f t="shared" si="329"/>
        <v>-1.3529530157776207E-7</v>
      </c>
      <c r="JU23" s="167">
        <f t="shared" si="329"/>
        <v>-1.3529530157776207E-7</v>
      </c>
      <c r="JV23" s="167">
        <f t="shared" si="329"/>
        <v>-1.3529530157776207E-7</v>
      </c>
      <c r="JW23" s="167">
        <f t="shared" si="329"/>
        <v>-1.3529530157776207E-7</v>
      </c>
      <c r="JX23" s="167">
        <f t="shared" si="329"/>
        <v>-1.3529530157776207E-7</v>
      </c>
      <c r="JY23" s="167">
        <f t="shared" si="329"/>
        <v>-1.3529530157776207E-7</v>
      </c>
      <c r="JZ23" s="167">
        <f t="shared" si="329"/>
        <v>-1.3529530157776207E-7</v>
      </c>
      <c r="KA23" s="168">
        <f t="shared" si="256"/>
        <v>-1.6235436189331445E-6</v>
      </c>
      <c r="KB23" s="167">
        <f t="shared" si="329"/>
        <v>-1.7948872327087735E-7</v>
      </c>
      <c r="KC23" s="167">
        <f t="shared" si="329"/>
        <v>-1.7948872327087735E-7</v>
      </c>
      <c r="KD23" s="167">
        <f t="shared" si="329"/>
        <v>-1.7948872327087735E-7</v>
      </c>
      <c r="KE23" s="167">
        <f t="shared" si="329"/>
        <v>-1.7948872327087735E-7</v>
      </c>
      <c r="KF23" s="167">
        <f t="shared" si="329"/>
        <v>-1.7948872327087735E-7</v>
      </c>
      <c r="KG23" s="167">
        <f t="shared" si="329"/>
        <v>-1.7948872327087735E-7</v>
      </c>
      <c r="KH23" s="167">
        <f t="shared" si="329"/>
        <v>-1.7948872327087735E-7</v>
      </c>
      <c r="KI23" s="167">
        <f t="shared" si="329"/>
        <v>-1.7948872327087735E-7</v>
      </c>
      <c r="KJ23" s="167">
        <f t="shared" si="329"/>
        <v>-1.7948872327087735E-7</v>
      </c>
      <c r="KK23" s="167">
        <f t="shared" si="329"/>
        <v>-1.7948872327087735E-7</v>
      </c>
      <c r="KL23" s="167">
        <f t="shared" si="329"/>
        <v>-1.7948872327087735E-7</v>
      </c>
      <c r="KM23" s="167">
        <f t="shared" si="329"/>
        <v>-1.7948872327087735E-7</v>
      </c>
      <c r="KN23" s="168">
        <f t="shared" si="267"/>
        <v>-2.1538646792505283E-6</v>
      </c>
      <c r="KO23" s="167">
        <f t="shared" si="329"/>
        <v>-2.3811853293226602E-7</v>
      </c>
      <c r="KP23" s="167">
        <f t="shared" si="329"/>
        <v>-2.3811853293226602E-7</v>
      </c>
      <c r="KQ23" s="167">
        <f t="shared" si="329"/>
        <v>-2.3811853293226602E-7</v>
      </c>
      <c r="KR23" s="167">
        <f t="shared" si="329"/>
        <v>-2.3811853293226602E-7</v>
      </c>
      <c r="KS23" s="167">
        <f t="shared" si="329"/>
        <v>-2.3811853293226602E-7</v>
      </c>
      <c r="KT23" s="167">
        <f t="shared" si="329"/>
        <v>-2.3811853293226602E-7</v>
      </c>
      <c r="KU23" s="167">
        <f t="shared" si="329"/>
        <v>-2.3811853293226602E-7</v>
      </c>
      <c r="KV23" s="167">
        <f t="shared" si="329"/>
        <v>-2.3811853293226602E-7</v>
      </c>
      <c r="KW23" s="167">
        <f t="shared" si="329"/>
        <v>-2.3811853293226602E-7</v>
      </c>
      <c r="KX23" s="167">
        <f t="shared" si="329"/>
        <v>-2.3811853293226602E-7</v>
      </c>
      <c r="KY23" s="167">
        <f t="shared" si="329"/>
        <v>-2.3811853293226602E-7</v>
      </c>
      <c r="KZ23" s="167">
        <f t="shared" si="329"/>
        <v>-2.3811853293226602E-7</v>
      </c>
      <c r="LA23" s="168">
        <f t="shared" si="278"/>
        <v>-2.8574223951871917E-6</v>
      </c>
      <c r="LB23" s="167">
        <f t="shared" si="329"/>
        <v>-3.1590057490224031E-7</v>
      </c>
      <c r="LC23" s="167">
        <f t="shared" si="329"/>
        <v>-3.1590057490224031E-7</v>
      </c>
      <c r="LD23" s="167">
        <f t="shared" si="329"/>
        <v>-3.1590057490224031E-7</v>
      </c>
      <c r="LE23" s="167">
        <f t="shared" si="329"/>
        <v>-3.1590057490224031E-7</v>
      </c>
      <c r="LF23" s="167">
        <f t="shared" si="329"/>
        <v>-3.1590057490224031E-7</v>
      </c>
      <c r="LG23" s="167">
        <f t="shared" si="329"/>
        <v>-3.1590057490224031E-7</v>
      </c>
      <c r="LH23" s="167">
        <f t="shared" si="329"/>
        <v>-3.1590057490224031E-7</v>
      </c>
      <c r="LI23" s="167">
        <f t="shared" si="329"/>
        <v>-3.1590057490224031E-7</v>
      </c>
      <c r="LJ23" s="167">
        <f t="shared" si="329"/>
        <v>-3.1590057490224031E-7</v>
      </c>
      <c r="LK23" s="167">
        <f>LK24+LK25</f>
        <v>-3.1590057490224031E-7</v>
      </c>
      <c r="LL23" s="167">
        <f>LL24+LL25</f>
        <v>-3.1590057490224031E-7</v>
      </c>
      <c r="LM23" s="167">
        <f>LM24+LM25</f>
        <v>-3.1590057490224031E-7</v>
      </c>
      <c r="LN23" s="169">
        <f t="shared" si="289"/>
        <v>-3.7908068988268846E-6</v>
      </c>
    </row>
    <row r="24" spans="1:326" s="160" customFormat="1" hidden="1" outlineLevel="1">
      <c r="A24" s="156" t="s">
        <v>23</v>
      </c>
      <c r="B24" s="170">
        <f>IF(('Investuotojas ir Finansuotojas'!B37+'Investuotojas ir Finansuotojas'!B43)&gt;0,'27 VAS skaičiavimai'!$B$24/12,'27 VAS skaičiavimai'!$B$24/12-'Investuotojas ir Finansuotojas'!B37-'Investuotojas ir Finansuotojas'!B43)</f>
        <v>0</v>
      </c>
      <c r="C24" s="170">
        <f>IF(('Investuotojas ir Finansuotojas'!C37+'Investuotojas ir Finansuotojas'!C43)&gt;0,'27 VAS skaičiavimai'!$B$24/12,'27 VAS skaičiavimai'!$B$24/12-'Investuotojas ir Finansuotojas'!C37-'Investuotojas ir Finansuotojas'!C43)</f>
        <v>0</v>
      </c>
      <c r="D24" s="170">
        <f>IF(('Investuotojas ir Finansuotojas'!D37+'Investuotojas ir Finansuotojas'!D43)&gt;0,'27 VAS skaičiavimai'!$B$24/12,'27 VAS skaičiavimai'!$B$24/12-'Investuotojas ir Finansuotojas'!D37-'Investuotojas ir Finansuotojas'!D43)</f>
        <v>0</v>
      </c>
      <c r="E24" s="170">
        <f>IF(('Investuotojas ir Finansuotojas'!E37+'Investuotojas ir Finansuotojas'!E43)&gt;0,'27 VAS skaičiavimai'!$B$24/12,'27 VAS skaičiavimai'!$B$24/12-'Investuotojas ir Finansuotojas'!E37-'Investuotojas ir Finansuotojas'!E43)</f>
        <v>0</v>
      </c>
      <c r="F24" s="170">
        <f>IF(('Investuotojas ir Finansuotojas'!F37+'Investuotojas ir Finansuotojas'!F43)&gt;0,'27 VAS skaičiavimai'!$B$24/12,'27 VAS skaičiavimai'!$B$24/12-'Investuotojas ir Finansuotojas'!F37-'Investuotojas ir Finansuotojas'!F43)</f>
        <v>0</v>
      </c>
      <c r="G24" s="170">
        <f>IF(('Investuotojas ir Finansuotojas'!G37+'Investuotojas ir Finansuotojas'!G43)&gt;0,'27 VAS skaičiavimai'!$B$24/12,'27 VAS skaičiavimai'!$B$24/12-'Investuotojas ir Finansuotojas'!G37-'Investuotojas ir Finansuotojas'!G43)</f>
        <v>0</v>
      </c>
      <c r="H24" s="170">
        <f>IF(('Investuotojas ir Finansuotojas'!H37+'Investuotojas ir Finansuotojas'!H43)&gt;0,'27 VAS skaičiavimai'!$B$24/12,'27 VAS skaičiavimai'!$B$24/12-'Investuotojas ir Finansuotojas'!H37-'Investuotojas ir Finansuotojas'!H43)</f>
        <v>0</v>
      </c>
      <c r="I24" s="170">
        <f>IF(('Investuotojas ir Finansuotojas'!I37+'Investuotojas ir Finansuotojas'!I43)&gt;0,'27 VAS skaičiavimai'!$B$24/12,'27 VAS skaičiavimai'!$B$24/12-'Investuotojas ir Finansuotojas'!I37-'Investuotojas ir Finansuotojas'!I43)</f>
        <v>0</v>
      </c>
      <c r="J24" s="170">
        <f>IF(('Investuotojas ir Finansuotojas'!J37+'Investuotojas ir Finansuotojas'!J43)&gt;0,'27 VAS skaičiavimai'!$B$24/12,'27 VAS skaičiavimai'!$B$24/12-'Investuotojas ir Finansuotojas'!J37-'Investuotojas ir Finansuotojas'!J43)</f>
        <v>0</v>
      </c>
      <c r="K24" s="170">
        <f>IF(('Investuotojas ir Finansuotojas'!K37+'Investuotojas ir Finansuotojas'!K43)&gt;0,'27 VAS skaičiavimai'!$B$24/12,'27 VAS skaičiavimai'!$B$24/12-'Investuotojas ir Finansuotojas'!K37-'Investuotojas ir Finansuotojas'!K43)</f>
        <v>0</v>
      </c>
      <c r="L24" s="170">
        <f>IF(('Investuotojas ir Finansuotojas'!L37+'Investuotojas ir Finansuotojas'!L43)&gt;0,'27 VAS skaičiavimai'!$B$24/12,'27 VAS skaičiavimai'!$B$24/12-'Investuotojas ir Finansuotojas'!L37-'Investuotojas ir Finansuotojas'!L43)</f>
        <v>0</v>
      </c>
      <c r="M24" s="158">
        <f>IF(('Investuotojas ir Finansuotojas'!M37+'Investuotojas ir Finansuotojas'!M43)&gt;0,'27 VAS skaičiavimai'!$B$24/12,'27 VAS skaičiavimai'!$B$24/12-'Investuotojas ir Finansuotojas'!M37-'Investuotojas ir Finansuotojas'!M43)</f>
        <v>0</v>
      </c>
      <c r="N24" s="271">
        <f t="shared" si="25"/>
        <v>0</v>
      </c>
      <c r="O24" s="158">
        <f>IF(('Investuotojas ir Finansuotojas'!O37+'Investuotojas ir Finansuotojas'!O43)&gt;0,'27 VAS skaičiavimai'!$C$24/12,'27 VAS skaičiavimai'!$C$24/12-'Investuotojas ir Finansuotojas'!O37-'Investuotojas ir Finansuotojas'!O43)</f>
        <v>10208.241560051567</v>
      </c>
      <c r="P24" s="158">
        <f>IF(('Investuotojas ir Finansuotojas'!P37+'Investuotojas ir Finansuotojas'!P43)&gt;0,'27 VAS skaičiavimai'!$C$24/12,'27 VAS skaičiavimai'!$C$24/12-'Investuotojas ir Finansuotojas'!P37-'Investuotojas ir Finansuotojas'!P43)</f>
        <v>10208.241560051567</v>
      </c>
      <c r="Q24" s="158">
        <f>IF(('Investuotojas ir Finansuotojas'!Q37+'Investuotojas ir Finansuotojas'!Q43)&gt;0,'27 VAS skaičiavimai'!$C$24/12,'27 VAS skaičiavimai'!$C$24/12-'Investuotojas ir Finansuotojas'!Q37-'Investuotojas ir Finansuotojas'!Q43)</f>
        <v>10208.241560051567</v>
      </c>
      <c r="R24" s="158">
        <f>IF(('Investuotojas ir Finansuotojas'!R37+'Investuotojas ir Finansuotojas'!R43)&gt;0,'27 VAS skaičiavimai'!$C$24/12,'27 VAS skaičiavimai'!$C$24/12-'Investuotojas ir Finansuotojas'!R37-'Investuotojas ir Finansuotojas'!R43)</f>
        <v>10208.241560051567</v>
      </c>
      <c r="S24" s="158">
        <f>IF(('Investuotojas ir Finansuotojas'!S37+'Investuotojas ir Finansuotojas'!S43)&gt;0,'27 VAS skaičiavimai'!$C$24/12,'27 VAS skaičiavimai'!$C$24/12-'Investuotojas ir Finansuotojas'!S37-'Investuotojas ir Finansuotojas'!S43)</f>
        <v>10208.241560051567</v>
      </c>
      <c r="T24" s="158">
        <f>IF(('Investuotojas ir Finansuotojas'!T37+'Investuotojas ir Finansuotojas'!T43)&gt;0,'27 VAS skaičiavimai'!$C$24/12,'27 VAS skaičiavimai'!$C$24/12-'Investuotojas ir Finansuotojas'!T37-'Investuotojas ir Finansuotojas'!T43)</f>
        <v>10208.241560051567</v>
      </c>
      <c r="U24" s="158">
        <f>IF(('Investuotojas ir Finansuotojas'!U37+'Investuotojas ir Finansuotojas'!U43)&gt;0,'27 VAS skaičiavimai'!$C$24/12,'27 VAS skaičiavimai'!$C$24/12-'Investuotojas ir Finansuotojas'!U37-'Investuotojas ir Finansuotojas'!U43)</f>
        <v>10208.241560051567</v>
      </c>
      <c r="V24" s="158">
        <f>IF(('Investuotojas ir Finansuotojas'!V37+'Investuotojas ir Finansuotojas'!V43)&gt;0,'27 VAS skaičiavimai'!$C$24/12,'27 VAS skaičiavimai'!$C$24/12-'Investuotojas ir Finansuotojas'!V37-'Investuotojas ir Finansuotojas'!V43)</f>
        <v>10208.241560051567</v>
      </c>
      <c r="W24" s="158">
        <f>IF(('Investuotojas ir Finansuotojas'!W37+'Investuotojas ir Finansuotojas'!W43)&gt;0,'27 VAS skaičiavimai'!$C$24/12,'27 VAS skaičiavimai'!$C$24/12-'Investuotojas ir Finansuotojas'!W37-'Investuotojas ir Finansuotojas'!W43)</f>
        <v>10208.241560051567</v>
      </c>
      <c r="X24" s="158">
        <f>IF(('Investuotojas ir Finansuotojas'!X37+'Investuotojas ir Finansuotojas'!X43)&gt;0,'27 VAS skaičiavimai'!$C$24/12,'27 VAS skaičiavimai'!$C$24/12-'Investuotojas ir Finansuotojas'!X37-'Investuotojas ir Finansuotojas'!X43)</f>
        <v>10208.241560051567</v>
      </c>
      <c r="Y24" s="158">
        <f>IF(('Investuotojas ir Finansuotojas'!Y37+'Investuotojas ir Finansuotojas'!Y43)&gt;0,'27 VAS skaičiavimai'!$C$24/12,'27 VAS skaičiavimai'!$C$24/12-'Investuotojas ir Finansuotojas'!Y37-'Investuotojas ir Finansuotojas'!Y43)</f>
        <v>10208.241560051567</v>
      </c>
      <c r="Z24" s="158">
        <f>IF(('Investuotojas ir Finansuotojas'!Z37+'Investuotojas ir Finansuotojas'!Z43)&gt;0,'27 VAS skaičiavimai'!$C$24/12,'27 VAS skaičiavimai'!$C$24/12-'Investuotojas ir Finansuotojas'!Z37-'Investuotojas ir Finansuotojas'!Z43)</f>
        <v>10208.241560051567</v>
      </c>
      <c r="AA24" s="171">
        <f t="shared" si="36"/>
        <v>122498.8987206188</v>
      </c>
      <c r="AB24" s="158">
        <f>IF(('Investuotojas ir Finansuotojas'!AB37+'Investuotojas ir Finansuotojas'!AB43)&gt;0,'27 VAS skaičiavimai'!$D$24/12,'27 VAS skaičiavimai'!$D$24/12-'Investuotojas ir Finansuotojas'!AB37-'Investuotojas ir Finansuotojas'!AB43)</f>
        <v>47570.375690837776</v>
      </c>
      <c r="AC24" s="158">
        <f>IF(('Investuotojas ir Finansuotojas'!AC37+'Investuotojas ir Finansuotojas'!AC43)&gt;0,'27 VAS skaičiavimai'!$D$24/12,'27 VAS skaičiavimai'!$D$24/12-'Investuotojas ir Finansuotojas'!AC37-'Investuotojas ir Finansuotojas'!AC43)</f>
        <v>47570.375690837776</v>
      </c>
      <c r="AD24" s="158">
        <f>IF(('Investuotojas ir Finansuotojas'!AD37+'Investuotojas ir Finansuotojas'!AD43)&gt;0,'27 VAS skaičiavimai'!$D$24/12,'27 VAS skaičiavimai'!$D$24/12-'Investuotojas ir Finansuotojas'!AD37-'Investuotojas ir Finansuotojas'!AD43)</f>
        <v>47570.375690837776</v>
      </c>
      <c r="AE24" s="158">
        <f>IF(('Investuotojas ir Finansuotojas'!AE37+'Investuotojas ir Finansuotojas'!AE43)&gt;0,'27 VAS skaičiavimai'!$D$24/12,'27 VAS skaičiavimai'!$D$24/12-'Investuotojas ir Finansuotojas'!AE37-'Investuotojas ir Finansuotojas'!AE43)</f>
        <v>47570.375690837776</v>
      </c>
      <c r="AF24" s="158">
        <f>IF(('Investuotojas ir Finansuotojas'!AF37+'Investuotojas ir Finansuotojas'!AF43)&gt;0,'27 VAS skaičiavimai'!$D$24/12,'27 VAS skaičiavimai'!$D$24/12-'Investuotojas ir Finansuotojas'!AF37-'Investuotojas ir Finansuotojas'!AF43)</f>
        <v>47570.375690837776</v>
      </c>
      <c r="AG24" s="158">
        <f>IF(('Investuotojas ir Finansuotojas'!AG37+'Investuotojas ir Finansuotojas'!AG43)&gt;0,'27 VAS skaičiavimai'!$D$24/12,'27 VAS skaičiavimai'!$D$24/12-'Investuotojas ir Finansuotojas'!AG37-'Investuotojas ir Finansuotojas'!AG43)</f>
        <v>47570.375690837776</v>
      </c>
      <c r="AH24" s="158">
        <f>IF(('Investuotojas ir Finansuotojas'!AH37+'Investuotojas ir Finansuotojas'!AH43)&gt;0,'27 VAS skaičiavimai'!$D$24/12,'27 VAS skaičiavimai'!$D$24/12-'Investuotojas ir Finansuotojas'!AH37-'Investuotojas ir Finansuotojas'!AH43)</f>
        <v>47570.375690837776</v>
      </c>
      <c r="AI24" s="158">
        <f>IF(('Investuotojas ir Finansuotojas'!AI37+'Investuotojas ir Finansuotojas'!AI43)&gt;0,'27 VAS skaičiavimai'!$D$24/12,'27 VAS skaičiavimai'!$D$24/12-'Investuotojas ir Finansuotojas'!AI37-'Investuotojas ir Finansuotojas'!AI43)</f>
        <v>47570.375690837776</v>
      </c>
      <c r="AJ24" s="158">
        <f>IF(('Investuotojas ir Finansuotojas'!AJ37+'Investuotojas ir Finansuotojas'!AJ43)&gt;0,'27 VAS skaičiavimai'!$D$24/12,'27 VAS skaičiavimai'!$D$24/12-'Investuotojas ir Finansuotojas'!AJ37-'Investuotojas ir Finansuotojas'!AJ43)</f>
        <v>47570.375690837776</v>
      </c>
      <c r="AK24" s="158">
        <f>IF(('Investuotojas ir Finansuotojas'!AK37+'Investuotojas ir Finansuotojas'!AK43)&gt;0,'27 VAS skaičiavimai'!$D$24/12,'27 VAS skaičiavimai'!$D$24/12-'Investuotojas ir Finansuotojas'!AK37-'Investuotojas ir Finansuotojas'!AK43)</f>
        <v>47570.375690837776</v>
      </c>
      <c r="AL24" s="158">
        <f>IF(('Investuotojas ir Finansuotojas'!AL37+'Investuotojas ir Finansuotojas'!AL43)&gt;0,'27 VAS skaičiavimai'!$D$24/12,'27 VAS skaičiavimai'!$D$24/12-'Investuotojas ir Finansuotojas'!AL37-'Investuotojas ir Finansuotojas'!AL43)</f>
        <v>47570.375690837776</v>
      </c>
      <c r="AM24" s="158">
        <f>IF(('Investuotojas ir Finansuotojas'!AM37+'Investuotojas ir Finansuotojas'!AM43)&gt;0,'27 VAS skaičiavimai'!$D$24/12,'27 VAS skaičiavimai'!$D$24/12-'Investuotojas ir Finansuotojas'!AM37-'Investuotojas ir Finansuotojas'!AM43)</f>
        <v>47570.375690837776</v>
      </c>
      <c r="AN24" s="171">
        <f t="shared" si="47"/>
        <v>570844.50829005346</v>
      </c>
      <c r="AO24" s="158">
        <f>IF(('Investuotojas ir Finansuotojas'!AO37+'Investuotojas ir Finansuotojas'!AO43)&gt;0,'27 VAS skaičiavimai'!$E$24/12,'27 VAS skaičiavimai'!$E$24/12-'Investuotojas ir Finansuotojas'!AO37-'Investuotojas ir Finansuotojas'!AO43)</f>
        <v>86929.122354568026</v>
      </c>
      <c r="AP24" s="158">
        <f>IF(('Investuotojas ir Finansuotojas'!AP37+'Investuotojas ir Finansuotojas'!AP43)&gt;0,'27 VAS skaičiavimai'!$E$24/12,'27 VAS skaičiavimai'!$E$24/12-'Investuotojas ir Finansuotojas'!AP37-'Investuotojas ir Finansuotojas'!AP43)</f>
        <v>86929.122354568026</v>
      </c>
      <c r="AQ24" s="158">
        <f>IF(('Investuotojas ir Finansuotojas'!AQ37+'Investuotojas ir Finansuotojas'!AQ43)&gt;0,'27 VAS skaičiavimai'!$E$24/12,'27 VAS skaičiavimai'!$E$24/12-'Investuotojas ir Finansuotojas'!AQ37-'Investuotojas ir Finansuotojas'!AQ43)</f>
        <v>86929.122354568026</v>
      </c>
      <c r="AR24" s="158">
        <f>IF(('Investuotojas ir Finansuotojas'!AR37+'Investuotojas ir Finansuotojas'!AR43)&gt;0,'27 VAS skaičiavimai'!$E$24/12,'27 VAS skaičiavimai'!$E$24/12-'Investuotojas ir Finansuotojas'!AR37-'Investuotojas ir Finansuotojas'!AR43)</f>
        <v>86929.122354568026</v>
      </c>
      <c r="AS24" s="158">
        <f>IF(('Investuotojas ir Finansuotojas'!AS37+'Investuotojas ir Finansuotojas'!AS43)&gt;0,'27 VAS skaičiavimai'!$E$24/12,'27 VAS skaičiavimai'!$E$24/12-'Investuotojas ir Finansuotojas'!AS37-'Investuotojas ir Finansuotojas'!AS43)</f>
        <v>86929.122354568026</v>
      </c>
      <c r="AT24" s="158">
        <f>IF(('Investuotojas ir Finansuotojas'!AT37+'Investuotojas ir Finansuotojas'!AT43)&gt;0,'27 VAS skaičiavimai'!$E$24/12,'27 VAS skaičiavimai'!$E$24/12-'Investuotojas ir Finansuotojas'!AT37-'Investuotojas ir Finansuotojas'!AT43)</f>
        <v>86929.122354568026</v>
      </c>
      <c r="AU24" s="158">
        <f>IF(('Investuotojas ir Finansuotojas'!AU37+'Investuotojas ir Finansuotojas'!AU43)&gt;0,'27 VAS skaičiavimai'!$E$24/12,'27 VAS skaičiavimai'!$E$24/12-'Investuotojas ir Finansuotojas'!AU37-'Investuotojas ir Finansuotojas'!AU43)</f>
        <v>86929.122354568026</v>
      </c>
      <c r="AV24" s="158">
        <f>IF(('Investuotojas ir Finansuotojas'!AV37+'Investuotojas ir Finansuotojas'!AV43)&gt;0,'27 VAS skaičiavimai'!$E$24/12,'27 VAS skaičiavimai'!$E$24/12-'Investuotojas ir Finansuotojas'!AV37-'Investuotojas ir Finansuotojas'!AV43)</f>
        <v>86929.122354568026</v>
      </c>
      <c r="AW24" s="158">
        <f>IF(('Investuotojas ir Finansuotojas'!AW37+'Investuotojas ir Finansuotojas'!AW43)&gt;0,'27 VAS skaičiavimai'!$E$24/12,'27 VAS skaičiavimai'!$E$24/12-'Investuotojas ir Finansuotojas'!AW37-'Investuotojas ir Finansuotojas'!AW43)</f>
        <v>86929.122354568026</v>
      </c>
      <c r="AX24" s="158">
        <f>IF(('Investuotojas ir Finansuotojas'!AX37+'Investuotojas ir Finansuotojas'!AX43)&gt;0,'27 VAS skaičiavimai'!$E$24/12,'27 VAS skaičiavimai'!$E$24/12-'Investuotojas ir Finansuotojas'!AX37-'Investuotojas ir Finansuotojas'!AX43)</f>
        <v>86929.122354568026</v>
      </c>
      <c r="AY24" s="158">
        <f>IF(('Investuotojas ir Finansuotojas'!AY37+'Investuotojas ir Finansuotojas'!AY43)&gt;0,'27 VAS skaičiavimai'!$E$24/12,'27 VAS skaičiavimai'!$E$24/12-'Investuotojas ir Finansuotojas'!AY37-'Investuotojas ir Finansuotojas'!AY43)</f>
        <v>86929.122354568026</v>
      </c>
      <c r="AZ24" s="158">
        <f>IF(('Investuotojas ir Finansuotojas'!AZ37+'Investuotojas ir Finansuotojas'!AZ43)&gt;0,'27 VAS skaičiavimai'!$E$24/12,'27 VAS skaičiavimai'!$E$24/12-'Investuotojas ir Finansuotojas'!AZ37-'Investuotojas ir Finansuotojas'!AZ43)</f>
        <v>86929.122354568026</v>
      </c>
      <c r="BA24" s="171">
        <f t="shared" si="58"/>
        <v>1043149.4682548161</v>
      </c>
      <c r="BB24" s="158">
        <f>IF(('Investuotojas ir Finansuotojas'!BB37+'Investuotojas ir Finansuotojas'!BB43)&gt;0,'27 VAS skaičiavimai'!$F$24/12,'27 VAS skaičiavimai'!$F$24/12-'Investuotojas ir Finansuotojas'!BB37-'Investuotojas ir Finansuotojas'!BB43)</f>
        <v>86318.964820225388</v>
      </c>
      <c r="BC24" s="158">
        <f>IF(('Investuotojas ir Finansuotojas'!BC37+'Investuotojas ir Finansuotojas'!BC43)&gt;0,'27 VAS skaičiavimai'!$F$24/12,'27 VAS skaičiavimai'!$F$24/12-'Investuotojas ir Finansuotojas'!BC37-'Investuotojas ir Finansuotojas'!BC43)</f>
        <v>86318.964820225388</v>
      </c>
      <c r="BD24" s="158">
        <f>IF(('Investuotojas ir Finansuotojas'!BD37+'Investuotojas ir Finansuotojas'!BD43)&gt;0,'27 VAS skaičiavimai'!$F$24/12,'27 VAS skaičiavimai'!$F$24/12-'Investuotojas ir Finansuotojas'!BD37-'Investuotojas ir Finansuotojas'!BD43)</f>
        <v>86318.964820225388</v>
      </c>
      <c r="BE24" s="158">
        <f>IF(('Investuotojas ir Finansuotojas'!BE37+'Investuotojas ir Finansuotojas'!BE43)&gt;0,'27 VAS skaičiavimai'!$F$24/12,'27 VAS skaičiavimai'!$F$24/12-'Investuotojas ir Finansuotojas'!BE37-'Investuotojas ir Finansuotojas'!BE43)</f>
        <v>86318.964820225388</v>
      </c>
      <c r="BF24" s="158">
        <f>IF(('Investuotojas ir Finansuotojas'!BF37+'Investuotojas ir Finansuotojas'!BF43)&gt;0,'27 VAS skaičiavimai'!$F$24/12,'27 VAS skaičiavimai'!$F$24/12-'Investuotojas ir Finansuotojas'!BF37-'Investuotojas ir Finansuotojas'!BF43)</f>
        <v>86354.085806799267</v>
      </c>
      <c r="BG24" s="158">
        <f>IF(('Investuotojas ir Finansuotojas'!BG37+'Investuotojas ir Finansuotojas'!BG43)&gt;0,'27 VAS skaičiavimai'!$F$24/12,'27 VAS skaičiavimai'!$F$24/12-'Investuotojas ir Finansuotojas'!BG37-'Investuotojas ir Finansuotojas'!BG43)</f>
        <v>86618.160490202921</v>
      </c>
      <c r="BH24" s="158">
        <f>IF(('Investuotojas ir Finansuotojas'!BH37+'Investuotojas ir Finansuotojas'!BH43)&gt;0,'27 VAS skaičiavimai'!$F$24/12,'27 VAS skaičiavimai'!$F$24/12-'Investuotojas ir Finansuotojas'!BH37-'Investuotojas ir Finansuotojas'!BH43)</f>
        <v>86584.323947806522</v>
      </c>
      <c r="BI24" s="158">
        <f>IF(('Investuotojas ir Finansuotojas'!BI37+'Investuotojas ir Finansuotojas'!BI43)&gt;0,'27 VAS skaičiavimai'!$F$24/12,'27 VAS skaičiavimai'!$F$24/12-'Investuotojas ir Finansuotojas'!BI37-'Investuotojas ir Finansuotojas'!BI43)</f>
        <v>86849.726222790967</v>
      </c>
      <c r="BJ24" s="158">
        <f>IF(('Investuotojas ir Finansuotojas'!BJ37+'Investuotojas ir Finansuotojas'!BJ43)&gt;0,'27 VAS skaičiavimai'!$F$24/12,'27 VAS skaičiavimai'!$F$24/12-'Investuotojas ir Finansuotojas'!BJ37-'Investuotojas ir Finansuotojas'!BJ43)</f>
        <v>87116.41847358449</v>
      </c>
      <c r="BK24" s="158">
        <f>IF(('Investuotojas ir Finansuotojas'!BK37+'Investuotojas ir Finansuotojas'!BK43)&gt;0,'27 VAS skaičiavimai'!$F$24/12,'27 VAS skaičiavimai'!$F$24/12-'Investuotojas ir Finansuotojas'!BK37-'Investuotojas ir Finansuotojas'!BK43)</f>
        <v>87384.406075086285</v>
      </c>
      <c r="BL24" s="158">
        <f>IF(('Investuotojas ir Finansuotojas'!BL37+'Investuotojas ir Finansuotojas'!BL43)&gt;0,'27 VAS skaičiavimai'!$F$24/12,'27 VAS skaičiavimai'!$F$24/12-'Investuotojas ir Finansuotojas'!BL37-'Investuotojas ir Finansuotojas'!BL43)</f>
        <v>87653.694424590969</v>
      </c>
      <c r="BM24" s="158">
        <f>IF(('Investuotojas ir Finansuotojas'!BM37+'Investuotojas ir Finansuotojas'!BM43)&gt;0,'27 VAS skaičiavimai'!$F$24/12,'27 VAS skaičiavimai'!$F$24/12-'Investuotojas ir Finansuotojas'!BM37-'Investuotojas ir Finansuotojas'!BM43)</f>
        <v>87924.288941881881</v>
      </c>
      <c r="BN24" s="171">
        <f t="shared" si="69"/>
        <v>1041760.9636636449</v>
      </c>
      <c r="BO24" s="158">
        <f>IF(('Investuotojas ir Finansuotojas'!BO37+'Investuotojas ir Finansuotojas'!BO43)&gt;0,'27 VAS skaičiavimai'!$G$24/12,'27 VAS skaičiavimai'!$G$24/12-'Investuotojas ir Finansuotojas'!BO37-'Investuotojas ir Finansuotojas'!BO43)</f>
        <v>87252.86334487173</v>
      </c>
      <c r="BP24" s="158">
        <f>IF(('Investuotojas ir Finansuotojas'!BP37+'Investuotojas ir Finansuotojas'!BP43)&gt;0,'27 VAS skaičiavimai'!$G$24/12,'27 VAS skaičiavimai'!$G$24/12-'Investuotojas ir Finansuotojas'!BP37-'Investuotojas ir Finansuotojas'!BP43)</f>
        <v>86905.063714300486</v>
      </c>
      <c r="BQ24" s="158">
        <f>IF(('Investuotojas ir Finansuotojas'!BQ37+'Investuotojas ir Finansuotojas'!BQ43)&gt;0,'27 VAS skaičiavimai'!$G$24/12,'27 VAS skaičiavimai'!$G$24/12-'Investuotojas ir Finansuotojas'!BQ37-'Investuotojas ir Finansuotojas'!BQ43)</f>
        <v>87177.021884806978</v>
      </c>
      <c r="BR24" s="158">
        <f>IF(('Investuotojas ir Finansuotojas'!BR37+'Investuotojas ir Finansuotojas'!BR43)&gt;0,'27 VAS skaičiavimai'!$G$24/12,'27 VAS skaičiavimai'!$G$24/12-'Investuotojas ir Finansuotojas'!BR37-'Investuotojas ir Finansuotojas'!BR43)</f>
        <v>87450.297347353888</v>
      </c>
      <c r="BS24" s="158">
        <f>IF(('Investuotojas ir Finansuotojas'!BS37+'Investuotojas ir Finansuotojas'!BS43)&gt;0,'27 VAS skaičiavimai'!$G$24/12,'27 VAS skaičiavimai'!$G$24/12-'Investuotojas ir Finansuotojas'!BS37-'Investuotojas ir Finansuotojas'!BS43)</f>
        <v>87724.895590658038</v>
      </c>
      <c r="BT24" s="158">
        <f>IF(('Investuotojas ir Finansuotojas'!BT37+'Investuotojas ir Finansuotojas'!BT43)&gt;0,'27 VAS skaičiavimai'!$G$24/12,'27 VAS skaičiavimai'!$G$24/12-'Investuotojas ir Finansuotojas'!BT37-'Investuotojas ir Finansuotojas'!BT43)</f>
        <v>88000.822126305924</v>
      </c>
      <c r="BU24" s="158">
        <f>IF(('Investuotojas ir Finansuotojas'!BU37+'Investuotojas ir Finansuotojas'!BU43)&gt;0,'27 VAS skaičiavimai'!$G$24/12,'27 VAS skaičiavimai'!$G$24/12-'Investuotojas ir Finansuotojas'!BU37-'Investuotojas ir Finansuotojas'!BU43)</f>
        <v>85652.89345831536</v>
      </c>
      <c r="BV24" s="158">
        <f>IF(('Investuotojas ir Finansuotojas'!BV37+'Investuotojas ir Finansuotojas'!BV43)&gt;0,'27 VAS skaičiavimai'!$G$24/12,'27 VAS skaičiavimai'!$G$24/12-'Investuotojas ir Finansuotojas'!BV37-'Investuotojas ir Finansuotojas'!BV43)</f>
        <v>85920.554917738409</v>
      </c>
      <c r="BW24" s="158">
        <f>IF(('Investuotojas ir Finansuotojas'!BW37+'Investuotojas ir Finansuotojas'!BW43)&gt;0,'27 VAS skaičiavimai'!$G$24/12,'27 VAS skaičiavimai'!$G$24/12-'Investuotojas ir Finansuotojas'!BW37-'Investuotojas ir Finansuotojas'!BW43)</f>
        <v>86189.515766239027</v>
      </c>
      <c r="BX24" s="158">
        <f>IF(('Investuotojas ir Finansuotojas'!BX37+'Investuotojas ir Finansuotojas'!BX43)&gt;0,'27 VAS skaičiavimai'!$G$24/12,'27 VAS skaičiavimai'!$G$24/12-'Investuotojas ir Finansuotojas'!BX37-'Investuotojas ir Finansuotojas'!BX43)</f>
        <v>86459.781417938371</v>
      </c>
      <c r="BY24" s="158">
        <f>IF(('Investuotojas ir Finansuotojas'!BY37+'Investuotojas ir Finansuotojas'!BY43)&gt;0,'27 VAS skaičiavimai'!$G$24/12,'27 VAS skaičiavimai'!$G$24/12-'Investuotojas ir Finansuotojas'!BY37-'Investuotojas ir Finansuotojas'!BY43)</f>
        <v>86731.357309516417</v>
      </c>
      <c r="BZ24" s="158">
        <f>IF(('Investuotojas ir Finansuotojas'!BZ37+'Investuotojas ir Finansuotojas'!BZ43)&gt;0,'27 VAS skaičiavimai'!$G$24/12,'27 VAS skaičiavimai'!$G$24/12-'Investuotojas ir Finansuotojas'!BZ37-'Investuotojas ir Finansuotojas'!BZ43)</f>
        <v>87004.248900306004</v>
      </c>
      <c r="CA24" s="171">
        <f t="shared" si="80"/>
        <v>1042469.3157783507</v>
      </c>
      <c r="CB24" s="158">
        <f>IF(('Investuotojas ir Finansuotojas'!CB37+'Investuotojas ir Finansuotojas'!CB43)&gt;0,'27 VAS skaičiavimai'!$H$24/12,'27 VAS skaičiavimai'!$H$24/12-'Investuotojas ir Finansuotojas'!CB37-'Investuotojas ir Finansuotojas'!CB43)</f>
        <v>85889.104098545489</v>
      </c>
      <c r="CC24" s="158">
        <f>IF(('Investuotojas ir Finansuotojas'!CC37+'Investuotojas ir Finansuotojas'!CC43)&gt;0,'27 VAS skaičiavimai'!$H$24/12,'27 VAS skaičiavimai'!$H$24/12-'Investuotojas ir Finansuotojas'!CC37-'Investuotojas ir Finansuotojas'!CC43)</f>
        <v>85535.918316766896</v>
      </c>
      <c r="CD24" s="158">
        <f>IF(('Investuotojas ir Finansuotojas'!CD37+'Investuotojas ir Finansuotojas'!CD43)&gt;0,'27 VAS skaičiavimai'!$H$24/12,'27 VAS skaičiavimai'!$H$24/12-'Investuotojas ir Finansuotojas'!CD37-'Investuotojas ir Finansuotojas'!CD43)</f>
        <v>85810.170300634272</v>
      </c>
      <c r="CE24" s="158">
        <f>IF(('Investuotojas ir Finansuotojas'!CE37+'Investuotojas ir Finansuotojas'!CE43)&gt;0,'27 VAS skaičiavimai'!$H$24/12,'27 VAS skaičiavimai'!$H$24/12-'Investuotojas ir Finansuotojas'!CE37-'Investuotojas ir Finansuotojas'!CE43)</f>
        <v>86085.749134097729</v>
      </c>
      <c r="CF24" s="158">
        <f>IF(('Investuotojas ir Finansuotojas'!CF37+'Investuotojas ir Finansuotojas'!CF43)&gt;0,'27 VAS skaičiavimai'!$H$24/12,'27 VAS skaičiavimai'!$H$24/12-'Investuotojas ir Finansuotojas'!CF37-'Investuotojas ir Finansuotojas'!CF43)</f>
        <v>86362.660345697252</v>
      </c>
      <c r="CG24" s="158">
        <f>IF(('Investuotojas ir Finansuotojas'!CG37+'Investuotojas ir Finansuotojas'!CG43)&gt;0,'27 VAS skaičiavimai'!$H$24/12,'27 VAS skaičiavimai'!$H$24/12-'Investuotojas ir Finansuotojas'!CG37-'Investuotojas ir Finansuotojas'!CG43)</f>
        <v>86640.909487008394</v>
      </c>
      <c r="CH24" s="158">
        <f>IF(('Investuotojas ir Finansuotojas'!CH37+'Investuotojas ir Finansuotojas'!CH43)&gt;0,'27 VAS skaičiavimai'!$H$24/12,'27 VAS skaičiavimai'!$H$24/12-'Investuotojas ir Finansuotojas'!CH37-'Investuotojas ir Finansuotojas'!CH43)</f>
        <v>84265.868167660519</v>
      </c>
      <c r="CI24" s="158">
        <f>IF(('Investuotojas ir Finansuotojas'!CI37+'Investuotojas ir Finansuotojas'!CI43)&gt;0,'27 VAS skaičiavimai'!$H$24/12,'27 VAS skaičiavimai'!$H$24/12-'Investuotojas ir Finansuotojas'!CI37-'Investuotojas ir Finansuotojas'!CI43)</f>
        <v>84535.748940889782</v>
      </c>
      <c r="CJ24" s="158">
        <f>IF(('Investuotojas ir Finansuotojas'!CJ37+'Investuotojas ir Finansuotojas'!CJ43)&gt;0,'27 VAS skaičiavimai'!$H$24/12,'27 VAS skaičiavimai'!$H$24/12-'Investuotojas ir Finansuotojas'!CJ37-'Investuotojas ir Finansuotojas'!CJ43)</f>
        <v>84806.93835033747</v>
      </c>
      <c r="CK24" s="158">
        <f>IF(('Investuotojas ir Finansuotojas'!CK37+'Investuotojas ir Finansuotojas'!CK43)&gt;0,'27 VAS skaičiavimai'!$H$24/12,'27 VAS skaičiavimai'!$H$24/12-'Investuotojas ir Finansuotojas'!CK37-'Investuotojas ir Finansuotojas'!CK43)</f>
        <v>85079.441848654489</v>
      </c>
      <c r="CL24" s="158">
        <f>IF(('Investuotojas ir Finansuotojas'!CL37+'Investuotojas ir Finansuotojas'!CL43)&gt;0,'27 VAS skaičiavimai'!$H$24/12,'27 VAS skaičiavimai'!$H$24/12-'Investuotojas ir Finansuotojas'!CL37-'Investuotojas ir Finansuotojas'!CL43)</f>
        <v>85353.264911211125</v>
      </c>
      <c r="CM24" s="158">
        <f>IF(('Investuotojas ir Finansuotojas'!CM37+'Investuotojas ir Finansuotojas'!CM43)&gt;0,'27 VAS skaičiavimai'!$H$24/12,'27 VAS skaičiavimai'!$H$24/12-'Investuotojas ir Finansuotojas'!CM37-'Investuotojas ir Finansuotojas'!CM43)</f>
        <v>85628.413036191705</v>
      </c>
      <c r="CN24" s="171">
        <f t="shared" si="91"/>
        <v>1025994.1869376951</v>
      </c>
      <c r="CO24" s="158">
        <f>IF(('Investuotojas ir Finansuotojas'!CO37+'Investuotojas ir Finansuotojas'!CO43)&gt;0,'27 VAS skaičiavimai'!$I$24/12,'27 VAS skaičiavimai'!$I$24/12-'Investuotojas ir Finansuotojas'!CO37-'Investuotojas ir Finansuotojas'!CO43)</f>
        <v>83919.671646164861</v>
      </c>
      <c r="CP24" s="158">
        <f>IF(('Investuotojas ir Finansuotojas'!CP37+'Investuotojas ir Finansuotojas'!CP43)&gt;0,'27 VAS skaičiavimai'!$I$24/12,'27 VAS skaičiavimai'!$I$24/12-'Investuotojas ir Finansuotojas'!CP37-'Investuotojas ir Finansuotojas'!CP43)</f>
        <v>83572.907286113637</v>
      </c>
      <c r="CQ24" s="158">
        <f>IF(('Investuotojas ir Finansuotojas'!CQ37+'Investuotojas ir Finansuotojas'!CQ43)&gt;0,'27 VAS skaičiavimai'!$I$24/12,'27 VAS skaičiavimai'!$I$24/12-'Investuotojas ir Finansuotojas'!CQ37-'Investuotojas ir Finansuotojas'!CQ43)</f>
        <v>83849.461403723399</v>
      </c>
      <c r="CR24" s="158">
        <f>IF(('Investuotojas ir Finansuotojas'!CR37+'Investuotojas ir Finansuotojas'!CR43)&gt;0,'27 VAS skaičiavimai'!$I$24/12,'27 VAS skaičiavimai'!$I$24/12-'Investuotojas ir Finansuotojas'!CR37-'Investuotojas ir Finansuotojas'!CR43)</f>
        <v>84127.351963153182</v>
      </c>
      <c r="CS24" s="158">
        <f>IF(('Investuotojas ir Finansuotojas'!CS37+'Investuotojas ir Finansuotojas'!CS43)&gt;0,'27 VAS skaičiavimai'!$I$24/12,'27 VAS skaičiavimai'!$I$24/12-'Investuotojas ir Finansuotojas'!CS37-'Investuotojas ir Finansuotojas'!CS43)</f>
        <v>84406.584532910536</v>
      </c>
      <c r="CT24" s="158">
        <f>IF(('Investuotojas ir Finansuotojas'!CT37+'Investuotojas ir Finansuotojas'!CT43)&gt;0,'27 VAS skaičiavimai'!$I$24/12,'27 VAS skaičiavimai'!$I$24/12-'Investuotojas ir Finansuotojas'!CT37-'Investuotojas ir Finansuotojas'!CT43)</f>
        <v>84687.164704705196</v>
      </c>
      <c r="CU24" s="158">
        <f>IF(('Investuotojas ir Finansuotojas'!CU37+'Investuotojas ir Finansuotojas'!CU43)&gt;0,'27 VAS skaičiavimai'!$I$24/12,'27 VAS skaičiavimai'!$I$24/12-'Investuotojas ir Finansuotojas'!CU37-'Investuotojas ir Finansuotojas'!CU43)</f>
        <v>82282.988812246229</v>
      </c>
      <c r="CV24" s="158">
        <f>IF(('Investuotojas ir Finansuotojas'!CV37+'Investuotojas ir Finansuotojas'!CV43)&gt;0,'27 VAS skaičiavimai'!$I$24/12,'27 VAS skaičiavimai'!$I$24/12-'Investuotojas ir Finansuotojas'!CV37-'Investuotojas ir Finansuotojas'!CV43)</f>
        <v>82555.088934531377</v>
      </c>
      <c r="CW24" s="158">
        <f>IF(('Investuotojas ir Finansuotojas'!CW37+'Investuotojas ir Finansuotojas'!CW43)&gt;0,'27 VAS skaičiavimai'!$I$24/12,'27 VAS skaičiavimai'!$I$24/12-'Investuotojas ir Finansuotojas'!CW37-'Investuotojas ir Finansuotojas'!CW43)</f>
        <v>82828.506940322681</v>
      </c>
      <c r="CX24" s="158">
        <f>IF(('Investuotojas ir Finansuotojas'!CX37+'Investuotojas ir Finansuotojas'!CX43)&gt;0,'27 VAS skaičiavimai'!$I$24/12,'27 VAS skaičiavimai'!$I$24/12-'Investuotojas ir Finansuotojas'!CX37-'Investuotojas ir Finansuotojas'!CX43)</f>
        <v>83103.248320801416</v>
      </c>
      <c r="CY24" s="158">
        <f>IF(('Investuotojas ir Finansuotojas'!CY37+'Investuotojas ir Finansuotojas'!CY43)&gt;0,'27 VAS skaičiavimai'!$I$24/12,'27 VAS skaičiavimai'!$I$24/12-'Investuotojas ir Finansuotojas'!CY37-'Investuotojas ir Finansuotojas'!CY43)</f>
        <v>83379.318590028779</v>
      </c>
      <c r="CZ24" s="158">
        <f>IF(('Investuotojas ir Finansuotojas'!CZ37+'Investuotojas ir Finansuotojas'!CZ43)&gt;0,'27 VAS skaičiavimai'!$I$24/12,'27 VAS skaičiavimai'!$I$24/12-'Investuotojas ir Finansuotojas'!CZ37-'Investuotojas ir Finansuotojas'!CZ43)</f>
        <v>83656.723285041226</v>
      </c>
      <c r="DA24" s="171">
        <f t="shared" si="102"/>
        <v>1002369.0164197425</v>
      </c>
      <c r="DB24" s="158">
        <f>IF(('Investuotojas ir Finansuotojas'!DB37+'Investuotojas ir Finansuotojas'!DB43)&gt;0,'27 VAS skaičiavimai'!$J$24/12,'27 VAS skaičiavimai'!$J$24/12-'Investuotojas ir Finansuotojas'!DB37-'Investuotojas ir Finansuotojas'!DB43)</f>
        <v>81155.478373982187</v>
      </c>
      <c r="DC24" s="158">
        <f>IF(('Investuotojas ir Finansuotojas'!DC37+'Investuotojas ir Finansuotojas'!DC43)&gt;0,'27 VAS skaičiavimai'!$J$24/12,'27 VAS skaičiavimai'!$J$24/12-'Investuotojas ir Finansuotojas'!DC37-'Investuotojas ir Finansuotojas'!DC43)</f>
        <v>80819.539038680101</v>
      </c>
      <c r="DD24" s="158">
        <f>IF(('Investuotojas ir Finansuotojas'!DD37+'Investuotojas ir Finansuotojas'!DD43)&gt;0,'27 VAS skaičiavimai'!$J$24/12,'27 VAS skaičiavimai'!$J$24/12-'Investuotojas ir Finansuotojas'!DD37-'Investuotojas ir Finansuotojas'!DD43)</f>
        <v>81098.41367451835</v>
      </c>
      <c r="DE24" s="158">
        <f>IF(('Investuotojas ir Finansuotojas'!DE37+'Investuotojas ir Finansuotojas'!DE43)&gt;0,'27 VAS skaičiavimai'!$J$24/12,'27 VAS skaičiavimai'!$J$24/12-'Investuotojas ir Finansuotojas'!DE37-'Investuotojas ir Finansuotojas'!DE43)</f>
        <v>81378.634421002542</v>
      </c>
      <c r="DF24" s="158">
        <f>IF(('Investuotojas ir Finansuotojas'!DF37+'Investuotojas ir Finansuotojas'!DF43)&gt;0,'27 VAS skaičiavimai'!$J$24/12,'27 VAS skaičiavimai'!$J$24/12-'Investuotojas ir Finansuotojas'!DF37-'Investuotojas ir Finansuotojas'!DF43)</f>
        <v>81660.206886927059</v>
      </c>
      <c r="DG24" s="158">
        <f>IF(('Investuotojas ir Finansuotojas'!DG37+'Investuotojas ir Finansuotojas'!DG43)&gt;0,'27 VAS skaičiavimai'!$J$24/12,'27 VAS skaičiavimai'!$J$24/12-'Investuotojas ir Finansuotojas'!DG37-'Investuotojas ir Finansuotojas'!DG43)</f>
        <v>81943.136704456221</v>
      </c>
      <c r="DH24" s="158">
        <f>IF(('Investuotojas ir Finansuotojas'!DH37+'Investuotojas ir Finansuotojas'!DH43)&gt;0,'27 VAS skaičiavimai'!$J$24/12,'27 VAS skaičiavimai'!$J$24/12-'Investuotojas ir Finansuotojas'!DH37-'Investuotojas ir Finansuotojas'!DH43)</f>
        <v>79505.358656207303</v>
      </c>
      <c r="DI24" s="158">
        <f>IF(('Investuotojas ir Finansuotojas'!DI37+'Investuotojas ir Finansuotojas'!DI43)&gt;0,'27 VAS skaičiavimai'!$J$24/12,'27 VAS skaičiavimai'!$J$24/12-'Investuotojas ir Finansuotojas'!DI37-'Investuotojas ir Finansuotojas'!DI43)</f>
        <v>79779.678205435077</v>
      </c>
      <c r="DJ24" s="158">
        <f>IF(('Investuotojas ir Finansuotojas'!DJ37+'Investuotojas ir Finansuotojas'!DJ43)&gt;0,'27 VAS skaičiavimai'!$J$24/12,'27 VAS skaičiavimai'!$J$24/12-'Investuotojas ir Finansuotojas'!DJ37-'Investuotojas ir Finansuotojas'!DJ43)</f>
        <v>80055.324885781258</v>
      </c>
      <c r="DK24" s="158">
        <f>IF(('Investuotojas ir Finansuotojas'!DK37+'Investuotojas ir Finansuotojas'!DK43)&gt;0,'27 VAS skaičiavimai'!$J$24/12,'27 VAS skaičiavimai'!$J$24/12-'Investuotojas ir Finansuotojas'!DK37-'Investuotojas ir Finansuotojas'!DK43)</f>
        <v>80332.304226958848</v>
      </c>
      <c r="DL24" s="158">
        <f>IF(('Investuotojas ir Finansuotojas'!DL37+'Investuotojas ir Finansuotojas'!DL43)&gt;0,'27 VAS skaičiavimai'!$J$24/12,'27 VAS skaičiavimai'!$J$24/12-'Investuotojas ir Finansuotojas'!DL37-'Investuotojas ir Finansuotojas'!DL43)</f>
        <v>80610.621781721318</v>
      </c>
      <c r="DM24" s="158">
        <f>IF(('Investuotojas ir Finansuotojas'!DM37+'Investuotojas ir Finansuotojas'!DM43)&gt;0,'27 VAS skaičiavimai'!$J$24/12,'27 VAS skaičiavimai'!$J$24/12-'Investuotojas ir Finansuotojas'!DM37-'Investuotojas ir Finansuotojas'!DM43)</f>
        <v>80890.283125958595</v>
      </c>
      <c r="DN24" s="171">
        <f t="shared" si="113"/>
        <v>969228.97998162895</v>
      </c>
      <c r="DO24" s="158">
        <f>IF(('Investuotojas ir Finansuotojas'!DO37+'Investuotojas ir Finansuotojas'!DO43)&gt;0,'27 VAS skaičiavimai'!$K$24/12,'27 VAS skaičiavimai'!$K$24/12-'Investuotojas ir Finansuotojas'!DO37-'Investuotojas ir Finansuotojas'!DO43)</f>
        <v>77332.524303495346</v>
      </c>
      <c r="DP24" s="158">
        <f>IF(('Investuotojas ir Finansuotojas'!DP37+'Investuotojas ir Finansuotojas'!DP43)&gt;0,'27 VAS skaičiavimai'!$K$24/12,'27 VAS skaičiavimai'!$K$24/12-'Investuotojas ir Finansuotojas'!DP37-'Investuotojas ir Finansuotojas'!DP43)</f>
        <v>77013.289698555105</v>
      </c>
      <c r="DQ24" s="158">
        <f>IF(('Investuotojas ir Finansuotojas'!DQ37+'Investuotojas ir Finansuotojas'!DQ43)&gt;0,'27 VAS skaičiavimai'!$K$24/12,'27 VAS skaičiavimai'!$K$24/12-'Investuotojas ir Finansuotojas'!DQ37-'Investuotojas ir Finansuotojas'!DQ43)</f>
        <v>77294.509431249491</v>
      </c>
      <c r="DR24" s="158">
        <f>IF(('Investuotojas ir Finansuotojas'!DR37+'Investuotojas ir Finansuotojas'!DR43)&gt;0,'27 VAS skaičiavimai'!$K$24/12,'27 VAS skaičiavimai'!$K$24/12-'Investuotojas ir Finansuotojas'!DR37-'Investuotojas ir Finansuotojas'!DR43)</f>
        <v>77577.085045826752</v>
      </c>
      <c r="DS24" s="158">
        <f>IF(('Investuotojas ir Finansuotojas'!DS37+'Investuotojas ir Finansuotojas'!DS43)&gt;0,'27 VAS skaičiavimai'!$K$24/12,'27 VAS skaičiavimai'!$K$24/12-'Investuotojas ir Finansuotojas'!DS37-'Investuotojas ir Finansuotojas'!DS43)</f>
        <v>77861.022191794706</v>
      </c>
      <c r="DT24" s="158">
        <f>IF(('Investuotojas ir Finansuotojas'!DT37+'Investuotojas ir Finansuotojas'!DT43)&gt;0,'27 VAS skaičiavimai'!$K$24/12,'27 VAS skaičiavimai'!$K$24/12-'Investuotojas ir Finansuotojas'!DT37-'Investuotojas ir Finansuotojas'!DT43)</f>
        <v>78146.326542200826</v>
      </c>
      <c r="DU24" s="158">
        <f>IF(('Investuotojas ir Finansuotojas'!DU37+'Investuotojas ir Finansuotojas'!DU43)&gt;0,'27 VAS skaičiavimai'!$K$24/12,'27 VAS skaičiavimai'!$K$24/12-'Investuotojas ir Finansuotojas'!DU37-'Investuotojas ir Finansuotojas'!DU43)</f>
        <v>75668.973527673093</v>
      </c>
      <c r="DV24" s="158">
        <f>IF(('Investuotojas ir Finansuotojas'!DV37+'Investuotojas ir Finansuotojas'!DV43)&gt;0,'27 VAS skaičiavimai'!$K$24/12,'27 VAS skaičiavimai'!$K$24/12-'Investuotojas ir Finansuotojas'!DV37-'Investuotojas ir Finansuotojas'!DV43)</f>
        <v>75945.512607971978</v>
      </c>
      <c r="DW24" s="158">
        <f>IF(('Investuotojas ir Finansuotojas'!DW37+'Investuotojas ir Finansuotojas'!DW43)&gt;0,'27 VAS skaičiavimai'!$K$24/12,'27 VAS skaičiavimai'!$K$24/12-'Investuotojas ir Finansuotojas'!DW37-'Investuotojas ir Finansuotojas'!DW43)</f>
        <v>76223.3880674354</v>
      </c>
      <c r="DX24" s="158">
        <f>IF(('Investuotojas ir Finansuotojas'!DX37+'Investuotojas ir Finansuotojas'!DX43)&gt;0,'27 VAS skaičiavimai'!$K$24/12,'27 VAS skaičiavimai'!$K$24/12-'Investuotojas ir Finansuotojas'!DX37-'Investuotojas ir Finansuotojas'!DX43)</f>
        <v>76502.605474309894</v>
      </c>
      <c r="DY24" s="158">
        <f>IF(('Investuotojas ir Finansuotojas'!DY37+'Investuotojas ir Finansuotojas'!DY43)&gt;0,'27 VAS skaičiavimai'!$K$24/12,'27 VAS skaičiavimai'!$K$24/12-'Investuotojas ir Finansuotojas'!DY37-'Investuotojas ir Finansuotojas'!DY43)</f>
        <v>76783.170420042996</v>
      </c>
      <c r="DZ24" s="158">
        <f>IF(('Investuotojas ir Finansuotojas'!DZ37+'Investuotojas ir Finansuotojas'!DZ43)&gt;0,'27 VAS skaičiavimai'!$K$24/12,'27 VAS skaičiavimai'!$K$24/12-'Investuotojas ir Finansuotojas'!DZ37-'Investuotojas ir Finansuotojas'!DZ43)</f>
        <v>77065.088519379948</v>
      </c>
      <c r="EA24" s="171">
        <f t="shared" si="124"/>
        <v>923413.49582993542</v>
      </c>
      <c r="EB24" s="158">
        <f>IF(('Investuotojas ir Finansuotojas'!EB37+'Investuotojas ir Finansuotojas'!EB43)&gt;0,'27 VAS skaičiavimai'!$L$24/12,'27 VAS skaičiavimai'!$L$24/12-'Investuotojas ir Finansuotojas'!EB37-'Investuotojas ir Finansuotojas'!EB43)</f>
        <v>72100.431134017039</v>
      </c>
      <c r="EC24" s="158">
        <f>IF(('Investuotojas ir Finansuotojas'!EC37+'Investuotojas ir Finansuotojas'!EC43)&gt;0,'27 VAS skaičiavimai'!$L$24/12,'27 VAS skaičiavimai'!$L$24/12-'Investuotojas ir Finansuotojas'!EC37-'Investuotojas ir Finansuotojas'!EC43)</f>
        <v>71805.754340613697</v>
      </c>
      <c r="ED24" s="158">
        <f>IF(('Investuotojas ir Finansuotojas'!ED37+'Investuotojas ir Finansuotojas'!ED43)&gt;0,'27 VAS skaičiavimai'!$L$24/12,'27 VAS skaičiavimai'!$L$24/12-'Investuotojas ir Finansuotojas'!ED37-'Investuotojas ir Finansuotojas'!ED43)</f>
        <v>72089.351998094775</v>
      </c>
      <c r="EE24" s="158">
        <f>IF(('Investuotojas ir Finansuotojas'!EE37+'Investuotojas ir Finansuotojas'!EE43)&gt;0,'27 VAS skaičiavimai'!$L$24/12,'27 VAS skaičiavimai'!$L$24/12-'Investuotojas ir Finansuotojas'!EE37-'Investuotojas ir Finansuotojas'!EE43)</f>
        <v>72374.315445478656</v>
      </c>
      <c r="EF24" s="158">
        <f>IF(('Investuotojas ir Finansuotojas'!EF37+'Investuotojas ir Finansuotojas'!EF43)&gt;0,'27 VAS skaičiavimai'!$L$24/12,'27 VAS skaičiavimai'!$L$24/12-'Investuotojas ir Finansuotojas'!EF37-'Investuotojas ir Finansuotojas'!EF43)</f>
        <v>72660.650373556608</v>
      </c>
      <c r="EG24" s="158">
        <f>IF(('Investuotojas ir Finansuotojas'!EG37+'Investuotojas ir Finansuotojas'!EG43)&gt;0,'27 VAS skaičiavimai'!$L$24/12,'27 VAS skaičiavimai'!$L$24/12-'Investuotojas ir Finansuotojas'!EG37-'Investuotojas ir Finansuotojas'!EG43)</f>
        <v>72948.362496831513</v>
      </c>
      <c r="EH24" s="158">
        <f>IF(('Investuotojas ir Finansuotojas'!EH37+'Investuotojas ir Finansuotojas'!EH43)&gt;0,'27 VAS skaičiavimai'!$L$24/12,'27 VAS skaičiavimai'!$L$24/12-'Investuotojas ir Finansuotojas'!EH37-'Investuotojas ir Finansuotojas'!EH43)</f>
        <v>70423.457056485102</v>
      </c>
      <c r="EI24" s="158">
        <f>IF(('Investuotojas ir Finansuotojas'!EI37+'Investuotojas ir Finansuotojas'!EI43)&gt;0,'27 VAS skaičiavimai'!$L$24/12,'27 VAS skaičiavimai'!$L$24/12-'Investuotojas ir Finansuotojas'!EI37-'Investuotojas ir Finansuotojas'!EI43)</f>
        <v>70702.215806932145</v>
      </c>
      <c r="EJ24" s="158">
        <f>IF(('Investuotojas ir Finansuotojas'!EJ37+'Investuotojas ir Finansuotojas'!EJ43)&gt;0,'27 VAS skaičiavimai'!$L$24/12,'27 VAS skaičiavimai'!$L$24/12-'Investuotojas ir Finansuotojas'!EJ37-'Investuotojas ir Finansuotojas'!EJ43)</f>
        <v>70982.320185169359</v>
      </c>
      <c r="EK24" s="158">
        <f>IF(('Investuotojas ir Finansuotojas'!EK37+'Investuotojas ir Finansuotojas'!EK43)&gt;0,'27 VAS skaičiavimai'!$L$24/12,'27 VAS skaičiavimai'!$L$24/12-'Investuotojas ir Finansuotojas'!EK37-'Investuotojas ir Finansuotojas'!EK43)</f>
        <v>71263.775797979179</v>
      </c>
      <c r="EL24" s="158">
        <f>IF(('Investuotojas ir Finansuotojas'!EL37+'Investuotojas ir Finansuotojas'!EL43)&gt;0,'27 VAS skaičiavimai'!$L$24/12,'27 VAS skaičiavimai'!$L$24/12-'Investuotojas ir Finansuotojas'!EL37-'Investuotojas ir Finansuotojas'!EL43)</f>
        <v>71546.588275505681</v>
      </c>
      <c r="EM24" s="158">
        <f>IF(('Investuotojas ir Finansuotojas'!EM37+'Investuotojas ir Finansuotojas'!EM43)&gt;0,'27 VAS skaičiavimai'!$L$24/12,'27 VAS skaičiavimai'!$L$24/12-'Investuotojas ir Finansuotojas'!EM37-'Investuotojas ir Finansuotojas'!EM43)</f>
        <v>71830.76327135184</v>
      </c>
      <c r="EN24" s="171">
        <f t="shared" si="135"/>
        <v>860727.98618201562</v>
      </c>
      <c r="EO24" s="158">
        <f>IF(('Investuotojas ir Finansuotojas'!EO37+'Investuotojas ir Finansuotojas'!EO43)&gt;0,'27 VAS skaičiavimai'!$M$24/12,'27 VAS skaičiavimai'!$M$24/12-'Investuotojas ir Finansuotojas'!EO37-'Investuotojas ir Finansuotojas'!EO43)</f>
        <v>64994.229123007535</v>
      </c>
      <c r="EP24" s="158">
        <f>IF(('Investuotojas ir Finansuotojas'!EP37+'Investuotojas ir Finansuotojas'!EP43)&gt;0,'27 VAS skaičiavimai'!$M$24/12,'27 VAS skaičiavimai'!$M$24/12-'Investuotojas ir Finansuotojas'!EP37-'Investuotojas ir Finansuotojas'!EP43)</f>
        <v>64734.582793849528</v>
      </c>
      <c r="EQ24" s="158">
        <f>IF(('Investuotojas ir Finansuotojas'!EQ37+'Investuotojas ir Finansuotojas'!EQ43)&gt;0,'27 VAS skaičiavimai'!$M$24/12,'27 VAS skaičiavimai'!$M$24/12-'Investuotojas ir Finansuotojas'!EQ37-'Investuotojas ir Finansuotojas'!EQ43)</f>
        <v>65020.602154760643</v>
      </c>
      <c r="ER24" s="158">
        <f>IF(('Investuotojas ir Finansuotojas'!ER37+'Investuotojas ir Finansuotojas'!ER43)&gt;0,'27 VAS skaičiavimai'!$M$24/12,'27 VAS skaičiavimai'!$M$24/12-'Investuotojas ir Finansuotojas'!ER37-'Investuotojas ir Finansuotojas'!ER43)</f>
        <v>65307.997396005521</v>
      </c>
      <c r="ES24" s="158">
        <f>IF(('Investuotojas ir Finansuotojas'!ES37+'Investuotojas ir Finansuotojas'!ES43)&gt;0,'27 VAS skaičiavimai'!$M$24/12,'27 VAS skaičiavimai'!$M$24/12-'Investuotojas ir Finansuotojas'!ES37-'Investuotojas ir Finansuotojas'!ES43)</f>
        <v>65596.774250418894</v>
      </c>
      <c r="ET24" s="158">
        <f>IF(('Investuotojas ir Finansuotojas'!ET37+'Investuotojas ir Finansuotojas'!ET43)&gt;0,'27 VAS skaičiavimai'!$M$24/12,'27 VAS skaičiavimai'!$M$24/12-'Investuotojas ir Finansuotojas'!ET37-'Investuotojas ir Finansuotojas'!ET43)</f>
        <v>65886.938474722279</v>
      </c>
      <c r="EU24" s="158">
        <f>IF(('Investuotojas ir Finansuotojas'!EU37+'Investuotojas ir Finansuotojas'!EU43)&gt;0,'27 VAS skaičiavimai'!$M$24/12,'27 VAS skaičiavimai'!$M$24/12-'Investuotojas ir Finansuotojas'!EU37-'Investuotojas ir Finansuotojas'!EU43)</f>
        <v>63303.842034931411</v>
      </c>
      <c r="EV24" s="158">
        <f>IF(('Investuotojas ir Finansuotojas'!EV37+'Investuotojas ir Finansuotojas'!EV43)&gt;0,'27 VAS skaičiavimai'!$M$24/12,'27 VAS skaičiavimai'!$M$24/12-'Investuotojas ir Finansuotojas'!EV37-'Investuotojas ir Finansuotojas'!EV43)</f>
        <v>63584.82064099687</v>
      </c>
      <c r="EW24" s="158">
        <f>IF(('Investuotojas ir Finansuotojas'!EW37+'Investuotojas ir Finansuotojas'!EW43)&gt;0,'27 VAS skaičiavimai'!$M$24/12,'27 VAS skaičiavimai'!$M$24/12-'Investuotojas ir Finansuotojas'!EW37-'Investuotojas ir Finansuotojas'!EW43)</f>
        <v>63867.154124250897</v>
      </c>
      <c r="EX24" s="158">
        <f>IF(('Investuotojas ir Finansuotojas'!EX37+'Investuotojas ir Finansuotojas'!EX43)&gt;0,'27 VAS skaičiavimai'!$M$24/12,'27 VAS skaičiavimai'!$M$24/12-'Investuotojas ir Finansuotojas'!EX37-'Investuotojas ir Finansuotojas'!EX43)</f>
        <v>64150.848130015118</v>
      </c>
      <c r="EY24" s="158">
        <f>IF(('Investuotojas ir Finansuotojas'!EY37+'Investuotojas ir Finansuotojas'!EY43)&gt;0,'27 VAS skaičiavimai'!$M$24/12,'27 VAS skaičiavimai'!$M$24/12-'Investuotojas ir Finansuotojas'!EY37-'Investuotojas ir Finansuotojas'!EY43)</f>
        <v>64435.908327133315</v>
      </c>
      <c r="EZ24" s="158">
        <f>IF(('Investuotojas ir Finansuotojas'!EZ37+'Investuotojas ir Finansuotojas'!EZ43)&gt;0,'27 VAS skaičiavimai'!$M$24/12,'27 VAS skaičiavimai'!$M$24/12-'Investuotojas ir Finansuotojas'!EZ37-'Investuotojas ir Finansuotojas'!EZ43)</f>
        <v>64722.340408069482</v>
      </c>
      <c r="FA24" s="171">
        <f t="shared" si="146"/>
        <v>775606.03785816138</v>
      </c>
      <c r="FB24" s="158">
        <f>IF(('Investuotojas ir Finansuotojas'!FB37+'Investuotojas ir Finansuotojas'!FB43)&gt;0,'27 VAS skaičiavimai'!$N$24/12,'27 VAS skaičiavimai'!$N$24/12-'Investuotojas ir Finansuotojas'!FB37-'Investuotojas ir Finansuotojas'!FB43)</f>
        <v>55396.920124327138</v>
      </c>
      <c r="FC24" s="158">
        <f>IF(('Investuotojas ir Finansuotojas'!FC37+'Investuotojas ir Finansuotojas'!FC43)&gt;0,'27 VAS skaičiavimai'!$N$24/12,'27 VAS skaičiavimai'!$N$24/12-'Investuotojas ir Finansuotojas'!FC37-'Investuotojas ir Finansuotojas'!FC43)</f>
        <v>55186.25383025092</v>
      </c>
      <c r="FD24" s="158">
        <f>IF(('Investuotojas ir Finansuotojas'!FD37+'Investuotojas ir Finansuotojas'!FD43)&gt;0,'27 VAS skaičiavimai'!$N$24/12,'27 VAS skaičiavimai'!$N$24/12-'Investuotojas ir Finansuotojas'!FD37-'Investuotojas ir Finansuotojas'!FD43)</f>
        <v>55474.753207959468</v>
      </c>
      <c r="FE24" s="158">
        <f>IF(('Investuotojas ir Finansuotojas'!FE37+'Investuotojas ir Finansuotojas'!FE43)&gt;0,'27 VAS skaičiavimai'!$N$24/12,'27 VAS skaičiavimai'!$N$24/12-'Investuotojas ir Finansuotojas'!FE37-'Investuotojas ir Finansuotojas'!FE43)</f>
        <v>55764.638799405097</v>
      </c>
      <c r="FF24" s="158">
        <f>IF(('Investuotojas ir Finansuotojas'!FF37+'Investuotojas ir Finansuotojas'!FF43)&gt;0,'27 VAS skaičiavimai'!$N$24/12,'27 VAS skaičiavimai'!$N$24/12-'Investuotojas ir Finansuotojas'!FF37-'Investuotojas ir Finansuotojas'!FF43)</f>
        <v>56055.916380478389</v>
      </c>
      <c r="FG24" s="158">
        <f>IF(('Investuotojas ir Finansuotojas'!FG37+'Investuotojas ir Finansuotojas'!FG43)&gt;0,'27 VAS skaičiavimai'!$N$24/12,'27 VAS skaičiavimai'!$N$24/12-'Investuotojas ir Finansuotojas'!FG37-'Investuotojas ir Finansuotojas'!FG43)</f>
        <v>56348.591751136119</v>
      </c>
      <c r="FH24" s="158">
        <f>IF(('Investuotojas ir Finansuotojas'!FH37+'Investuotojas ir Finansuotojas'!FH43)&gt;0,'27 VAS skaičiavimai'!$N$24/12,'27 VAS skaičiavimai'!$N$24/12-'Investuotojas ir Finansuotojas'!FH37-'Investuotojas ir Finansuotojas'!FH43)</f>
        <v>53693.13367971652</v>
      </c>
      <c r="FI24" s="158">
        <f>IF(('Investuotojas ir Finansuotojas'!FI37+'Investuotojas ir Finansuotojas'!FI43)&gt;0,'27 VAS skaičiavimai'!$N$24/12,'27 VAS skaičiavimai'!$N$24/12-'Investuotojas ir Finansuotojas'!FI37-'Investuotojas ir Finansuotojas'!FI43)</f>
        <v>53976.33238844767</v>
      </c>
      <c r="FJ24" s="158">
        <f>IF(('Investuotojas ir Finansuotojas'!FJ37+'Investuotojas ir Finansuotojas'!FJ43)&gt;0,'27 VAS skaičiavimai'!$N$24/12,'27 VAS skaičiavimai'!$N$24/12-'Investuotojas ir Finansuotojas'!FJ37-'Investuotojas ir Finansuotojas'!FJ43)</f>
        <v>54260.895224795167</v>
      </c>
      <c r="FK24" s="158">
        <f>IF(('Investuotojas ir Finansuotojas'!FK37+'Investuotojas ir Finansuotojas'!FK43)&gt;0,'27 VAS skaičiavimai'!$N$24/12,'27 VAS skaičiavimai'!$N$24/12-'Investuotojas ir Finansuotojas'!FK37-'Investuotojas ir Finansuotojas'!FK43)</f>
        <v>54546.827872624082</v>
      </c>
      <c r="FL24" s="158">
        <f>IF(('Investuotojas ir Finansuotojas'!FL37+'Investuotojas ir Finansuotojas'!FL43)&gt;0,'27 VAS skaičiavimai'!$N$24/12,'27 VAS skaičiavimai'!$N$24/12-'Investuotojas ir Finansuotojas'!FL37-'Investuotojas ir Finansuotojas'!FL43)</f>
        <v>54834.136039482248</v>
      </c>
      <c r="FM24" s="158">
        <f>IF(('Investuotojas ir Finansuotojas'!FM37+'Investuotojas ir Finansuotojas'!FM43)&gt;0,'27 VAS skaičiavimai'!$N$24/12,'27 VAS skaičiavimai'!$N$24/12-'Investuotojas ir Finansuotojas'!FM37-'Investuotojas ir Finansuotojas'!FM43)</f>
        <v>55122.825456698956</v>
      </c>
      <c r="FN24" s="171">
        <f t="shared" si="157"/>
        <v>660661.22475532175</v>
      </c>
      <c r="FO24" s="158">
        <f>IF(('Investuotojas ir Finansuotojas'!FO37+'Investuotojas ir Finansuotojas'!FO43)&gt;0,'27 VAS skaičiavimai'!$O$24/12,'27 VAS skaičiavimai'!$O$24/12-'Investuotojas ir Finansuotojas'!FO37-'Investuotojas ir Finansuotojas'!FO43)</f>
        <v>42489.811233212844</v>
      </c>
      <c r="FP24" s="158">
        <f>IF(('Investuotojas ir Finansuotojas'!FP37+'Investuotojas ir Finansuotojas'!FP43)&gt;0,'27 VAS skaičiavimai'!$O$24/12,'27 VAS skaičiavimai'!$O$24/12-'Investuotojas ir Finansuotojas'!FP37-'Investuotojas ir Finansuotojas'!FP43)</f>
        <v>42346.688922697103</v>
      </c>
      <c r="FQ24" s="158">
        <f>IF(('Investuotojas ir Finansuotojas'!FQ37+'Investuotojas ir Finansuotojas'!FQ43)&gt;0,'27 VAS skaičiavimai'!$O$24/12,'27 VAS skaičiavimai'!$O$24/12-'Investuotojas ir Finansuotojas'!FQ37-'Investuotojas ir Finansuotojas'!FQ43)</f>
        <v>42637.745920276568</v>
      </c>
      <c r="FR24" s="158">
        <f>IF(('Investuotojas ir Finansuotojas'!FR37+'Investuotojas ir Finansuotojas'!FR43)&gt;0,'27 VAS skaičiavimai'!$O$24/12,'27 VAS skaičiavimai'!$O$24/12-'Investuotojas ir Finansuotojas'!FR37-'Investuotojas ir Finansuotojas'!FR43)</f>
        <v>42930.199788342579</v>
      </c>
      <c r="FS24" s="158">
        <f>IF(('Investuotojas ir Finansuotojas'!FS37+'Investuotojas ir Finansuotojas'!FS43)&gt;0,'27 VAS skaičiavimai'!$O$24/12,'27 VAS skaičiavimai'!$O$24/12-'Investuotojas ir Finansuotojas'!FS37-'Investuotojas ir Finansuotojas'!FS43)</f>
        <v>43224.056347188838</v>
      </c>
      <c r="FT24" s="158">
        <f>IF(('Investuotojas ir Finansuotojas'!FT37+'Investuotojas ir Finansuotojas'!FT43)&gt;0,'27 VAS skaičiavimai'!$O$24/12,'27 VAS skaičiavimai'!$O$24/12-'Investuotojas ir Finansuotojas'!FT37-'Investuotojas ir Finansuotojas'!FT43)</f>
        <v>43519.321441360247</v>
      </c>
      <c r="FU24" s="158">
        <f>IF(('Investuotojas ir Finansuotojas'!FU37+'Investuotojas ir Finansuotojas'!FU43)&gt;0,'27 VAS skaičiavimai'!$O$24/12,'27 VAS skaičiavimai'!$O$24/12-'Investuotojas ir Finansuotojas'!FU37-'Investuotojas ir Finansuotojas'!FU43)</f>
        <v>40772.64354747365</v>
      </c>
      <c r="FV24" s="158">
        <f>IF(('Investuotojas ir Finansuotojas'!FV37+'Investuotojas ir Finansuotojas'!FV43)&gt;0,'27 VAS skaičiavimai'!$O$24/12,'27 VAS skaičiavimai'!$O$24/12-'Investuotojas ir Finansuotojas'!FV37-'Investuotojas ir Finansuotojas'!FV43)</f>
        <v>41121.101934272512</v>
      </c>
      <c r="FW24" s="158">
        <f>IF(('Investuotojas ir Finansuotojas'!FW37+'Investuotojas ir Finansuotojas'!FW43)&gt;0,'27 VAS skaičiavimai'!$O$24/12,'27 VAS skaičiavimai'!$O$24/12-'Investuotojas ir Finansuotojas'!FW37-'Investuotojas ir Finansuotojas'!FW43)</f>
        <v>41471.012231016372</v>
      </c>
      <c r="FX24" s="158">
        <f>IF(('Investuotojas ir Finansuotojas'!FX37+'Investuotojas ir Finansuotojas'!FX43)&gt;0,'27 VAS skaičiavimai'!$O$24/12,'27 VAS skaičiavimai'!$O$24/12-'Investuotojas ir Finansuotojas'!FX37-'Investuotojas ir Finansuotojas'!FX43)</f>
        <v>41822.380487329996</v>
      </c>
      <c r="FY24" s="158">
        <f>IF(('Investuotojas ir Finansuotojas'!FY37+'Investuotojas ir Finansuotojas'!FY43)&gt;0,'27 VAS skaičiavimai'!$O$24/12,'27 VAS skaičiavimai'!$O$24/12-'Investuotojas ir Finansuotojas'!FY37-'Investuotojas ir Finansuotojas'!FY43)</f>
        <v>42175.21277804493</v>
      </c>
      <c r="FZ24" s="158">
        <f>IF(('Investuotojas ir Finansuotojas'!FZ37+'Investuotojas ir Finansuotojas'!FZ43)&gt;0,'27 VAS skaičiavimai'!$O$24/12,'27 VAS skaičiavimai'!$O$24/12-'Investuotojas ir Finansuotojas'!FZ37-'Investuotojas ir Finansuotojas'!FZ43)</f>
        <v>42529.515203304501</v>
      </c>
      <c r="GA24" s="171">
        <f t="shared" si="168"/>
        <v>507039.6898345201</v>
      </c>
      <c r="GB24" s="158">
        <f>IF(('Investuotojas ir Finansuotojas'!GB37+'Investuotojas ir Finansuotojas'!GB43)&gt;0,'27 VAS skaičiavimai'!$P$24/12,'27 VAS skaičiavimai'!$P$24/12-'Investuotojas ir Finansuotojas'!GB37-'Investuotojas ir Finansuotojas'!GB43)</f>
        <v>25566.044111294003</v>
      </c>
      <c r="GC24" s="158">
        <f>IF(('Investuotojas ir Finansuotojas'!GC37+'Investuotojas ir Finansuotojas'!GC43)&gt;0,'27 VAS skaičiavimai'!$P$24/12,'27 VAS skaičiavimai'!$P$24/12-'Investuotojas ir Finansuotojas'!GC37-'Investuotojas ir Finansuotojas'!GC43)</f>
        <v>25578.076574724186</v>
      </c>
      <c r="GD24" s="158">
        <f>IF(('Investuotojas ir Finansuotojas'!GD37+'Investuotojas ir Finansuotojas'!GD43)&gt;0,'27 VAS skaičiavimai'!$P$24/12,'27 VAS skaičiavimai'!$P$24/12-'Investuotojas ir Finansuotojas'!GD37-'Investuotojas ir Finansuotojas'!GD43)</f>
        <v>25935.387806542323</v>
      </c>
      <c r="GE24" s="158">
        <f>IF(('Investuotojas ir Finansuotojas'!GE37+'Investuotojas ir Finansuotojas'!GE43)&gt;0,'27 VAS skaičiavimai'!$P$24/12,'27 VAS skaičiavimai'!$P$24/12-'Investuotojas ir Finansuotojas'!GE37-'Investuotojas ir Finansuotojas'!GE43)</f>
        <v>26294.187835159701</v>
      </c>
      <c r="GF24" s="158">
        <f>IF(('Investuotojas ir Finansuotojas'!GF37+'Investuotojas ir Finansuotojas'!GF43)&gt;0,'27 VAS skaičiavimai'!$P$24/12,'27 VAS skaičiavimai'!$P$24/12-'Investuotojas ir Finansuotojas'!GF37-'Investuotojas ir Finansuotojas'!GF43)</f>
        <v>26654.482863896319</v>
      </c>
      <c r="GG24" s="158">
        <f>IF(('Investuotojas ir Finansuotojas'!GG37+'Investuotojas ir Finansuotojas'!GG43)&gt;0,'27 VAS skaičiavimai'!$P$24/12,'27 VAS skaičiavimai'!$P$24/12-'Investuotojas ir Finansuotojas'!GG37-'Investuotojas ir Finansuotojas'!GG43)</f>
        <v>27016.279121919342</v>
      </c>
      <c r="GH24" s="158">
        <f>IF(('Investuotojas ir Finansuotojas'!GH37+'Investuotojas ir Finansuotojas'!GH43)&gt;0,'27 VAS skaičiavimai'!$P$24/12,'27 VAS skaičiavimai'!$P$24/12-'Investuotojas ir Finansuotojas'!GH37-'Investuotojas ir Finansuotojas'!GH43)</f>
        <v>23520.018014136014</v>
      </c>
      <c r="GI24" s="158">
        <f>IF(('Investuotojas ir Finansuotojas'!GI37+'Investuotojas ir Finansuotojas'!GI43)&gt;0,'27 VAS skaičiavimai'!$P$24/12,'27 VAS skaičiavimai'!$P$24/12-'Investuotojas ir Finansuotojas'!GI37-'Investuotojas ir Finansuotojas'!GI43)</f>
        <v>23868.7540019517</v>
      </c>
      <c r="GJ24" s="158">
        <f>IF(('Investuotojas ir Finansuotojas'!GJ37+'Investuotojas ir Finansuotojas'!GJ43)&gt;0,'27 VAS skaičiavimai'!$P$24/12,'27 VAS skaičiavimai'!$P$24/12-'Investuotojas ir Finansuotojas'!GJ37-'Investuotojas ir Finansuotojas'!GJ43)</f>
        <v>24218.943056383287</v>
      </c>
      <c r="GK24" s="158">
        <f>IF(('Investuotojas ir Finansuotojas'!GK37+'Investuotojas ir Finansuotojas'!GK43)&gt;0,'27 VAS skaičiavimai'!$P$24/12,'27 VAS skaičiavimai'!$P$24/12-'Investuotojas ir Finansuotojas'!GK37-'Investuotojas ir Finansuotojas'!GK43)</f>
        <v>24570.591231875005</v>
      </c>
      <c r="GL24" s="158">
        <f>IF(('Investuotojas ir Finansuotojas'!GL37+'Investuotojas ir Finansuotojas'!GL43)&gt;0,'27 VAS skaičiavimai'!$P$24/12,'27 VAS skaičiavimai'!$P$24/12-'Investuotojas ir Finansuotojas'!GL37-'Investuotojas ir Finansuotojas'!GL43)</f>
        <v>24923.704608097934</v>
      </c>
      <c r="GM24" s="158">
        <f>IF(('Investuotojas ir Finansuotojas'!GM37+'Investuotojas ir Finansuotojas'!GM43)&gt;0,'27 VAS skaičiavimai'!$P$24/12,'27 VAS skaičiavimai'!$P$24/12-'Investuotojas ir Finansuotojas'!GM37-'Investuotojas ir Finansuotojas'!GM43)</f>
        <v>25278.289290055131</v>
      </c>
      <c r="GN24" s="171">
        <f t="shared" si="179"/>
        <v>303424.75851603487</v>
      </c>
      <c r="GO24" s="158">
        <f>'27 VAS skaičiavimai'!$Q$24/12</f>
        <v>-2.4813702769330321E-8</v>
      </c>
      <c r="GP24" s="158">
        <f>'27 VAS skaičiavimai'!$Q$24/12</f>
        <v>-2.4813702769330321E-8</v>
      </c>
      <c r="GQ24" s="158">
        <f>'27 VAS skaičiavimai'!$Q$24/12</f>
        <v>-2.4813702769330321E-8</v>
      </c>
      <c r="GR24" s="158">
        <f>'27 VAS skaičiavimai'!$Q$24/12</f>
        <v>-2.4813702769330321E-8</v>
      </c>
      <c r="GS24" s="158">
        <f>'27 VAS skaičiavimai'!$Q$24/12</f>
        <v>-2.4813702769330321E-8</v>
      </c>
      <c r="GT24" s="158">
        <f>'27 VAS skaičiavimai'!$Q$24/12</f>
        <v>-2.4813702769330321E-8</v>
      </c>
      <c r="GU24" s="158">
        <f>'27 VAS skaičiavimai'!$Q$24/12</f>
        <v>-2.4813702769330321E-8</v>
      </c>
      <c r="GV24" s="158">
        <f>'27 VAS skaičiavimai'!$Q$24/12</f>
        <v>-2.4813702769330321E-8</v>
      </c>
      <c r="GW24" s="158">
        <f>'27 VAS skaičiavimai'!$Q$24/12</f>
        <v>-2.4813702769330321E-8</v>
      </c>
      <c r="GX24" s="158">
        <f>'27 VAS skaičiavimai'!$Q$24/12</f>
        <v>-2.4813702769330321E-8</v>
      </c>
      <c r="GY24" s="158">
        <f>'27 VAS skaičiavimai'!$Q$24/12</f>
        <v>-2.4813702769330321E-8</v>
      </c>
      <c r="GZ24" s="158">
        <f>'27 VAS skaičiavimai'!$Q$24/12</f>
        <v>-2.4813702769330321E-8</v>
      </c>
      <c r="HA24" s="171">
        <f t="shared" si="190"/>
        <v>-2.9776443323196392E-7</v>
      </c>
      <c r="HB24" s="158">
        <f>'27 VAS skaičiavimai'!$R$24/12</f>
        <v>-3.2919439469126944E-8</v>
      </c>
      <c r="HC24" s="158">
        <f>'27 VAS skaičiavimai'!$R$24/12</f>
        <v>-3.2919439469126944E-8</v>
      </c>
      <c r="HD24" s="158">
        <f>'27 VAS skaičiavimai'!$R$24/12</f>
        <v>-3.2919439469126944E-8</v>
      </c>
      <c r="HE24" s="158">
        <f>'27 VAS skaičiavimai'!$R$24/12</f>
        <v>-3.2919439469126944E-8</v>
      </c>
      <c r="HF24" s="158">
        <f>'27 VAS skaičiavimai'!$R$24/12</f>
        <v>-3.2919439469126944E-8</v>
      </c>
      <c r="HG24" s="158">
        <f>'27 VAS skaičiavimai'!$R$24/12</f>
        <v>-3.2919439469126944E-8</v>
      </c>
      <c r="HH24" s="158">
        <f>'27 VAS skaičiavimai'!$R$24/12</f>
        <v>-3.2919439469126944E-8</v>
      </c>
      <c r="HI24" s="158">
        <f>'27 VAS skaičiavimai'!$R$24/12</f>
        <v>-3.2919439469126944E-8</v>
      </c>
      <c r="HJ24" s="158">
        <f>'27 VAS skaičiavimai'!$R$24/12</f>
        <v>-3.2919439469126944E-8</v>
      </c>
      <c r="HK24" s="158">
        <f>'27 VAS skaičiavimai'!$R$24/12</f>
        <v>-3.2919439469126944E-8</v>
      </c>
      <c r="HL24" s="158">
        <f>'27 VAS skaičiavimai'!$R$24/12</f>
        <v>-3.2919439469126944E-8</v>
      </c>
      <c r="HM24" s="158">
        <f>'27 VAS skaičiavimai'!$R$24/12</f>
        <v>-3.2919439469126944E-8</v>
      </c>
      <c r="HN24" s="171">
        <f t="shared" si="201"/>
        <v>-3.9503327362952343E-7</v>
      </c>
      <c r="HO24" s="158">
        <f>'27 VAS skaičiavimai'!$S$24/12</f>
        <v>-4.3673026353041935E-8</v>
      </c>
      <c r="HP24" s="158">
        <f>'27 VAS skaičiavimai'!$S$24/12</f>
        <v>-4.3673026353041935E-8</v>
      </c>
      <c r="HQ24" s="158">
        <f>'27 VAS skaičiavimai'!$S$24/12</f>
        <v>-4.3673026353041935E-8</v>
      </c>
      <c r="HR24" s="158">
        <f>'27 VAS skaičiavimai'!$S$24/12</f>
        <v>-4.3673026353041935E-8</v>
      </c>
      <c r="HS24" s="158">
        <f>'27 VAS skaičiavimai'!$S$24/12</f>
        <v>-4.3673026353041935E-8</v>
      </c>
      <c r="HT24" s="158">
        <f>'27 VAS skaičiavimai'!$S$24/12</f>
        <v>-4.3673026353041935E-8</v>
      </c>
      <c r="HU24" s="158">
        <f>'27 VAS skaičiavimai'!$S$24/12</f>
        <v>-4.3673026353041935E-8</v>
      </c>
      <c r="HV24" s="158">
        <f>'27 VAS skaičiavimai'!$S$24/12</f>
        <v>-4.3673026353041935E-8</v>
      </c>
      <c r="HW24" s="158">
        <f>'27 VAS skaičiavimai'!$S$24/12</f>
        <v>-4.3673026353041935E-8</v>
      </c>
      <c r="HX24" s="158">
        <f>'27 VAS skaičiavimai'!$S$24/12</f>
        <v>-4.3673026353041935E-8</v>
      </c>
      <c r="HY24" s="158">
        <f>'27 VAS skaičiavimai'!$S$24/12</f>
        <v>-4.3673026353041935E-8</v>
      </c>
      <c r="HZ24" s="158">
        <f>'27 VAS skaičiavimai'!$S$24/12</f>
        <v>-4.3673026353041935E-8</v>
      </c>
      <c r="IA24" s="171">
        <f t="shared" si="212"/>
        <v>-5.2407631623650319E-7</v>
      </c>
      <c r="IB24" s="158">
        <f>'27 VAS skaičiavimai'!$T$24/12</f>
        <v>-5.7939420038493136E-8</v>
      </c>
      <c r="IC24" s="158">
        <f>'27 VAS skaičiavimai'!$T$24/12</f>
        <v>-5.7939420038493136E-8</v>
      </c>
      <c r="ID24" s="158">
        <f>'27 VAS skaičiavimai'!$T$24/12</f>
        <v>-5.7939420038493136E-8</v>
      </c>
      <c r="IE24" s="158">
        <f>'27 VAS skaičiavimai'!$T$24/12</f>
        <v>-5.7939420038493136E-8</v>
      </c>
      <c r="IF24" s="158">
        <f>'27 VAS skaičiavimai'!$T$24/12</f>
        <v>-5.7939420038493136E-8</v>
      </c>
      <c r="IG24" s="158">
        <f>'27 VAS skaičiavimai'!$T$24/12</f>
        <v>-5.7939420038493136E-8</v>
      </c>
      <c r="IH24" s="158">
        <f>'27 VAS skaičiavimai'!$T$24/12</f>
        <v>-5.7939420038493136E-8</v>
      </c>
      <c r="II24" s="158">
        <f>'27 VAS skaičiavimai'!$T$24/12</f>
        <v>-5.7939420038493136E-8</v>
      </c>
      <c r="IJ24" s="158">
        <f>'27 VAS skaičiavimai'!$T$24/12</f>
        <v>-5.7939420038493136E-8</v>
      </c>
      <c r="IK24" s="158">
        <f>'27 VAS skaičiavimai'!$T$24/12</f>
        <v>-5.7939420038493136E-8</v>
      </c>
      <c r="IL24" s="158">
        <f>'27 VAS skaičiavimai'!$T$24/12</f>
        <v>-5.7939420038493136E-8</v>
      </c>
      <c r="IM24" s="158">
        <f>'27 VAS skaičiavimai'!$T$24/12</f>
        <v>-5.7939420038493136E-8</v>
      </c>
      <c r="IN24" s="171">
        <f t="shared" si="223"/>
        <v>-6.9527304046191784E-7</v>
      </c>
      <c r="IO24" s="158">
        <f>'27 VAS skaičiavimai'!$U$24/12</f>
        <v>-7.6866127097764509E-8</v>
      </c>
      <c r="IP24" s="158">
        <f>'27 VAS skaičiavimai'!$U$24/12</f>
        <v>-7.6866127097764509E-8</v>
      </c>
      <c r="IQ24" s="158">
        <f>'27 VAS skaičiavimai'!$U$24/12</f>
        <v>-7.6866127097764509E-8</v>
      </c>
      <c r="IR24" s="158">
        <f>'27 VAS skaičiavimai'!$U$24/12</f>
        <v>-7.6866127097764509E-8</v>
      </c>
      <c r="IS24" s="158">
        <f>'27 VAS skaičiavimai'!$U$24/12</f>
        <v>-7.6866127097764509E-8</v>
      </c>
      <c r="IT24" s="158">
        <f>'27 VAS skaičiavimai'!$U$24/12</f>
        <v>-7.6866127097764509E-8</v>
      </c>
      <c r="IU24" s="158">
        <f>'27 VAS skaičiavimai'!$U$24/12</f>
        <v>-7.6866127097764509E-8</v>
      </c>
      <c r="IV24" s="158">
        <f>'27 VAS skaičiavimai'!$U$24/12</f>
        <v>-7.6866127097764509E-8</v>
      </c>
      <c r="IW24" s="158">
        <f>'27 VAS skaičiavimai'!$U$24/12</f>
        <v>-7.6866127097764509E-8</v>
      </c>
      <c r="IX24" s="158">
        <f>'27 VAS skaičiavimai'!$U$24/12</f>
        <v>-7.6866127097764509E-8</v>
      </c>
      <c r="IY24" s="158">
        <f>'27 VAS skaičiavimai'!$U$24/12</f>
        <v>-7.6866127097764509E-8</v>
      </c>
      <c r="IZ24" s="158">
        <f>'27 VAS skaičiavimai'!$U$24/12</f>
        <v>-7.6866127097764509E-8</v>
      </c>
      <c r="JA24" s="171">
        <f t="shared" si="234"/>
        <v>-9.2239352517317426E-7</v>
      </c>
      <c r="JB24" s="158">
        <f>'27 VAS skaičiavimai'!$V$24/12</f>
        <v>-1.0197550288015189E-7</v>
      </c>
      <c r="JC24" s="158">
        <f>'27 VAS skaičiavimai'!$V$24/12</f>
        <v>-1.0197550288015189E-7</v>
      </c>
      <c r="JD24" s="158">
        <f>'27 VAS skaičiavimai'!$V$24/12</f>
        <v>-1.0197550288015189E-7</v>
      </c>
      <c r="JE24" s="158">
        <f>'27 VAS skaičiavimai'!$V$24/12</f>
        <v>-1.0197550288015189E-7</v>
      </c>
      <c r="JF24" s="158">
        <f>'27 VAS skaičiavimai'!$V$24/12</f>
        <v>-1.0197550288015189E-7</v>
      </c>
      <c r="JG24" s="158">
        <f>'27 VAS skaičiavimai'!$V$24/12</f>
        <v>-1.0197550288015189E-7</v>
      </c>
      <c r="JH24" s="158">
        <f>'27 VAS skaičiavimai'!$V$24/12</f>
        <v>-1.0197550288015189E-7</v>
      </c>
      <c r="JI24" s="158">
        <f>'27 VAS skaičiavimai'!$V$24/12</f>
        <v>-1.0197550288015189E-7</v>
      </c>
      <c r="JJ24" s="158">
        <f>'27 VAS skaičiavimai'!$V$24/12</f>
        <v>-1.0197550288015189E-7</v>
      </c>
      <c r="JK24" s="158">
        <f>'27 VAS skaičiavimai'!$V$24/12</f>
        <v>-1.0197550288015189E-7</v>
      </c>
      <c r="JL24" s="158">
        <f>'27 VAS skaičiavimai'!$V$24/12</f>
        <v>-1.0197550288015189E-7</v>
      </c>
      <c r="JM24" s="158">
        <f>'27 VAS skaičiavimai'!$V$24/12</f>
        <v>-1.0197550288015189E-7</v>
      </c>
      <c r="JN24" s="171">
        <f t="shared" si="245"/>
        <v>-1.2237060345618222E-6</v>
      </c>
      <c r="JO24" s="158">
        <f>'27 VAS skaičiavimai'!$W$24/12</f>
        <v>-1.3528720101161827E-7</v>
      </c>
      <c r="JP24" s="158">
        <f>'27 VAS skaičiavimai'!$W$24/12</f>
        <v>-1.3528720101161827E-7</v>
      </c>
      <c r="JQ24" s="158">
        <f>'27 VAS skaičiavimai'!$W$24/12</f>
        <v>-1.3528720101161827E-7</v>
      </c>
      <c r="JR24" s="158">
        <f>'27 VAS skaičiavimai'!$W$24/12</f>
        <v>-1.3528720101161827E-7</v>
      </c>
      <c r="JS24" s="158">
        <f>'27 VAS skaičiavimai'!$W$24/12</f>
        <v>-1.3528720101161827E-7</v>
      </c>
      <c r="JT24" s="158">
        <f>'27 VAS skaičiavimai'!$W$24/12</f>
        <v>-1.3528720101161827E-7</v>
      </c>
      <c r="JU24" s="158">
        <f>'27 VAS skaičiavimai'!$W$24/12</f>
        <v>-1.3528720101161827E-7</v>
      </c>
      <c r="JV24" s="158">
        <f>'27 VAS skaičiavimai'!$W$24/12</f>
        <v>-1.3528720101161827E-7</v>
      </c>
      <c r="JW24" s="158">
        <f>'27 VAS skaičiavimai'!$W$24/12</f>
        <v>-1.3528720101161827E-7</v>
      </c>
      <c r="JX24" s="158">
        <f>'27 VAS skaičiavimai'!$W$24/12</f>
        <v>-1.3528720101161827E-7</v>
      </c>
      <c r="JY24" s="158">
        <f>'27 VAS skaičiavimai'!$W$24/12</f>
        <v>-1.3528720101161827E-7</v>
      </c>
      <c r="JZ24" s="158">
        <f>'27 VAS skaičiavimai'!$W$24/12</f>
        <v>-1.3528720101161827E-7</v>
      </c>
      <c r="KA24" s="171">
        <f t="shared" si="256"/>
        <v>-1.6234464121394189E-6</v>
      </c>
      <c r="KB24" s="158">
        <f>'27 VAS skaičiavimai'!$X$24/12</f>
        <v>-1.7948062270473355E-7</v>
      </c>
      <c r="KC24" s="158">
        <f>'27 VAS skaičiavimai'!$X$24/12</f>
        <v>-1.7948062270473355E-7</v>
      </c>
      <c r="KD24" s="158">
        <f>'27 VAS skaičiavimai'!$X$24/12</f>
        <v>-1.7948062270473355E-7</v>
      </c>
      <c r="KE24" s="158">
        <f>'27 VAS skaičiavimai'!$X$24/12</f>
        <v>-1.7948062270473355E-7</v>
      </c>
      <c r="KF24" s="158">
        <f>'27 VAS skaičiavimai'!$X$24/12</f>
        <v>-1.7948062270473355E-7</v>
      </c>
      <c r="KG24" s="158">
        <f>'27 VAS skaičiavimai'!$X$24/12</f>
        <v>-1.7948062270473355E-7</v>
      </c>
      <c r="KH24" s="158">
        <f>'27 VAS skaičiavimai'!$X$24/12</f>
        <v>-1.7948062270473355E-7</v>
      </c>
      <c r="KI24" s="158">
        <f>'27 VAS skaičiavimai'!$X$24/12</f>
        <v>-1.7948062270473355E-7</v>
      </c>
      <c r="KJ24" s="158">
        <f>'27 VAS skaičiavimai'!$X$24/12</f>
        <v>-1.7948062270473355E-7</v>
      </c>
      <c r="KK24" s="158">
        <f>'27 VAS skaičiavimai'!$X$24/12</f>
        <v>-1.7948062270473355E-7</v>
      </c>
      <c r="KL24" s="158">
        <f>'27 VAS skaičiavimai'!$X$24/12</f>
        <v>-1.7948062270473355E-7</v>
      </c>
      <c r="KM24" s="158">
        <f>'27 VAS skaičiavimai'!$X$24/12</f>
        <v>-1.7948062270473355E-7</v>
      </c>
      <c r="KN24" s="171">
        <f t="shared" si="267"/>
        <v>-2.1537674724568021E-6</v>
      </c>
      <c r="KO24" s="158">
        <f>'27 VAS skaičiavimai'!$Y$24/12</f>
        <v>-2.3811043236612222E-7</v>
      </c>
      <c r="KP24" s="158">
        <f>'27 VAS skaičiavimai'!$Y$24/12</f>
        <v>-2.3811043236612222E-7</v>
      </c>
      <c r="KQ24" s="158">
        <f>'27 VAS skaičiavimai'!$Y$24/12</f>
        <v>-2.3811043236612222E-7</v>
      </c>
      <c r="KR24" s="158">
        <f>'27 VAS skaičiavimai'!$Y$24/12</f>
        <v>-2.3811043236612222E-7</v>
      </c>
      <c r="KS24" s="158">
        <f>'27 VAS skaičiavimai'!$Y$24/12</f>
        <v>-2.3811043236612222E-7</v>
      </c>
      <c r="KT24" s="158">
        <f>'27 VAS skaičiavimai'!$Y$24/12</f>
        <v>-2.3811043236612222E-7</v>
      </c>
      <c r="KU24" s="158">
        <f>'27 VAS skaičiavimai'!$Y$24/12</f>
        <v>-2.3811043236612222E-7</v>
      </c>
      <c r="KV24" s="158">
        <f>'27 VAS skaičiavimai'!$Y$24/12</f>
        <v>-2.3811043236612222E-7</v>
      </c>
      <c r="KW24" s="158">
        <f>'27 VAS skaičiavimai'!$Y$24/12</f>
        <v>-2.3811043236612222E-7</v>
      </c>
      <c r="KX24" s="158">
        <f>'27 VAS skaičiavimai'!$Y$24/12</f>
        <v>-2.3811043236612222E-7</v>
      </c>
      <c r="KY24" s="158">
        <f>'27 VAS skaičiavimai'!$Y$24/12</f>
        <v>-2.3811043236612222E-7</v>
      </c>
      <c r="KZ24" s="158">
        <f>'27 VAS skaičiavimai'!$Y$24/12</f>
        <v>-2.3811043236612222E-7</v>
      </c>
      <c r="LA24" s="171">
        <f t="shared" si="278"/>
        <v>-2.8573251883934672E-6</v>
      </c>
      <c r="LB24" s="158">
        <f>'27 VAS skaičiavimai'!$Z$24/12</f>
        <v>-3.1589247433609651E-7</v>
      </c>
      <c r="LC24" s="158">
        <f>'27 VAS skaičiavimai'!$Z$24/12</f>
        <v>-3.1589247433609651E-7</v>
      </c>
      <c r="LD24" s="158">
        <f>'27 VAS skaičiavimai'!$Z$24/12</f>
        <v>-3.1589247433609651E-7</v>
      </c>
      <c r="LE24" s="158">
        <f>'27 VAS skaičiavimai'!$Z$24/12</f>
        <v>-3.1589247433609651E-7</v>
      </c>
      <c r="LF24" s="158">
        <f>'27 VAS skaičiavimai'!$Z$24/12</f>
        <v>-3.1589247433609651E-7</v>
      </c>
      <c r="LG24" s="158">
        <f>'27 VAS skaičiavimai'!$Z$24/12</f>
        <v>-3.1589247433609651E-7</v>
      </c>
      <c r="LH24" s="158">
        <f>'27 VAS skaičiavimai'!$Z$24/12</f>
        <v>-3.1589247433609651E-7</v>
      </c>
      <c r="LI24" s="158">
        <f>'27 VAS skaičiavimai'!$Z$24/12</f>
        <v>-3.1589247433609651E-7</v>
      </c>
      <c r="LJ24" s="158">
        <f>'27 VAS skaičiavimai'!$Z$24/12</f>
        <v>-3.1589247433609651E-7</v>
      </c>
      <c r="LK24" s="158">
        <f>'27 VAS skaičiavimai'!$Z$24/12</f>
        <v>-3.1589247433609651E-7</v>
      </c>
      <c r="LL24" s="158">
        <f>'27 VAS skaičiavimai'!$Z$24/12</f>
        <v>-3.1589247433609651E-7</v>
      </c>
      <c r="LM24" s="158">
        <f>'27 VAS skaičiavimai'!$Z$24/12</f>
        <v>-3.1589247433609651E-7</v>
      </c>
      <c r="LN24" s="172">
        <f t="shared" si="289"/>
        <v>-3.7907096920331584E-6</v>
      </c>
    </row>
    <row r="25" spans="1:326" s="160" customFormat="1" ht="14.65" hidden="1" outlineLevel="1" thickBot="1">
      <c r="A25" s="173" t="s">
        <v>24</v>
      </c>
      <c r="B25" s="174">
        <f>IF(('Investuotojas ir Finansuotojas'!B37+'Investuotojas ir Finansuotojas'!B43)&gt;0,-'Investuotojas ir Finansuotojas'!B24-'Investuotojas ir Finansuotojas'!B37-'Investuotojas ir Finansuotojas'!B25-'Investuotojas ir Finansuotojas'!B28-'Investuotojas ir Finansuotojas'!B43,-'Investuotojas ir Finansuotojas'!B24-'Investuotojas ir Finansuotojas'!B25-'Investuotojas ir Finansuotojas'!B28)</f>
        <v>-16666.666666666668</v>
      </c>
      <c r="C25" s="174">
        <f>IF(('Investuotojas ir Finansuotojas'!C37+'Investuotojas ir Finansuotojas'!C43)&gt;0,-'Investuotojas ir Finansuotojas'!C24-'Investuotojas ir Finansuotojas'!C37-'Investuotojas ir Finansuotojas'!C25-'Investuotojas ir Finansuotojas'!C28-'Investuotojas ir Finansuotojas'!C43,-'Investuotojas ir Finansuotojas'!C24-'Investuotojas ir Finansuotojas'!C25-'Investuotojas ir Finansuotojas'!C28)</f>
        <v>-1736.1111111111113</v>
      </c>
      <c r="D25" s="174">
        <f>IF(('Investuotojas ir Finansuotojas'!D37+'Investuotojas ir Finansuotojas'!D43)&gt;0,-'Investuotojas ir Finansuotojas'!D24-'Investuotojas ir Finansuotojas'!D37-'Investuotojas ir Finansuotojas'!D25-'Investuotojas ir Finansuotojas'!D28-'Investuotojas ir Finansuotojas'!D43,-'Investuotojas ir Finansuotojas'!D24-'Investuotojas ir Finansuotojas'!D25-'Investuotojas ir Finansuotojas'!D28)</f>
        <v>-1743.0555555555557</v>
      </c>
      <c r="E25" s="174">
        <f>IF(('Investuotojas ir Finansuotojas'!E37+'Investuotojas ir Finansuotojas'!E43)&gt;0,-'Investuotojas ir Finansuotojas'!E24-'Investuotojas ir Finansuotojas'!E37-'Investuotojas ir Finansuotojas'!E25-'Investuotojas ir Finansuotojas'!E28-'Investuotojas ir Finansuotojas'!E43,-'Investuotojas ir Finansuotojas'!E24-'Investuotojas ir Finansuotojas'!E25-'Investuotojas ir Finansuotojas'!E28)</f>
        <v>-1750</v>
      </c>
      <c r="F25" s="174">
        <f>IF(('Investuotojas ir Finansuotojas'!F37+'Investuotojas ir Finansuotojas'!F43)&gt;0,-'Investuotojas ir Finansuotojas'!F24-'Investuotojas ir Finansuotojas'!F37-'Investuotojas ir Finansuotojas'!F25-'Investuotojas ir Finansuotojas'!F28-'Investuotojas ir Finansuotojas'!F43,-'Investuotojas ir Finansuotojas'!F24-'Investuotojas ir Finansuotojas'!F25-'Investuotojas ir Finansuotojas'!F28)</f>
        <v>-1756.9444444444446</v>
      </c>
      <c r="G25" s="174">
        <f>IF(('Investuotojas ir Finansuotojas'!G37+'Investuotojas ir Finansuotojas'!G43)&gt;0,-'Investuotojas ir Finansuotojas'!G24-'Investuotojas ir Finansuotojas'!G37-'Investuotojas ir Finansuotojas'!G25-'Investuotojas ir Finansuotojas'!G28-'Investuotojas ir Finansuotojas'!G43,-'Investuotojas ir Finansuotojas'!G24-'Investuotojas ir Finansuotojas'!G25-'Investuotojas ir Finansuotojas'!G28)</f>
        <v>-1763.8888888888889</v>
      </c>
      <c r="H25" s="174">
        <f>IF(('Investuotojas ir Finansuotojas'!H37+'Investuotojas ir Finansuotojas'!H43)&gt;0,-'Investuotojas ir Finansuotojas'!H24-'Investuotojas ir Finansuotojas'!H37-'Investuotojas ir Finansuotojas'!H25-'Investuotojas ir Finansuotojas'!H28-'Investuotojas ir Finansuotojas'!H43,-'Investuotojas ir Finansuotojas'!H24-'Investuotojas ir Finansuotojas'!H25-'Investuotojas ir Finansuotojas'!H28)</f>
        <v>-1770.8333333333335</v>
      </c>
      <c r="I25" s="174">
        <f>IF(('Investuotojas ir Finansuotojas'!I37+'Investuotojas ir Finansuotojas'!I43)&gt;0,-'Investuotojas ir Finansuotojas'!I24-'Investuotojas ir Finansuotojas'!I37-'Investuotojas ir Finansuotojas'!I25-'Investuotojas ir Finansuotojas'!I28-'Investuotojas ir Finansuotojas'!I43,-'Investuotojas ir Finansuotojas'!I24-'Investuotojas ir Finansuotojas'!I25-'Investuotojas ir Finansuotojas'!I28)</f>
        <v>-1777.7777777777778</v>
      </c>
      <c r="J25" s="174">
        <f>IF(('Investuotojas ir Finansuotojas'!J37+'Investuotojas ir Finansuotojas'!J43)&gt;0,-'Investuotojas ir Finansuotojas'!J24-'Investuotojas ir Finansuotojas'!J37-'Investuotojas ir Finansuotojas'!J25-'Investuotojas ir Finansuotojas'!J28-'Investuotojas ir Finansuotojas'!J43,-'Investuotojas ir Finansuotojas'!J24-'Investuotojas ir Finansuotojas'!J25-'Investuotojas ir Finansuotojas'!J28)</f>
        <v>-1784.7222222222224</v>
      </c>
      <c r="K25" s="174">
        <f>IF(('Investuotojas ir Finansuotojas'!K37+'Investuotojas ir Finansuotojas'!K43)&gt;0,-'Investuotojas ir Finansuotojas'!K24-'Investuotojas ir Finansuotojas'!K37-'Investuotojas ir Finansuotojas'!K25-'Investuotojas ir Finansuotojas'!K28-'Investuotojas ir Finansuotojas'!K43,-'Investuotojas ir Finansuotojas'!K24-'Investuotojas ir Finansuotojas'!K25-'Investuotojas ir Finansuotojas'!K28)</f>
        <v>-1921.875</v>
      </c>
      <c r="L25" s="174">
        <f>IF(('Investuotojas ir Finansuotojas'!L37+'Investuotojas ir Finansuotojas'!L43)&gt;0,-'Investuotojas ir Finansuotojas'!L24-'Investuotojas ir Finansuotojas'!L37-'Investuotojas ir Finansuotojas'!L25-'Investuotojas ir Finansuotojas'!L28-'Investuotojas ir Finansuotojas'!L43,-'Investuotojas ir Finansuotojas'!L24-'Investuotojas ir Finansuotojas'!L25-'Investuotojas ir Finansuotojas'!L28)</f>
        <v>-2059.0277777777778</v>
      </c>
      <c r="M25" s="175">
        <f>IF(('Investuotojas ir Finansuotojas'!M37+'Investuotojas ir Finansuotojas'!M43)&gt;0,-'Investuotojas ir Finansuotojas'!M24-'Investuotojas ir Finansuotojas'!M37-'Investuotojas ir Finansuotojas'!M25-'Investuotojas ir Finansuotojas'!M28-'Investuotojas ir Finansuotojas'!M43,-'Investuotojas ir Finansuotojas'!M24-'Investuotojas ir Finansuotojas'!M25-'Investuotojas ir Finansuotojas'!M28)</f>
        <v>-2196.1805555555561</v>
      </c>
      <c r="N25" s="272">
        <f t="shared" si="25"/>
        <v>-36927.083333333336</v>
      </c>
      <c r="O25" s="174">
        <f>IF(('Investuotojas ir Finansuotojas'!O37+'Investuotojas ir Finansuotojas'!O43)&gt;0,-'Investuotojas ir Finansuotojas'!O24-'Investuotojas ir Finansuotojas'!O37-'Investuotojas ir Finansuotojas'!O25-'Investuotojas ir Finansuotojas'!O28-'Investuotojas ir Finansuotojas'!O43,-'Investuotojas ir Finansuotojas'!O24-'Investuotojas ir Finansuotojas'!O25-'Investuotojas ir Finansuotojas'!O28)</f>
        <v>-2341.3628472222222</v>
      </c>
      <c r="P25" s="174">
        <f>IF(('Investuotojas ir Finansuotojas'!P37+'Investuotojas ir Finansuotojas'!P43)&gt;0,-'Investuotojas ir Finansuotojas'!P24-'Investuotojas ir Finansuotojas'!P37-'Investuotojas ir Finansuotojas'!P25-'Investuotojas ir Finansuotojas'!P28-'Investuotojas ir Finansuotojas'!P43,-'Investuotojas ir Finansuotojas'!P24-'Investuotojas ir Finansuotojas'!P25-'Investuotojas ir Finansuotojas'!P28)</f>
        <v>-2782.3350694444448</v>
      </c>
      <c r="Q25" s="174">
        <f>IF(('Investuotojas ir Finansuotojas'!Q37+'Investuotojas ir Finansuotojas'!Q43)&gt;0,-'Investuotojas ir Finansuotojas'!Q24-'Investuotojas ir Finansuotojas'!Q37-'Investuotojas ir Finansuotojas'!Q25-'Investuotojas ir Finansuotojas'!Q28-'Investuotojas ir Finansuotojas'!Q43,-'Investuotojas ir Finansuotojas'!Q24-'Investuotojas ir Finansuotojas'!Q25-'Investuotojas ir Finansuotojas'!Q28)</f>
        <v>-3223.307291666667</v>
      </c>
      <c r="R25" s="174">
        <f>IF(('Investuotojas ir Finansuotojas'!R37+'Investuotojas ir Finansuotojas'!R43)&gt;0,-'Investuotojas ir Finansuotojas'!R24-'Investuotojas ir Finansuotojas'!R37-'Investuotojas ir Finansuotojas'!R25-'Investuotojas ir Finansuotojas'!R28-'Investuotojas ir Finansuotojas'!R43,-'Investuotojas ir Finansuotojas'!R24-'Investuotojas ir Finansuotojas'!R25-'Investuotojas ir Finansuotojas'!R28)</f>
        <v>-3716.3628472222226</v>
      </c>
      <c r="S25" s="174">
        <f>IF(('Investuotojas ir Finansuotojas'!S37+'Investuotojas ir Finansuotojas'!S43)&gt;0,-'Investuotojas ir Finansuotojas'!S24-'Investuotojas ir Finansuotojas'!S37-'Investuotojas ir Finansuotojas'!S25-'Investuotojas ir Finansuotojas'!S28-'Investuotojas ir Finansuotojas'!S43,-'Investuotojas ir Finansuotojas'!S24-'Investuotojas ir Finansuotojas'!S25-'Investuotojas ir Finansuotojas'!S28)</f>
        <v>-4166.2326388888887</v>
      </c>
      <c r="T25" s="174">
        <f>IF(('Investuotojas ir Finansuotojas'!T37+'Investuotojas ir Finansuotojas'!T43)&gt;0,-'Investuotojas ir Finansuotojas'!T24-'Investuotojas ir Finansuotojas'!T37-'Investuotojas ir Finansuotojas'!T25-'Investuotojas ir Finansuotojas'!T28-'Investuotojas ir Finansuotojas'!T43,-'Investuotojas ir Finansuotojas'!T24-'Investuotojas ir Finansuotojas'!T25-'Investuotojas ir Finansuotojas'!T28)</f>
        <v>-4434.5703125</v>
      </c>
      <c r="U25" s="174">
        <f>IF(('Investuotojas ir Finansuotojas'!U37+'Investuotojas ir Finansuotojas'!U43)&gt;0,-'Investuotojas ir Finansuotojas'!U24-'Investuotojas ir Finansuotojas'!U37-'Investuotojas ir Finansuotojas'!U25-'Investuotojas ir Finansuotojas'!U28-'Investuotojas ir Finansuotojas'!U43,-'Investuotojas ir Finansuotojas'!U24-'Investuotojas ir Finansuotojas'!U25-'Investuotojas ir Finansuotojas'!U28)</f>
        <v>-4703.9930555555566</v>
      </c>
      <c r="V25" s="174">
        <f>IF(('Investuotojas ir Finansuotojas'!V37+'Investuotojas ir Finansuotojas'!V43)&gt;0,-'Investuotojas ir Finansuotojas'!V24-'Investuotojas ir Finansuotojas'!V37-'Investuotojas ir Finansuotojas'!V25-'Investuotojas ir Finansuotojas'!V28-'Investuotojas ir Finansuotojas'!V43,-'Investuotojas ir Finansuotojas'!V24-'Investuotojas ir Finansuotojas'!V25-'Investuotojas ir Finansuotojas'!V28)</f>
        <v>-4974.5008680555566</v>
      </c>
      <c r="W25" s="174">
        <f>IF(('Investuotojas ir Finansuotojas'!W37+'Investuotojas ir Finansuotojas'!W43)&gt;0,-'Investuotojas ir Finansuotojas'!W24-'Investuotojas ir Finansuotojas'!W37-'Investuotojas ir Finansuotojas'!W25-'Investuotojas ir Finansuotojas'!W28-'Investuotojas ir Finansuotojas'!W43,-'Investuotojas ir Finansuotojas'!W24-'Investuotojas ir Finansuotojas'!W25-'Investuotojas ir Finansuotojas'!W28)</f>
        <v>-5246.09375</v>
      </c>
      <c r="X25" s="174">
        <f>IF(('Investuotojas ir Finansuotojas'!X37+'Investuotojas ir Finansuotojas'!X43)&gt;0,-'Investuotojas ir Finansuotojas'!X24-'Investuotojas ir Finansuotojas'!X37-'Investuotojas ir Finansuotojas'!X25-'Investuotojas ir Finansuotojas'!X28-'Investuotojas ir Finansuotojas'!X43,-'Investuotojas ir Finansuotojas'!X24-'Investuotojas ir Finansuotojas'!X25-'Investuotojas ir Finansuotojas'!X28)</f>
        <v>-5518.7717013888896</v>
      </c>
      <c r="Y25" s="174">
        <f>IF(('Investuotojas ir Finansuotojas'!Y37+'Investuotojas ir Finansuotojas'!Y43)&gt;0,-'Investuotojas ir Finansuotojas'!Y24-'Investuotojas ir Finansuotojas'!Y37-'Investuotojas ir Finansuotojas'!Y25-'Investuotojas ir Finansuotojas'!Y28-'Investuotojas ir Finansuotojas'!Y43,-'Investuotojas ir Finansuotojas'!Y24-'Investuotojas ir Finansuotojas'!Y25-'Investuotojas ir Finansuotojas'!Y28)</f>
        <v>-5792.5347222222226</v>
      </c>
      <c r="Z25" s="174">
        <f>IF(('Investuotojas ir Finansuotojas'!Z37+'Investuotojas ir Finansuotojas'!Z43)&gt;0,-'Investuotojas ir Finansuotojas'!Z24-'Investuotojas ir Finansuotojas'!Z37-'Investuotojas ir Finansuotojas'!Z25-'Investuotojas ir Finansuotojas'!Z28-'Investuotojas ir Finansuotojas'!Z43,-'Investuotojas ir Finansuotojas'!Z24-'Investuotojas ir Finansuotojas'!Z25-'Investuotojas ir Finansuotojas'!Z28)</f>
        <v>-6067.3828124999991</v>
      </c>
      <c r="AA25" s="176">
        <f t="shared" si="36"/>
        <v>-52967.447916666672</v>
      </c>
      <c r="AB25" s="175">
        <f>IF(('Investuotojas ir Finansuotojas'!AB37+'Investuotojas ir Finansuotojas'!AB43)&gt;0,-'Investuotojas ir Finansuotojas'!AB24-'Investuotojas ir Finansuotojas'!AB37-'Investuotojas ir Finansuotojas'!AB25-'Investuotojas ir Finansuotojas'!AB28-'Investuotojas ir Finansuotojas'!AB43,-'Investuotojas ir Finansuotojas'!AB24-'Investuotojas ir Finansuotojas'!AB25-'Investuotojas ir Finansuotojas'!AB28)</f>
        <v>-6403.206380208333</v>
      </c>
      <c r="AC25" s="175">
        <f>IF(('Investuotojas ir Finansuotojas'!AC37+'Investuotojas ir Finansuotojas'!AC43)&gt;0,-'Investuotojas ir Finansuotojas'!AC24-'Investuotojas ir Finansuotojas'!AC37-'Investuotojas ir Finansuotojas'!AC25-'Investuotojas ir Finansuotojas'!AC28-'Investuotojas ir Finansuotojas'!AC43,-'Investuotojas ir Finansuotojas'!AC24-'Investuotojas ir Finansuotojas'!AC25-'Investuotojas ir Finansuotojas'!AC28)</f>
        <v>-6601.9368489583339</v>
      </c>
      <c r="AD25" s="175">
        <f>IF(('Investuotojas ir Finansuotojas'!AD37+'Investuotojas ir Finansuotojas'!AD43)&gt;0,-'Investuotojas ir Finansuotojas'!AD24-'Investuotojas ir Finansuotojas'!AD37-'Investuotojas ir Finansuotojas'!AD25-'Investuotojas ir Finansuotojas'!AD28-'Investuotojas ir Finansuotojas'!AD43,-'Investuotojas ir Finansuotojas'!AD24-'Investuotojas ir Finansuotojas'!AD25-'Investuotojas ir Finansuotojas'!AD28)</f>
        <v>-6801.4268663194453</v>
      </c>
      <c r="AE25" s="175">
        <f>IF(('Investuotojas ir Finansuotojas'!AE37+'Investuotojas ir Finansuotojas'!AE43)&gt;0,-'Investuotojas ir Finansuotojas'!AE24-'Investuotojas ir Finansuotojas'!AE37-'Investuotojas ir Finansuotojas'!AE25-'Investuotojas ir Finansuotojas'!AE28-'Investuotojas ir Finansuotojas'!AE43,-'Investuotojas ir Finansuotojas'!AE24-'Investuotojas ir Finansuotojas'!AE25-'Investuotojas ir Finansuotojas'!AE28)</f>
        <v>-7001.676432291667</v>
      </c>
      <c r="AF25" s="175">
        <f>IF(('Investuotojas ir Finansuotojas'!AF37+'Investuotojas ir Finansuotojas'!AF43)&gt;0,-'Investuotojas ir Finansuotojas'!AF24-'Investuotojas ir Finansuotojas'!AF37-'Investuotojas ir Finansuotojas'!AF25-'Investuotojas ir Finansuotojas'!AF28-'Investuotojas ir Finansuotojas'!AF43,-'Investuotojas ir Finansuotojas'!AF24-'Investuotojas ir Finansuotojas'!AF25-'Investuotojas ir Finansuotojas'!AF28)</f>
        <v>-7202.685546875</v>
      </c>
      <c r="AG25" s="175">
        <f>IF(('Investuotojas ir Finansuotojas'!AG37+'Investuotojas ir Finansuotojas'!AG43)&gt;0,-'Investuotojas ir Finansuotojas'!AG24-'Investuotojas ir Finansuotojas'!AG37-'Investuotojas ir Finansuotojas'!AG25-'Investuotojas ir Finansuotojas'!AG28-'Investuotojas ir Finansuotojas'!AG43,-'Investuotojas ir Finansuotojas'!AG24-'Investuotojas ir Finansuotojas'!AG25-'Investuotojas ir Finansuotojas'!AG28)</f>
        <v>-7404.4542100694453</v>
      </c>
      <c r="AH25" s="175">
        <f>IF(('Investuotojas ir Finansuotojas'!AH37+'Investuotojas ir Finansuotojas'!AH43)&gt;0,-'Investuotojas ir Finansuotojas'!AH24-'Investuotojas ir Finansuotojas'!AH37-'Investuotojas ir Finansuotojas'!AH25-'Investuotojas ir Finansuotojas'!AH28-'Investuotojas ir Finansuotojas'!AH43,-'Investuotojas ir Finansuotojas'!AH24-'Investuotojas ir Finansuotojas'!AH25-'Investuotojas ir Finansuotojas'!AH28)</f>
        <v>-7669.5204897280091</v>
      </c>
      <c r="AI25" s="175">
        <f>IF(('Investuotojas ir Finansuotojas'!AI37+'Investuotojas ir Finansuotojas'!AI43)&gt;0,-'Investuotojas ir Finansuotojas'!AI24-'Investuotojas ir Finansuotojas'!AI37-'Investuotojas ir Finansuotojas'!AI25-'Investuotojas ir Finansuotojas'!AI28-'Investuotojas ir Finansuotojas'!AI43,-'Investuotojas ir Finansuotojas'!AI24-'Investuotojas ir Finansuotojas'!AI25-'Investuotojas ir Finansuotojas'!AI28)</f>
        <v>-7851.812156394677</v>
      </c>
      <c r="AJ25" s="175">
        <f>IF(('Investuotojas ir Finansuotojas'!AJ37+'Investuotojas ir Finansuotojas'!AJ43)&gt;0,-'Investuotojas ir Finansuotojas'!AJ24-'Investuotojas ir Finansuotojas'!AJ37-'Investuotojas ir Finansuotojas'!AJ25-'Investuotojas ir Finansuotojas'!AJ28-'Investuotojas ir Finansuotojas'!AJ43,-'Investuotojas ir Finansuotojas'!AJ24-'Investuotojas ir Finansuotojas'!AJ25-'Investuotojas ir Finansuotojas'!AJ28)</f>
        <v>-8034.1038230613431</v>
      </c>
      <c r="AK25" s="175">
        <f>IF(('Investuotojas ir Finansuotojas'!AK37+'Investuotojas ir Finansuotojas'!AK43)&gt;0,-'Investuotojas ir Finansuotojas'!AK24-'Investuotojas ir Finansuotojas'!AK37-'Investuotojas ir Finansuotojas'!AK25-'Investuotojas ir Finansuotojas'!AK28-'Investuotojas ir Finansuotojas'!AK43,-'Investuotojas ir Finansuotojas'!AK24-'Investuotojas ir Finansuotojas'!AK25-'Investuotojas ir Finansuotojas'!AK28)</f>
        <v>-8216.3954897280109</v>
      </c>
      <c r="AL25" s="175">
        <f>IF(('Investuotojas ir Finansuotojas'!AL37+'Investuotojas ir Finansuotojas'!AL43)&gt;0,-'Investuotojas ir Finansuotojas'!AL24-'Investuotojas ir Finansuotojas'!AL37-'Investuotojas ir Finansuotojas'!AL25-'Investuotojas ir Finansuotojas'!AL28-'Investuotojas ir Finansuotojas'!AL43,-'Investuotojas ir Finansuotojas'!AL24-'Investuotojas ir Finansuotojas'!AL25-'Investuotojas ir Finansuotojas'!AL28)</f>
        <v>-8398.6871563946752</v>
      </c>
      <c r="AM25" s="175">
        <f>IF(('Investuotojas ir Finansuotojas'!AM37+'Investuotojas ir Finansuotojas'!AM43)&gt;0,-'Investuotojas ir Finansuotojas'!AM24-'Investuotojas ir Finansuotojas'!AM37-'Investuotojas ir Finansuotojas'!AM25-'Investuotojas ir Finansuotojas'!AM28-'Investuotojas ir Finansuotojas'!AM43,-'Investuotojas ir Finansuotojas'!AM24-'Investuotojas ir Finansuotojas'!AM25-'Investuotojas ir Finansuotojas'!AM28)</f>
        <v>-8580.9788230613449</v>
      </c>
      <c r="AN25" s="176">
        <f t="shared" si="47"/>
        <v>-90166.884223090296</v>
      </c>
      <c r="AO25" s="175">
        <f>IF(('Investuotojas ir Finansuotojas'!AO37+'Investuotojas ir Finansuotojas'!AO43)&gt;0,-'Investuotojas ir Finansuotojas'!AO24-'Investuotojas ir Finansuotojas'!AO37-'Investuotojas ir Finansuotojas'!AO25-'Investuotojas ir Finansuotojas'!AO28-'Investuotojas ir Finansuotojas'!AO43,-'Investuotojas ir Finansuotojas'!AO24-'Investuotojas ir Finansuotojas'!AO25-'Investuotojas ir Finansuotojas'!AO28)</f>
        <v>-8596.8997510916488</v>
      </c>
      <c r="AP25" s="175">
        <f>IF(('Investuotojas ir Finansuotojas'!AP37+'Investuotojas ir Finansuotojas'!AP43)&gt;0,-'Investuotojas ir Finansuotojas'!AP24-'Investuotojas ir Finansuotojas'!AP37-'Investuotojas ir Finansuotojas'!AP25-'Investuotojas ir Finansuotojas'!AP28-'Investuotojas ir Finansuotojas'!AP43,-'Investuotojas ir Finansuotojas'!AP24-'Investuotojas ir Finansuotojas'!AP25-'Investuotojas ir Finansuotojas'!AP28)</f>
        <v>-8969.8584860559786</v>
      </c>
      <c r="AQ25" s="175">
        <f>IF(('Investuotojas ir Finansuotojas'!AQ37+'Investuotojas ir Finansuotojas'!AQ43)&gt;0,-'Investuotojas ir Finansuotojas'!AQ24-'Investuotojas ir Finansuotojas'!AQ37-'Investuotojas ir Finansuotojas'!AQ25-'Investuotojas ir Finansuotojas'!AQ28-'Investuotojas ir Finansuotojas'!AQ43,-'Investuotojas ir Finansuotojas'!AQ24-'Investuotojas ir Finansuotojas'!AQ25-'Investuotojas ir Finansuotojas'!AQ28)</f>
        <v>-8677.8452701519182</v>
      </c>
      <c r="AR25" s="175">
        <f>IF(('Investuotojas ir Finansuotojas'!AR37+'Investuotojas ir Finansuotojas'!AR43)&gt;0,-'Investuotojas ir Finansuotojas'!AR24-'Investuotojas ir Finansuotojas'!AR37-'Investuotojas ir Finansuotojas'!AR25-'Investuotojas ir Finansuotojas'!AR28-'Investuotojas ir Finansuotojas'!AR43,-'Investuotojas ir Finansuotojas'!AR24-'Investuotojas ir Finansuotojas'!AR25-'Investuotojas ir Finansuotojas'!AR28)</f>
        <v>-8384.6153325149262</v>
      </c>
      <c r="AS25" s="175">
        <f>IF(('Investuotojas ir Finansuotojas'!AS37+'Investuotojas ir Finansuotojas'!AS43)&gt;0,-'Investuotojas ir Finansuotojas'!AS24-'Investuotojas ir Finansuotojas'!AS37-'Investuotojas ir Finansuotojas'!AS25-'Investuotojas ir Finansuotojas'!AS28-'Investuotojas ir Finansuotojas'!AS43,-'Investuotojas ir Finansuotojas'!AS24-'Investuotojas ir Finansuotojas'!AS25-'Investuotojas ir Finansuotojas'!AS28)</f>
        <v>-8090.1636034711119</v>
      </c>
      <c r="AT25" s="175">
        <f>IF(('Investuotojas ir Finansuotojas'!AT37+'Investuotojas ir Finansuotojas'!AT43)&gt;0,-'Investuotojas ir Finansuotojas'!AT24-'Investuotojas ir Finansuotojas'!AT37-'Investuotojas ir Finansuotojas'!AT25-'Investuotojas ir Finansuotojas'!AT28-'Investuotojas ir Finansuotojas'!AT43,-'Investuotojas ir Finansuotojas'!AT24-'Investuotojas ir Finansuotojas'!AT25-'Investuotojas ir Finansuotojas'!AT28)</f>
        <v>-7794.4849922229487</v>
      </c>
      <c r="AU25" s="175">
        <f>IF(('Investuotojas ir Finansuotojas'!AU37+'Investuotojas ir Finansuotojas'!AU43)&gt;0,-'Investuotojas ir Finansuotojas'!AU24-'Investuotojas ir Finansuotojas'!AU37-'Investuotojas ir Finansuotojas'!AU25-'Investuotojas ir Finansuotojas'!AU28-'Investuotojas ir Finansuotojas'!AU43,-'Investuotojas ir Finansuotojas'!AU24-'Investuotojas ir Finansuotojas'!AU25-'Investuotojas ir Finansuotojas'!AU28)</f>
        <v>-7497.5743867612509</v>
      </c>
      <c r="AV25" s="175">
        <f>IF(('Investuotojas ir Finansuotojas'!AV37+'Investuotojas ir Finansuotojas'!AV43)&gt;0,-'Investuotojas ir Finansuotojas'!AV24-'Investuotojas ir Finansuotojas'!AV37-'Investuotojas ir Finansuotojas'!AV25-'Investuotojas ir Finansuotojas'!AV28-'Investuotojas ir Finansuotojas'!AV43,-'Investuotojas ir Finansuotojas'!AV24-'Investuotojas ir Finansuotojas'!AV25-'Investuotojas ir Finansuotojas'!AV28)</f>
        <v>-7199.4266537767962</v>
      </c>
      <c r="AW25" s="175">
        <f>IF(('Investuotojas ir Finansuotojas'!AW37+'Investuotojas ir Finansuotojas'!AW43)&gt;0,-'Investuotojas ir Finansuotojas'!AW24-'Investuotojas ir Finansuotojas'!AW37-'Investuotojas ir Finansuotojas'!AW25-'Investuotojas ir Finansuotojas'!AW28-'Investuotojas ir Finansuotojas'!AW43,-'Investuotojas ir Finansuotojas'!AW24-'Investuotojas ir Finansuotojas'!AW25-'Investuotojas ir Finansuotojas'!AW28)</f>
        <v>-6900.0366385715743</v>
      </c>
      <c r="AX25" s="175">
        <f>IF(('Investuotojas ir Finansuotojas'!AX37+'Investuotojas ir Finansuotojas'!AX43)&gt;0,-'Investuotojas ir Finansuotojas'!AX24-'Investuotojas ir Finansuotojas'!AX37-'Investuotojas ir Finansuotojas'!AX25-'Investuotojas ir Finansuotojas'!AX28-'Investuotojas ir Finansuotojas'!AX43,-'Investuotojas ir Finansuotojas'!AX24-'Investuotojas ir Finansuotojas'!AX25-'Investuotojas ir Finansuotojas'!AX28)</f>
        <v>-6599.3991649696618</v>
      </c>
      <c r="AY25" s="175">
        <f>IF(('Investuotojas ir Finansuotojas'!AY37+'Investuotojas ir Finansuotojas'!AY43)&gt;0,-'Investuotojas ir Finansuotojas'!AY24-'Investuotojas ir Finansuotojas'!AY37-'Investuotojas ir Finansuotojas'!AY25-'Investuotojas ir Finansuotojas'!AY28-'Investuotojas ir Finansuotojas'!AY43,-'Investuotojas ir Finansuotojas'!AY24-'Investuotojas ir Finansuotojas'!AY25-'Investuotojas ir Finansuotojas'!AY28)</f>
        <v>-6297.509035227743</v>
      </c>
      <c r="AZ25" s="175">
        <f>IF(('Investuotojas ir Finansuotojas'!AZ37+'Investuotojas ir Finansuotojas'!AZ43)&gt;0,-'Investuotojas ir Finansuotojas'!AZ24-'Investuotojas ir Finansuotojas'!AZ37-'Investuotojas ir Finansuotojas'!AZ25-'Investuotojas ir Finansuotojas'!AZ28-'Investuotojas ir Finansuotojas'!AZ43,-'Investuotojas ir Finansuotojas'!AZ24-'Investuotojas ir Finansuotojas'!AZ25-'Investuotojas ir Finansuotojas'!AZ28)</f>
        <v>-5994.3610299452321</v>
      </c>
      <c r="BA25" s="176">
        <f t="shared" si="58"/>
        <v>-91002.174344760788</v>
      </c>
      <c r="BB25" s="175">
        <f>IF(('Investuotojas ir Finansuotojas'!BB37+'Investuotojas ir Finansuotojas'!BB43)&gt;0,-'Investuotojas ir Finansuotojas'!BB24-'Investuotojas ir Finansuotojas'!BB37-'Investuotojas ir Finansuotojas'!BB25-'Investuotojas ir Finansuotojas'!BB28-'Investuotojas ir Finansuotojas'!BB43,-'Investuotojas ir Finansuotojas'!BB24-'Investuotojas ir Finansuotojas'!BB25-'Investuotojas ir Finansuotojas'!BB28)</f>
        <v>-5689.9499079740444</v>
      </c>
      <c r="BC25" s="175">
        <f>IF(('Investuotojas ir Finansuotojas'!BC37+'Investuotojas ir Finansuotojas'!BC43)&gt;0,-'Investuotojas ir Finansuotojas'!BC24-'Investuotojas ir Finansuotojas'!BC37-'Investuotojas ir Finansuotojas'!BC25-'Investuotojas ir Finansuotojas'!BC28-'Investuotojas ir Finansuotojas'!BC43,-'Investuotojas ir Finansuotojas'!BC24-'Investuotojas ir Finansuotojas'!BC25-'Investuotojas ir Finansuotojas'!BC28)</f>
        <v>-5986.1920087717608</v>
      </c>
      <c r="BD25" s="175">
        <f>IF(('Investuotojas ir Finansuotojas'!BD37+'Investuotojas ir Finansuotojas'!BD43)&gt;0,-'Investuotojas ir Finansuotojas'!BD24-'Investuotojas ir Finansuotojas'!BD37-'Investuotojas ir Finansuotojas'!BD25-'Investuotojas ir Finansuotojas'!BD28-'Investuotojas ir Finansuotojas'!BD43,-'Investuotojas ir Finansuotojas'!BD24-'Investuotojas ir Finansuotojas'!BD25-'Investuotojas ir Finansuotojas'!BD28)</f>
        <v>-5681.7468492123517</v>
      </c>
      <c r="BE25" s="175">
        <f>IF(('Investuotojas ir Finansuotojas'!BE37+'Investuotojas ir Finansuotojas'!BE43)&gt;0,-'Investuotojas ir Finansuotojas'!BE24-'Investuotojas ir Finansuotojas'!BE37-'Investuotojas ir Finansuotojas'!BE25-'Investuotojas ir Finansuotojas'!BE28-'Investuotojas ir Finansuotojas'!BE43,-'Investuotojas ir Finansuotojas'!BE24-'Investuotojas ir Finansuotojas'!BE25-'Investuotojas ir Finansuotojas'!BE28)</f>
        <v>-5376.0331681547759</v>
      </c>
      <c r="BF25" s="175">
        <f>IF(('Investuotojas ir Finansuotojas'!BF37+'Investuotojas ir Finansuotojas'!BF43)&gt;0,-'Investuotojas ir Finansuotojas'!BF24-'Investuotojas ir Finansuotojas'!BF37-'Investuotojas ir Finansuotojas'!BF25-'Investuotojas ir Finansuotojas'!BF28-'Investuotojas ir Finansuotojas'!BF43,-'Investuotojas ir Finansuotojas'!BF24-'Investuotojas ir Finansuotojas'!BF25-'Investuotojas ir Finansuotojas'!BF28)</f>
        <v>-5104.1666666666697</v>
      </c>
      <c r="BG25" s="175">
        <f>IF(('Investuotojas ir Finansuotojas'!BG37+'Investuotojas ir Finansuotojas'!BG43)&gt;0,-'Investuotojas ir Finansuotojas'!BG24-'Investuotojas ir Finansuotojas'!BG37-'Investuotojas ir Finansuotojas'!BG25-'Investuotojas ir Finansuotojas'!BG28-'Investuotojas ir Finansuotojas'!BG43,-'Investuotojas ir Finansuotojas'!BG24-'Investuotojas ir Finansuotojas'!BG25-'Investuotojas ir Finansuotojas'!BG28)</f>
        <v>-5059.9747474747501</v>
      </c>
      <c r="BH25" s="175">
        <f>IF(('Investuotojas ir Finansuotojas'!BH37+'Investuotojas ir Finansuotojas'!BH43)&gt;0,-'Investuotojas ir Finansuotojas'!BH24-'Investuotojas ir Finansuotojas'!BH37-'Investuotojas ir Finansuotojas'!BH25-'Investuotojas ir Finansuotojas'!BH28-'Investuotojas ir Finansuotojas'!BH43,-'Investuotojas ir Finansuotojas'!BH24-'Investuotojas ir Finansuotojas'!BH25-'Investuotojas ir Finansuotojas'!BH28)</f>
        <v>-5015.7828282828314</v>
      </c>
      <c r="BI25" s="175">
        <f>IF(('Investuotojas ir Finansuotojas'!BI37+'Investuotojas ir Finansuotojas'!BI43)&gt;0,-'Investuotojas ir Finansuotojas'!BI24-'Investuotojas ir Finansuotojas'!BI37-'Investuotojas ir Finansuotojas'!BI25-'Investuotojas ir Finansuotojas'!BI28-'Investuotojas ir Finansuotojas'!BI43,-'Investuotojas ir Finansuotojas'!BI24-'Investuotojas ir Finansuotojas'!BI25-'Investuotojas ir Finansuotojas'!BI28)</f>
        <v>-4971.5909090909117</v>
      </c>
      <c r="BJ25" s="175">
        <f>IF(('Investuotojas ir Finansuotojas'!BJ37+'Investuotojas ir Finansuotojas'!BJ43)&gt;0,-'Investuotojas ir Finansuotojas'!BJ24-'Investuotojas ir Finansuotojas'!BJ37-'Investuotojas ir Finansuotojas'!BJ25-'Investuotojas ir Finansuotojas'!BJ28-'Investuotojas ir Finansuotojas'!BJ43,-'Investuotojas ir Finansuotojas'!BJ24-'Investuotojas ir Finansuotojas'!BJ25-'Investuotojas ir Finansuotojas'!BJ28)</f>
        <v>-4927.398989898993</v>
      </c>
      <c r="BK25" s="175">
        <f>IF(('Investuotojas ir Finansuotojas'!BK37+'Investuotojas ir Finansuotojas'!BK43)&gt;0,-'Investuotojas ir Finansuotojas'!BK24-'Investuotojas ir Finansuotojas'!BK37-'Investuotojas ir Finansuotojas'!BK25-'Investuotojas ir Finansuotojas'!BK28-'Investuotojas ir Finansuotojas'!BK43,-'Investuotojas ir Finansuotojas'!BK24-'Investuotojas ir Finansuotojas'!BK25-'Investuotojas ir Finansuotojas'!BK28)</f>
        <v>-4883.2070707070734</v>
      </c>
      <c r="BL25" s="175">
        <f>IF(('Investuotojas ir Finansuotojas'!BL37+'Investuotojas ir Finansuotojas'!BL43)&gt;0,-'Investuotojas ir Finansuotojas'!BL24-'Investuotojas ir Finansuotojas'!BL37-'Investuotojas ir Finansuotojas'!BL25-'Investuotojas ir Finansuotojas'!BL28-'Investuotojas ir Finansuotojas'!BL43,-'Investuotojas ir Finansuotojas'!BL24-'Investuotojas ir Finansuotojas'!BL25-'Investuotojas ir Finansuotojas'!BL28)</f>
        <v>-4839.0151515151547</v>
      </c>
      <c r="BM25" s="175">
        <f>IF(('Investuotojas ir Finansuotojas'!BM37+'Investuotojas ir Finansuotojas'!BM43)&gt;0,-'Investuotojas ir Finansuotojas'!BM24-'Investuotojas ir Finansuotojas'!BM37-'Investuotojas ir Finansuotojas'!BM25-'Investuotojas ir Finansuotojas'!BM28-'Investuotojas ir Finansuotojas'!BM43,-'Investuotojas ir Finansuotojas'!BM24-'Investuotojas ir Finansuotojas'!BM25-'Investuotojas ir Finansuotojas'!BM28)</f>
        <v>-4794.8232323232351</v>
      </c>
      <c r="BN25" s="176">
        <f t="shared" si="69"/>
        <v>-62329.881530072547</v>
      </c>
      <c r="BO25" s="175">
        <f>IF(('Investuotojas ir Finansuotojas'!BO37+'Investuotojas ir Finansuotojas'!BO43)&gt;0,-'Investuotojas ir Finansuotojas'!BO24-'Investuotojas ir Finansuotojas'!BO37-'Investuotojas ir Finansuotojas'!BO25-'Investuotojas ir Finansuotojas'!BO28-'Investuotojas ir Finansuotojas'!BO43,-'Investuotojas ir Finansuotojas'!BO24-'Investuotojas ir Finansuotojas'!BO25-'Investuotojas ir Finansuotojas'!BO28)</f>
        <v>-4750.6313131313163</v>
      </c>
      <c r="BP25" s="175">
        <f>IF(('Investuotojas ir Finansuotojas'!BP37+'Investuotojas ir Finansuotojas'!BP43)&gt;0,-'Investuotojas ir Finansuotojas'!BP24-'Investuotojas ir Finansuotojas'!BP37-'Investuotojas ir Finansuotojas'!BP25-'Investuotojas ir Finansuotojas'!BP28-'Investuotojas ir Finansuotojas'!BP43,-'Investuotojas ir Finansuotojas'!BP24-'Investuotojas ir Finansuotojas'!BP25-'Investuotojas ir Finansuotojas'!BP28)</f>
        <v>-4706.4393939393967</v>
      </c>
      <c r="BQ25" s="175">
        <f>IF(('Investuotojas ir Finansuotojas'!BQ37+'Investuotojas ir Finansuotojas'!BQ43)&gt;0,-'Investuotojas ir Finansuotojas'!BQ24-'Investuotojas ir Finansuotojas'!BQ37-'Investuotojas ir Finansuotojas'!BQ25-'Investuotojas ir Finansuotojas'!BQ28-'Investuotojas ir Finansuotojas'!BQ43,-'Investuotojas ir Finansuotojas'!BQ24-'Investuotojas ir Finansuotojas'!BQ25-'Investuotojas ir Finansuotojas'!BQ28)</f>
        <v>-4662.247474747478</v>
      </c>
      <c r="BR25" s="175">
        <f>IF(('Investuotojas ir Finansuotojas'!BR37+'Investuotojas ir Finansuotojas'!BR43)&gt;0,-'Investuotojas ir Finansuotojas'!BR24-'Investuotojas ir Finansuotojas'!BR37-'Investuotojas ir Finansuotojas'!BR25-'Investuotojas ir Finansuotojas'!BR28-'Investuotojas ir Finansuotojas'!BR43,-'Investuotojas ir Finansuotojas'!BR24-'Investuotojas ir Finansuotojas'!BR25-'Investuotojas ir Finansuotojas'!BR28)</f>
        <v>-4618.0555555555584</v>
      </c>
      <c r="BS25" s="175">
        <f>IF(('Investuotojas ir Finansuotojas'!BS37+'Investuotojas ir Finansuotojas'!BS43)&gt;0,-'Investuotojas ir Finansuotojas'!BS24-'Investuotojas ir Finansuotojas'!BS37-'Investuotojas ir Finansuotojas'!BS25-'Investuotojas ir Finansuotojas'!BS28-'Investuotojas ir Finansuotojas'!BS43,-'Investuotojas ir Finansuotojas'!BS24-'Investuotojas ir Finansuotojas'!BS25-'Investuotojas ir Finansuotojas'!BS28)</f>
        <v>-4573.8636363636406</v>
      </c>
      <c r="BT25" s="175">
        <f>IF(('Investuotojas ir Finansuotojas'!BT37+'Investuotojas ir Finansuotojas'!BT43)&gt;0,-'Investuotojas ir Finansuotojas'!BT24-'Investuotojas ir Finansuotojas'!BT37-'Investuotojas ir Finansuotojas'!BT25-'Investuotojas ir Finansuotojas'!BT28-'Investuotojas ir Finansuotojas'!BT43,-'Investuotojas ir Finansuotojas'!BT24-'Investuotojas ir Finansuotojas'!BT25-'Investuotojas ir Finansuotojas'!BT28)</f>
        <v>-4529.671717171721</v>
      </c>
      <c r="BU25" s="175">
        <f>IF(('Investuotojas ir Finansuotojas'!BU37+'Investuotojas ir Finansuotojas'!BU43)&gt;0,-'Investuotojas ir Finansuotojas'!BU24-'Investuotojas ir Finansuotojas'!BU37-'Investuotojas ir Finansuotojas'!BU25-'Investuotojas ir Finansuotojas'!BU28-'Investuotojas ir Finansuotojas'!BU43,-'Investuotojas ir Finansuotojas'!BU24-'Investuotojas ir Finansuotojas'!BU25-'Investuotojas ir Finansuotojas'!BU28)</f>
        <v>-4485.4797979798022</v>
      </c>
      <c r="BV25" s="175">
        <f>IF(('Investuotojas ir Finansuotojas'!BV37+'Investuotojas ir Finansuotojas'!BV43)&gt;0,-'Investuotojas ir Finansuotojas'!BV24-'Investuotojas ir Finansuotojas'!BV37-'Investuotojas ir Finansuotojas'!BV25-'Investuotojas ir Finansuotojas'!BV28-'Investuotojas ir Finansuotojas'!BV43,-'Investuotojas ir Finansuotojas'!BV24-'Investuotojas ir Finansuotojas'!BV25-'Investuotojas ir Finansuotojas'!BV28)</f>
        <v>-4441.2878787878826</v>
      </c>
      <c r="BW25" s="175">
        <f>IF(('Investuotojas ir Finansuotojas'!BW37+'Investuotojas ir Finansuotojas'!BW43)&gt;0,-'Investuotojas ir Finansuotojas'!BW24-'Investuotojas ir Finansuotojas'!BW37-'Investuotojas ir Finansuotojas'!BW25-'Investuotojas ir Finansuotojas'!BW28-'Investuotojas ir Finansuotojas'!BW43,-'Investuotojas ir Finansuotojas'!BW24-'Investuotojas ir Finansuotojas'!BW25-'Investuotojas ir Finansuotojas'!BW28)</f>
        <v>-4397.0959595959639</v>
      </c>
      <c r="BX25" s="175">
        <f>IF(('Investuotojas ir Finansuotojas'!BX37+'Investuotojas ir Finansuotojas'!BX43)&gt;0,-'Investuotojas ir Finansuotojas'!BX24-'Investuotojas ir Finansuotojas'!BX37-'Investuotojas ir Finansuotojas'!BX25-'Investuotojas ir Finansuotojas'!BX28-'Investuotojas ir Finansuotojas'!BX43,-'Investuotojas ir Finansuotojas'!BX24-'Investuotojas ir Finansuotojas'!BX25-'Investuotojas ir Finansuotojas'!BX28)</f>
        <v>-4352.9040404040443</v>
      </c>
      <c r="BY25" s="175">
        <f>IF(('Investuotojas ir Finansuotojas'!BY37+'Investuotojas ir Finansuotojas'!BY43)&gt;0,-'Investuotojas ir Finansuotojas'!BY24-'Investuotojas ir Finansuotojas'!BY37-'Investuotojas ir Finansuotojas'!BY25-'Investuotojas ir Finansuotojas'!BY28-'Investuotojas ir Finansuotojas'!BY43,-'Investuotojas ir Finansuotojas'!BY24-'Investuotojas ir Finansuotojas'!BY25-'Investuotojas ir Finansuotojas'!BY28)</f>
        <v>-4308.7121212121256</v>
      </c>
      <c r="BZ25" s="175">
        <f>IF(('Investuotojas ir Finansuotojas'!BZ37+'Investuotojas ir Finansuotojas'!BZ43)&gt;0,-'Investuotojas ir Finansuotojas'!BZ24-'Investuotojas ir Finansuotojas'!BZ37-'Investuotojas ir Finansuotojas'!BZ25-'Investuotojas ir Finansuotojas'!BZ28-'Investuotojas ir Finansuotojas'!BZ43,-'Investuotojas ir Finansuotojas'!BZ24-'Investuotojas ir Finansuotojas'!BZ25-'Investuotojas ir Finansuotojas'!BZ28)</f>
        <v>-4264.5202020202059</v>
      </c>
      <c r="CA25" s="176">
        <f t="shared" si="80"/>
        <v>-54090.909090909132</v>
      </c>
      <c r="CB25" s="175">
        <f>IF(('Investuotojas ir Finansuotojas'!CB37+'Investuotojas ir Finansuotojas'!CB43)&gt;0,-'Investuotojas ir Finansuotojas'!CB24-'Investuotojas ir Finansuotojas'!CB37-'Investuotojas ir Finansuotojas'!CB25-'Investuotojas ir Finansuotojas'!CB28-'Investuotojas ir Finansuotojas'!CB43,-'Investuotojas ir Finansuotojas'!CB24-'Investuotojas ir Finansuotojas'!CB25-'Investuotojas ir Finansuotojas'!CB28)</f>
        <v>-4220.3282828282872</v>
      </c>
      <c r="CC25" s="175">
        <f>IF(('Investuotojas ir Finansuotojas'!CC37+'Investuotojas ir Finansuotojas'!CC43)&gt;0,-'Investuotojas ir Finansuotojas'!CC24-'Investuotojas ir Finansuotojas'!CC37-'Investuotojas ir Finansuotojas'!CC25-'Investuotojas ir Finansuotojas'!CC28-'Investuotojas ir Finansuotojas'!CC43,-'Investuotojas ir Finansuotojas'!CC24-'Investuotojas ir Finansuotojas'!CC25-'Investuotojas ir Finansuotojas'!CC28)</f>
        <v>-4176.1363636363676</v>
      </c>
      <c r="CD25" s="175">
        <f>IF(('Investuotojas ir Finansuotojas'!CD37+'Investuotojas ir Finansuotojas'!CD43)&gt;0,-'Investuotojas ir Finansuotojas'!CD24-'Investuotojas ir Finansuotojas'!CD37-'Investuotojas ir Finansuotojas'!CD25-'Investuotojas ir Finansuotojas'!CD28-'Investuotojas ir Finansuotojas'!CD43,-'Investuotojas ir Finansuotojas'!CD24-'Investuotojas ir Finansuotojas'!CD25-'Investuotojas ir Finansuotojas'!CD28)</f>
        <v>-4131.9444444444489</v>
      </c>
      <c r="CE25" s="175">
        <f>IF(('Investuotojas ir Finansuotojas'!CE37+'Investuotojas ir Finansuotojas'!CE43)&gt;0,-'Investuotojas ir Finansuotojas'!CE24-'Investuotojas ir Finansuotojas'!CE37-'Investuotojas ir Finansuotojas'!CE25-'Investuotojas ir Finansuotojas'!CE28-'Investuotojas ir Finansuotojas'!CE43,-'Investuotojas ir Finansuotojas'!CE24-'Investuotojas ir Finansuotojas'!CE25-'Investuotojas ir Finansuotojas'!CE28)</f>
        <v>-4087.7525252525293</v>
      </c>
      <c r="CF25" s="175">
        <f>IF(('Investuotojas ir Finansuotojas'!CF37+'Investuotojas ir Finansuotojas'!CF43)&gt;0,-'Investuotojas ir Finansuotojas'!CF24-'Investuotojas ir Finansuotojas'!CF37-'Investuotojas ir Finansuotojas'!CF25-'Investuotojas ir Finansuotojas'!CF28-'Investuotojas ir Finansuotojas'!CF43,-'Investuotojas ir Finansuotojas'!CF24-'Investuotojas ir Finansuotojas'!CF25-'Investuotojas ir Finansuotojas'!CF28)</f>
        <v>-4043.5606060606101</v>
      </c>
      <c r="CG25" s="175">
        <f>IF(('Investuotojas ir Finansuotojas'!CG37+'Investuotojas ir Finansuotojas'!CG43)&gt;0,-'Investuotojas ir Finansuotojas'!CG24-'Investuotojas ir Finansuotojas'!CG37-'Investuotojas ir Finansuotojas'!CG25-'Investuotojas ir Finansuotojas'!CG28-'Investuotojas ir Finansuotojas'!CG43,-'Investuotojas ir Finansuotojas'!CG24-'Investuotojas ir Finansuotojas'!CG25-'Investuotojas ir Finansuotojas'!CG28)</f>
        <v>-3999.3686868686914</v>
      </c>
      <c r="CH25" s="175">
        <f>IF(('Investuotojas ir Finansuotojas'!CH37+'Investuotojas ir Finansuotojas'!CH43)&gt;0,-'Investuotojas ir Finansuotojas'!CH24-'Investuotojas ir Finansuotojas'!CH37-'Investuotojas ir Finansuotojas'!CH25-'Investuotojas ir Finansuotojas'!CH28-'Investuotojas ir Finansuotojas'!CH43,-'Investuotojas ir Finansuotojas'!CH24-'Investuotojas ir Finansuotojas'!CH25-'Investuotojas ir Finansuotojas'!CH28)</f>
        <v>-3955.1767676767722</v>
      </c>
      <c r="CI25" s="175">
        <f>IF(('Investuotojas ir Finansuotojas'!CI37+'Investuotojas ir Finansuotojas'!CI43)&gt;0,-'Investuotojas ir Finansuotojas'!CI24-'Investuotojas ir Finansuotojas'!CI37-'Investuotojas ir Finansuotojas'!CI25-'Investuotojas ir Finansuotojas'!CI28-'Investuotojas ir Finansuotojas'!CI43,-'Investuotojas ir Finansuotojas'!CI24-'Investuotojas ir Finansuotojas'!CI25-'Investuotojas ir Finansuotojas'!CI28)</f>
        <v>-3910.984848484853</v>
      </c>
      <c r="CJ25" s="175">
        <f>IF(('Investuotojas ir Finansuotojas'!CJ37+'Investuotojas ir Finansuotojas'!CJ43)&gt;0,-'Investuotojas ir Finansuotojas'!CJ24-'Investuotojas ir Finansuotojas'!CJ37-'Investuotojas ir Finansuotojas'!CJ25-'Investuotojas ir Finansuotojas'!CJ28-'Investuotojas ir Finansuotojas'!CJ43,-'Investuotojas ir Finansuotojas'!CJ24-'Investuotojas ir Finansuotojas'!CJ25-'Investuotojas ir Finansuotojas'!CJ28)</f>
        <v>-3866.7929292929339</v>
      </c>
      <c r="CK25" s="175">
        <f>IF(('Investuotojas ir Finansuotojas'!CK37+'Investuotojas ir Finansuotojas'!CK43)&gt;0,-'Investuotojas ir Finansuotojas'!CK24-'Investuotojas ir Finansuotojas'!CK37-'Investuotojas ir Finansuotojas'!CK25-'Investuotojas ir Finansuotojas'!CK28-'Investuotojas ir Finansuotojas'!CK43,-'Investuotojas ir Finansuotojas'!CK24-'Investuotojas ir Finansuotojas'!CK25-'Investuotojas ir Finansuotojas'!CK28)</f>
        <v>-3822.6010101010147</v>
      </c>
      <c r="CL25" s="175">
        <f>IF(('Investuotojas ir Finansuotojas'!CL37+'Investuotojas ir Finansuotojas'!CL43)&gt;0,-'Investuotojas ir Finansuotojas'!CL24-'Investuotojas ir Finansuotojas'!CL37-'Investuotojas ir Finansuotojas'!CL25-'Investuotojas ir Finansuotojas'!CL28-'Investuotojas ir Finansuotojas'!CL43,-'Investuotojas ir Finansuotojas'!CL24-'Investuotojas ir Finansuotojas'!CL25-'Investuotojas ir Finansuotojas'!CL28)</f>
        <v>-3778.4090909090955</v>
      </c>
      <c r="CM25" s="175">
        <f>IF(('Investuotojas ir Finansuotojas'!CM37+'Investuotojas ir Finansuotojas'!CM43)&gt;0,-'Investuotojas ir Finansuotojas'!CM24-'Investuotojas ir Finansuotojas'!CM37-'Investuotojas ir Finansuotojas'!CM25-'Investuotojas ir Finansuotojas'!CM28-'Investuotojas ir Finansuotojas'!CM43,-'Investuotojas ir Finansuotojas'!CM24-'Investuotojas ir Finansuotojas'!CM25-'Investuotojas ir Finansuotojas'!CM28)</f>
        <v>-3734.2171717171764</v>
      </c>
      <c r="CN25" s="176">
        <f t="shared" si="91"/>
        <v>-47727.272727272786</v>
      </c>
      <c r="CO25" s="175">
        <f>IF(('Investuotojas ir Finansuotojas'!CO37+'Investuotojas ir Finansuotojas'!CO43)&gt;0,-'Investuotojas ir Finansuotojas'!CO24-'Investuotojas ir Finansuotojas'!CO37-'Investuotojas ir Finansuotojas'!CO25-'Investuotojas ir Finansuotojas'!CO28-'Investuotojas ir Finansuotojas'!CO43,-'Investuotojas ir Finansuotojas'!CO24-'Investuotojas ir Finansuotojas'!CO25-'Investuotojas ir Finansuotojas'!CO28)</f>
        <v>-3690.0252525252572</v>
      </c>
      <c r="CP25" s="175">
        <f>IF(('Investuotojas ir Finansuotojas'!CP37+'Investuotojas ir Finansuotojas'!CP43)&gt;0,-'Investuotojas ir Finansuotojas'!CP24-'Investuotojas ir Finansuotojas'!CP37-'Investuotojas ir Finansuotojas'!CP25-'Investuotojas ir Finansuotojas'!CP28-'Investuotojas ir Finansuotojas'!CP43,-'Investuotojas ir Finansuotojas'!CP24-'Investuotojas ir Finansuotojas'!CP25-'Investuotojas ir Finansuotojas'!CP28)</f>
        <v>-3645.833333333338</v>
      </c>
      <c r="CQ25" s="175">
        <f>IF(('Investuotojas ir Finansuotojas'!CQ37+'Investuotojas ir Finansuotojas'!CQ43)&gt;0,-'Investuotojas ir Finansuotojas'!CQ24-'Investuotojas ir Finansuotojas'!CQ37-'Investuotojas ir Finansuotojas'!CQ25-'Investuotojas ir Finansuotojas'!CQ28-'Investuotojas ir Finansuotojas'!CQ43,-'Investuotojas ir Finansuotojas'!CQ24-'Investuotojas ir Finansuotojas'!CQ25-'Investuotojas ir Finansuotojas'!CQ28)</f>
        <v>-3601.6414141414189</v>
      </c>
      <c r="CR25" s="175">
        <f>IF(('Investuotojas ir Finansuotojas'!CR37+'Investuotojas ir Finansuotojas'!CR43)&gt;0,-'Investuotojas ir Finansuotojas'!CR24-'Investuotojas ir Finansuotojas'!CR37-'Investuotojas ir Finansuotojas'!CR25-'Investuotojas ir Finansuotojas'!CR28-'Investuotojas ir Finansuotojas'!CR43,-'Investuotojas ir Finansuotojas'!CR24-'Investuotojas ir Finansuotojas'!CR25-'Investuotojas ir Finansuotojas'!CR28)</f>
        <v>-3557.4494949494997</v>
      </c>
      <c r="CS25" s="175">
        <f>IF(('Investuotojas ir Finansuotojas'!CS37+'Investuotojas ir Finansuotojas'!CS43)&gt;0,-'Investuotojas ir Finansuotojas'!CS24-'Investuotojas ir Finansuotojas'!CS37-'Investuotojas ir Finansuotojas'!CS25-'Investuotojas ir Finansuotojas'!CS28-'Investuotojas ir Finansuotojas'!CS43,-'Investuotojas ir Finansuotojas'!CS24-'Investuotojas ir Finansuotojas'!CS25-'Investuotojas ir Finansuotojas'!CS28)</f>
        <v>-3513.2575757575805</v>
      </c>
      <c r="CT25" s="175">
        <f>IF(('Investuotojas ir Finansuotojas'!CT37+'Investuotojas ir Finansuotojas'!CT43)&gt;0,-'Investuotojas ir Finansuotojas'!CT24-'Investuotojas ir Finansuotojas'!CT37-'Investuotojas ir Finansuotojas'!CT25-'Investuotojas ir Finansuotojas'!CT28-'Investuotojas ir Finansuotojas'!CT43,-'Investuotojas ir Finansuotojas'!CT24-'Investuotojas ir Finansuotojas'!CT25-'Investuotojas ir Finansuotojas'!CT28)</f>
        <v>-3469.0656565656614</v>
      </c>
      <c r="CU25" s="175">
        <f>IF(('Investuotojas ir Finansuotojas'!CU37+'Investuotojas ir Finansuotojas'!CU43)&gt;0,-'Investuotojas ir Finansuotojas'!CU24-'Investuotojas ir Finansuotojas'!CU37-'Investuotojas ir Finansuotojas'!CU25-'Investuotojas ir Finansuotojas'!CU28-'Investuotojas ir Finansuotojas'!CU43,-'Investuotojas ir Finansuotojas'!CU24-'Investuotojas ir Finansuotojas'!CU25-'Investuotojas ir Finansuotojas'!CU28)</f>
        <v>-3424.8737373737422</v>
      </c>
      <c r="CV25" s="175">
        <f>IF(('Investuotojas ir Finansuotojas'!CV37+'Investuotojas ir Finansuotojas'!CV43)&gt;0,-'Investuotojas ir Finansuotojas'!CV24-'Investuotojas ir Finansuotojas'!CV37-'Investuotojas ir Finansuotojas'!CV25-'Investuotojas ir Finansuotojas'!CV28-'Investuotojas ir Finansuotojas'!CV43,-'Investuotojas ir Finansuotojas'!CV24-'Investuotojas ir Finansuotojas'!CV25-'Investuotojas ir Finansuotojas'!CV28)</f>
        <v>-3380.681818181823</v>
      </c>
      <c r="CW25" s="175">
        <f>IF(('Investuotojas ir Finansuotojas'!CW37+'Investuotojas ir Finansuotojas'!CW43)&gt;0,-'Investuotojas ir Finansuotojas'!CW24-'Investuotojas ir Finansuotojas'!CW37-'Investuotojas ir Finansuotojas'!CW25-'Investuotojas ir Finansuotojas'!CW28-'Investuotojas ir Finansuotojas'!CW43,-'Investuotojas ir Finansuotojas'!CW24-'Investuotojas ir Finansuotojas'!CW25-'Investuotojas ir Finansuotojas'!CW28)</f>
        <v>-3336.4898989899038</v>
      </c>
      <c r="CX25" s="175">
        <f>IF(('Investuotojas ir Finansuotojas'!CX37+'Investuotojas ir Finansuotojas'!CX43)&gt;0,-'Investuotojas ir Finansuotojas'!CX24-'Investuotojas ir Finansuotojas'!CX37-'Investuotojas ir Finansuotojas'!CX25-'Investuotojas ir Finansuotojas'!CX28-'Investuotojas ir Finansuotojas'!CX43,-'Investuotojas ir Finansuotojas'!CX24-'Investuotojas ir Finansuotojas'!CX25-'Investuotojas ir Finansuotojas'!CX28)</f>
        <v>-3292.2979797979847</v>
      </c>
      <c r="CY25" s="175">
        <f>IF(('Investuotojas ir Finansuotojas'!CY37+'Investuotojas ir Finansuotojas'!CY43)&gt;0,-'Investuotojas ir Finansuotojas'!CY24-'Investuotojas ir Finansuotojas'!CY37-'Investuotojas ir Finansuotojas'!CY25-'Investuotojas ir Finansuotojas'!CY28-'Investuotojas ir Finansuotojas'!CY43,-'Investuotojas ir Finansuotojas'!CY24-'Investuotojas ir Finansuotojas'!CY25-'Investuotojas ir Finansuotojas'!CY28)</f>
        <v>-3248.1060606060655</v>
      </c>
      <c r="CZ25" s="175">
        <f>IF(('Investuotojas ir Finansuotojas'!CZ37+'Investuotojas ir Finansuotojas'!CZ43)&gt;0,-'Investuotojas ir Finansuotojas'!CZ24-'Investuotojas ir Finansuotojas'!CZ37-'Investuotojas ir Finansuotojas'!CZ25-'Investuotojas ir Finansuotojas'!CZ28-'Investuotojas ir Finansuotojas'!CZ43,-'Investuotojas ir Finansuotojas'!CZ24-'Investuotojas ir Finansuotojas'!CZ25-'Investuotojas ir Finansuotojas'!CZ28)</f>
        <v>-3203.9141414141463</v>
      </c>
      <c r="DA25" s="176">
        <f t="shared" si="102"/>
        <v>-41363.636363636426</v>
      </c>
      <c r="DB25" s="175">
        <f>IF(('Investuotojas ir Finansuotojas'!DB37+'Investuotojas ir Finansuotojas'!DB43)&gt;0,-'Investuotojas ir Finansuotojas'!DB24-'Investuotojas ir Finansuotojas'!DB37-'Investuotojas ir Finansuotojas'!DB25-'Investuotojas ir Finansuotojas'!DB28-'Investuotojas ir Finansuotojas'!DB43,-'Investuotojas ir Finansuotojas'!DB24-'Investuotojas ir Finansuotojas'!DB25-'Investuotojas ir Finansuotojas'!DB28)</f>
        <v>-3159.7222222222272</v>
      </c>
      <c r="DC25" s="175">
        <f>IF(('Investuotojas ir Finansuotojas'!DC37+'Investuotojas ir Finansuotojas'!DC43)&gt;0,-'Investuotojas ir Finansuotojas'!DC24-'Investuotojas ir Finansuotojas'!DC37-'Investuotojas ir Finansuotojas'!DC25-'Investuotojas ir Finansuotojas'!DC28-'Investuotojas ir Finansuotojas'!DC43,-'Investuotojas ir Finansuotojas'!DC24-'Investuotojas ir Finansuotojas'!DC25-'Investuotojas ir Finansuotojas'!DC28)</f>
        <v>-3115.530303030308</v>
      </c>
      <c r="DD25" s="175">
        <f>IF(('Investuotojas ir Finansuotojas'!DD37+'Investuotojas ir Finansuotojas'!DD43)&gt;0,-'Investuotojas ir Finansuotojas'!DD24-'Investuotojas ir Finansuotojas'!DD37-'Investuotojas ir Finansuotojas'!DD25-'Investuotojas ir Finansuotojas'!DD28-'Investuotojas ir Finansuotojas'!DD43,-'Investuotojas ir Finansuotojas'!DD24-'Investuotojas ir Finansuotojas'!DD25-'Investuotojas ir Finansuotojas'!DD28)</f>
        <v>-3071.3383838383888</v>
      </c>
      <c r="DE25" s="175">
        <f>IF(('Investuotojas ir Finansuotojas'!DE37+'Investuotojas ir Finansuotojas'!DE43)&gt;0,-'Investuotojas ir Finansuotojas'!DE24-'Investuotojas ir Finansuotojas'!DE37-'Investuotojas ir Finansuotojas'!DE25-'Investuotojas ir Finansuotojas'!DE28-'Investuotojas ir Finansuotojas'!DE43,-'Investuotojas ir Finansuotojas'!DE24-'Investuotojas ir Finansuotojas'!DE25-'Investuotojas ir Finansuotojas'!DE28)</f>
        <v>-3027.1464646464697</v>
      </c>
      <c r="DF25" s="175">
        <f>IF(('Investuotojas ir Finansuotojas'!DF37+'Investuotojas ir Finansuotojas'!DF43)&gt;0,-'Investuotojas ir Finansuotojas'!DF24-'Investuotojas ir Finansuotojas'!DF37-'Investuotojas ir Finansuotojas'!DF25-'Investuotojas ir Finansuotojas'!DF28-'Investuotojas ir Finansuotojas'!DF43,-'Investuotojas ir Finansuotojas'!DF24-'Investuotojas ir Finansuotojas'!DF25-'Investuotojas ir Finansuotojas'!DF28)</f>
        <v>-2982.9545454545505</v>
      </c>
      <c r="DG25" s="175">
        <f>IF(('Investuotojas ir Finansuotojas'!DG37+'Investuotojas ir Finansuotojas'!DG43)&gt;0,-'Investuotojas ir Finansuotojas'!DG24-'Investuotojas ir Finansuotojas'!DG37-'Investuotojas ir Finansuotojas'!DG25-'Investuotojas ir Finansuotojas'!DG28-'Investuotojas ir Finansuotojas'!DG43,-'Investuotojas ir Finansuotojas'!DG24-'Investuotojas ir Finansuotojas'!DG25-'Investuotojas ir Finansuotojas'!DG28)</f>
        <v>-2938.7626262626313</v>
      </c>
      <c r="DH25" s="175">
        <f>IF(('Investuotojas ir Finansuotojas'!DH37+'Investuotojas ir Finansuotojas'!DH43)&gt;0,-'Investuotojas ir Finansuotojas'!DH24-'Investuotojas ir Finansuotojas'!DH37-'Investuotojas ir Finansuotojas'!DH25-'Investuotojas ir Finansuotojas'!DH28-'Investuotojas ir Finansuotojas'!DH43,-'Investuotojas ir Finansuotojas'!DH24-'Investuotojas ir Finansuotojas'!DH25-'Investuotojas ir Finansuotojas'!DH28)</f>
        <v>-2894.5707070707122</v>
      </c>
      <c r="DI25" s="175">
        <f>IF(('Investuotojas ir Finansuotojas'!DI37+'Investuotojas ir Finansuotojas'!DI43)&gt;0,-'Investuotojas ir Finansuotojas'!DI24-'Investuotojas ir Finansuotojas'!DI37-'Investuotojas ir Finansuotojas'!DI25-'Investuotojas ir Finansuotojas'!DI28-'Investuotojas ir Finansuotojas'!DI43,-'Investuotojas ir Finansuotojas'!DI24-'Investuotojas ir Finansuotojas'!DI25-'Investuotojas ir Finansuotojas'!DI28)</f>
        <v>-2850.378787878793</v>
      </c>
      <c r="DJ25" s="175">
        <f>IF(('Investuotojas ir Finansuotojas'!DJ37+'Investuotojas ir Finansuotojas'!DJ43)&gt;0,-'Investuotojas ir Finansuotojas'!DJ24-'Investuotojas ir Finansuotojas'!DJ37-'Investuotojas ir Finansuotojas'!DJ25-'Investuotojas ir Finansuotojas'!DJ28-'Investuotojas ir Finansuotojas'!DJ43,-'Investuotojas ir Finansuotojas'!DJ24-'Investuotojas ir Finansuotojas'!DJ25-'Investuotojas ir Finansuotojas'!DJ28)</f>
        <v>-2806.1868686868738</v>
      </c>
      <c r="DK25" s="175">
        <f>IF(('Investuotojas ir Finansuotojas'!DK37+'Investuotojas ir Finansuotojas'!DK43)&gt;0,-'Investuotojas ir Finansuotojas'!DK24-'Investuotojas ir Finansuotojas'!DK37-'Investuotojas ir Finansuotojas'!DK25-'Investuotojas ir Finansuotojas'!DK28-'Investuotojas ir Finansuotojas'!DK43,-'Investuotojas ir Finansuotojas'!DK24-'Investuotojas ir Finansuotojas'!DK25-'Investuotojas ir Finansuotojas'!DK28)</f>
        <v>-2761.9949494949547</v>
      </c>
      <c r="DL25" s="175">
        <f>IF(('Investuotojas ir Finansuotojas'!DL37+'Investuotojas ir Finansuotojas'!DL43)&gt;0,-'Investuotojas ir Finansuotojas'!DL24-'Investuotojas ir Finansuotojas'!DL37-'Investuotojas ir Finansuotojas'!DL25-'Investuotojas ir Finansuotojas'!DL28-'Investuotojas ir Finansuotojas'!DL43,-'Investuotojas ir Finansuotojas'!DL24-'Investuotojas ir Finansuotojas'!DL25-'Investuotojas ir Finansuotojas'!DL28)</f>
        <v>-2717.8030303030355</v>
      </c>
      <c r="DM25" s="175">
        <f>IF(('Investuotojas ir Finansuotojas'!DM37+'Investuotojas ir Finansuotojas'!DM43)&gt;0,-'Investuotojas ir Finansuotojas'!DM24-'Investuotojas ir Finansuotojas'!DM37-'Investuotojas ir Finansuotojas'!DM25-'Investuotojas ir Finansuotojas'!DM28-'Investuotojas ir Finansuotojas'!DM43,-'Investuotojas ir Finansuotojas'!DM24-'Investuotojas ir Finansuotojas'!DM25-'Investuotojas ir Finansuotojas'!DM28)</f>
        <v>-2673.6111111111163</v>
      </c>
      <c r="DN25" s="176">
        <f t="shared" si="113"/>
        <v>-35000.000000000058</v>
      </c>
      <c r="DO25" s="175">
        <f>IF(('Investuotojas ir Finansuotojas'!DO37+'Investuotojas ir Finansuotojas'!DO43)&gt;0,-'Investuotojas ir Finansuotojas'!DO24-'Investuotojas ir Finansuotojas'!DO37-'Investuotojas ir Finansuotojas'!DO25-'Investuotojas ir Finansuotojas'!DO28-'Investuotojas ir Finansuotojas'!DO43,-'Investuotojas ir Finansuotojas'!DO24-'Investuotojas ir Finansuotojas'!DO25-'Investuotojas ir Finansuotojas'!DO28)</f>
        <v>-2629.4191919191971</v>
      </c>
      <c r="DP25" s="175">
        <f>IF(('Investuotojas ir Finansuotojas'!DP37+'Investuotojas ir Finansuotojas'!DP43)&gt;0,-'Investuotojas ir Finansuotojas'!DP24-'Investuotojas ir Finansuotojas'!DP37-'Investuotojas ir Finansuotojas'!DP25-'Investuotojas ir Finansuotojas'!DP28-'Investuotojas ir Finansuotojas'!DP43,-'Investuotojas ir Finansuotojas'!DP24-'Investuotojas ir Finansuotojas'!DP25-'Investuotojas ir Finansuotojas'!DP28)</f>
        <v>-2585.2272727272784</v>
      </c>
      <c r="DQ25" s="175">
        <f>IF(('Investuotojas ir Finansuotojas'!DQ37+'Investuotojas ir Finansuotojas'!DQ43)&gt;0,-'Investuotojas ir Finansuotojas'!DQ24-'Investuotojas ir Finansuotojas'!DQ37-'Investuotojas ir Finansuotojas'!DQ25-'Investuotojas ir Finansuotojas'!DQ28-'Investuotojas ir Finansuotojas'!DQ43,-'Investuotojas ir Finansuotojas'!DQ24-'Investuotojas ir Finansuotojas'!DQ25-'Investuotojas ir Finansuotojas'!DQ28)</f>
        <v>-2541.0353535353593</v>
      </c>
      <c r="DR25" s="175">
        <f>IF(('Investuotojas ir Finansuotojas'!DR37+'Investuotojas ir Finansuotojas'!DR43)&gt;0,-'Investuotojas ir Finansuotojas'!DR24-'Investuotojas ir Finansuotojas'!DR37-'Investuotojas ir Finansuotojas'!DR25-'Investuotojas ir Finansuotojas'!DR28-'Investuotojas ir Finansuotojas'!DR43,-'Investuotojas ir Finansuotojas'!DR24-'Investuotojas ir Finansuotojas'!DR25-'Investuotojas ir Finansuotojas'!DR28)</f>
        <v>-2496.8434343434401</v>
      </c>
      <c r="DS25" s="175">
        <f>IF(('Investuotojas ir Finansuotojas'!DS37+'Investuotojas ir Finansuotojas'!DS43)&gt;0,-'Investuotojas ir Finansuotojas'!DS24-'Investuotojas ir Finansuotojas'!DS37-'Investuotojas ir Finansuotojas'!DS25-'Investuotojas ir Finansuotojas'!DS28-'Investuotojas ir Finansuotojas'!DS43,-'Investuotojas ir Finansuotojas'!DS24-'Investuotojas ir Finansuotojas'!DS25-'Investuotojas ir Finansuotojas'!DS28)</f>
        <v>-2452.6515151515209</v>
      </c>
      <c r="DT25" s="175">
        <f>IF(('Investuotojas ir Finansuotojas'!DT37+'Investuotojas ir Finansuotojas'!DT43)&gt;0,-'Investuotojas ir Finansuotojas'!DT24-'Investuotojas ir Finansuotojas'!DT37-'Investuotojas ir Finansuotojas'!DT25-'Investuotojas ir Finansuotojas'!DT28-'Investuotojas ir Finansuotojas'!DT43,-'Investuotojas ir Finansuotojas'!DT24-'Investuotojas ir Finansuotojas'!DT25-'Investuotojas ir Finansuotojas'!DT28)</f>
        <v>-2408.4595959596018</v>
      </c>
      <c r="DU25" s="175">
        <f>IF(('Investuotojas ir Finansuotojas'!DU37+'Investuotojas ir Finansuotojas'!DU43)&gt;0,-'Investuotojas ir Finansuotojas'!DU24-'Investuotojas ir Finansuotojas'!DU37-'Investuotojas ir Finansuotojas'!DU25-'Investuotojas ir Finansuotojas'!DU28-'Investuotojas ir Finansuotojas'!DU43,-'Investuotojas ir Finansuotojas'!DU24-'Investuotojas ir Finansuotojas'!DU25-'Investuotojas ir Finansuotojas'!DU28)</f>
        <v>-2364.2676767676826</v>
      </c>
      <c r="DV25" s="175">
        <f>IF(('Investuotojas ir Finansuotojas'!DV37+'Investuotojas ir Finansuotojas'!DV43)&gt;0,-'Investuotojas ir Finansuotojas'!DV24-'Investuotojas ir Finansuotojas'!DV37-'Investuotojas ir Finansuotojas'!DV25-'Investuotojas ir Finansuotojas'!DV28-'Investuotojas ir Finansuotojas'!DV43,-'Investuotojas ir Finansuotojas'!DV24-'Investuotojas ir Finansuotojas'!DV25-'Investuotojas ir Finansuotojas'!DV28)</f>
        <v>-2320.0757575757634</v>
      </c>
      <c r="DW25" s="175">
        <f>IF(('Investuotojas ir Finansuotojas'!DW37+'Investuotojas ir Finansuotojas'!DW43)&gt;0,-'Investuotojas ir Finansuotojas'!DW24-'Investuotojas ir Finansuotojas'!DW37-'Investuotojas ir Finansuotojas'!DW25-'Investuotojas ir Finansuotojas'!DW28-'Investuotojas ir Finansuotojas'!DW43,-'Investuotojas ir Finansuotojas'!DW24-'Investuotojas ir Finansuotojas'!DW25-'Investuotojas ir Finansuotojas'!DW28)</f>
        <v>-2275.8838383838438</v>
      </c>
      <c r="DX25" s="175">
        <f>IF(('Investuotojas ir Finansuotojas'!DX37+'Investuotojas ir Finansuotojas'!DX43)&gt;0,-'Investuotojas ir Finansuotojas'!DX24-'Investuotojas ir Finansuotojas'!DX37-'Investuotojas ir Finansuotojas'!DX25-'Investuotojas ir Finansuotojas'!DX28-'Investuotojas ir Finansuotojas'!DX43,-'Investuotojas ir Finansuotojas'!DX24-'Investuotojas ir Finansuotojas'!DX25-'Investuotojas ir Finansuotojas'!DX28)</f>
        <v>-2231.6919191919246</v>
      </c>
      <c r="DY25" s="175">
        <f>IF(('Investuotojas ir Finansuotojas'!DY37+'Investuotojas ir Finansuotojas'!DY43)&gt;0,-'Investuotojas ir Finansuotojas'!DY24-'Investuotojas ir Finansuotojas'!DY37-'Investuotojas ir Finansuotojas'!DY25-'Investuotojas ir Finansuotojas'!DY28-'Investuotojas ir Finansuotojas'!DY43,-'Investuotojas ir Finansuotojas'!DY24-'Investuotojas ir Finansuotojas'!DY25-'Investuotojas ir Finansuotojas'!DY28)</f>
        <v>-2187.5000000000055</v>
      </c>
      <c r="DZ25" s="175">
        <f>IF(('Investuotojas ir Finansuotojas'!DZ37+'Investuotojas ir Finansuotojas'!DZ43)&gt;0,-'Investuotojas ir Finansuotojas'!DZ24-'Investuotojas ir Finansuotojas'!DZ37-'Investuotojas ir Finansuotojas'!DZ25-'Investuotojas ir Finansuotojas'!DZ28-'Investuotojas ir Finansuotojas'!DZ43,-'Investuotojas ir Finansuotojas'!DZ24-'Investuotojas ir Finansuotojas'!DZ25-'Investuotojas ir Finansuotojas'!DZ28)</f>
        <v>-2143.3080808080863</v>
      </c>
      <c r="EA25" s="176">
        <f t="shared" si="124"/>
        <v>-28636.363636363705</v>
      </c>
      <c r="EB25" s="175">
        <f>IF(('Investuotojas ir Finansuotojas'!EB37+'Investuotojas ir Finansuotojas'!EB43)&gt;0,-'Investuotojas ir Finansuotojas'!EB24-'Investuotojas ir Finansuotojas'!EB37-'Investuotojas ir Finansuotojas'!EB25-'Investuotojas ir Finansuotojas'!EB28-'Investuotojas ir Finansuotojas'!EB43,-'Investuotojas ir Finansuotojas'!EB24-'Investuotojas ir Finansuotojas'!EB25-'Investuotojas ir Finansuotojas'!EB28)</f>
        <v>-2099.1161616161671</v>
      </c>
      <c r="EC25" s="175">
        <f>IF(('Investuotojas ir Finansuotojas'!EC37+'Investuotojas ir Finansuotojas'!EC43)&gt;0,-'Investuotojas ir Finansuotojas'!EC24-'Investuotojas ir Finansuotojas'!EC37-'Investuotojas ir Finansuotojas'!EC25-'Investuotojas ir Finansuotojas'!EC28-'Investuotojas ir Finansuotojas'!EC43,-'Investuotojas ir Finansuotojas'!EC24-'Investuotojas ir Finansuotojas'!EC25-'Investuotojas ir Finansuotojas'!EC28)</f>
        <v>-2054.924242424248</v>
      </c>
      <c r="ED25" s="175">
        <f>IF(('Investuotojas ir Finansuotojas'!ED37+'Investuotojas ir Finansuotojas'!ED43)&gt;0,-'Investuotojas ir Finansuotojas'!ED24-'Investuotojas ir Finansuotojas'!ED37-'Investuotojas ir Finansuotojas'!ED25-'Investuotojas ir Finansuotojas'!ED28-'Investuotojas ir Finansuotojas'!ED43,-'Investuotojas ir Finansuotojas'!ED24-'Investuotojas ir Finansuotojas'!ED25-'Investuotojas ir Finansuotojas'!ED28)</f>
        <v>-2010.732323232329</v>
      </c>
      <c r="EE25" s="175">
        <f>IF(('Investuotojas ir Finansuotojas'!EE37+'Investuotojas ir Finansuotojas'!EE43)&gt;0,-'Investuotojas ir Finansuotojas'!EE24-'Investuotojas ir Finansuotojas'!EE37-'Investuotojas ir Finansuotojas'!EE25-'Investuotojas ir Finansuotojas'!EE28-'Investuotojas ir Finansuotojas'!EE43,-'Investuotojas ir Finansuotojas'!EE24-'Investuotojas ir Finansuotojas'!EE25-'Investuotojas ir Finansuotojas'!EE28)</f>
        <v>-1966.5404040404098</v>
      </c>
      <c r="EF25" s="175">
        <f>IF(('Investuotojas ir Finansuotojas'!EF37+'Investuotojas ir Finansuotojas'!EF43)&gt;0,-'Investuotojas ir Finansuotojas'!EF24-'Investuotojas ir Finansuotojas'!EF37-'Investuotojas ir Finansuotojas'!EF25-'Investuotojas ir Finansuotojas'!EF28-'Investuotojas ir Finansuotojas'!EF43,-'Investuotojas ir Finansuotojas'!EF24-'Investuotojas ir Finansuotojas'!EF25-'Investuotojas ir Finansuotojas'!EF28)</f>
        <v>-1922.3484848484907</v>
      </c>
      <c r="EG25" s="175">
        <f>IF(('Investuotojas ir Finansuotojas'!EG37+'Investuotojas ir Finansuotojas'!EG43)&gt;0,-'Investuotojas ir Finansuotojas'!EG24-'Investuotojas ir Finansuotojas'!EG37-'Investuotojas ir Finansuotojas'!EG25-'Investuotojas ir Finansuotojas'!EG28-'Investuotojas ir Finansuotojas'!EG43,-'Investuotojas ir Finansuotojas'!EG24-'Investuotojas ir Finansuotojas'!EG25-'Investuotojas ir Finansuotojas'!EG28)</f>
        <v>-1878.1565656565715</v>
      </c>
      <c r="EH25" s="175">
        <f>IF(('Investuotojas ir Finansuotojas'!EH37+'Investuotojas ir Finansuotojas'!EH43)&gt;0,-'Investuotojas ir Finansuotojas'!EH24-'Investuotojas ir Finansuotojas'!EH37-'Investuotojas ir Finansuotojas'!EH25-'Investuotojas ir Finansuotojas'!EH28-'Investuotojas ir Finansuotojas'!EH43,-'Investuotojas ir Finansuotojas'!EH24-'Investuotojas ir Finansuotojas'!EH25-'Investuotojas ir Finansuotojas'!EH28)</f>
        <v>-1833.9646464646523</v>
      </c>
      <c r="EI25" s="175">
        <f>IF(('Investuotojas ir Finansuotojas'!EI37+'Investuotojas ir Finansuotojas'!EI43)&gt;0,-'Investuotojas ir Finansuotojas'!EI24-'Investuotojas ir Finansuotojas'!EI37-'Investuotojas ir Finansuotojas'!EI25-'Investuotojas ir Finansuotojas'!EI28-'Investuotojas ir Finansuotojas'!EI43,-'Investuotojas ir Finansuotojas'!EI24-'Investuotojas ir Finansuotojas'!EI25-'Investuotojas ir Finansuotojas'!EI28)</f>
        <v>-1789.7727272727332</v>
      </c>
      <c r="EJ25" s="175">
        <f>IF(('Investuotojas ir Finansuotojas'!EJ37+'Investuotojas ir Finansuotojas'!EJ43)&gt;0,-'Investuotojas ir Finansuotojas'!EJ24-'Investuotojas ir Finansuotojas'!EJ37-'Investuotojas ir Finansuotojas'!EJ25-'Investuotojas ir Finansuotojas'!EJ28-'Investuotojas ir Finansuotojas'!EJ43,-'Investuotojas ir Finansuotojas'!EJ24-'Investuotojas ir Finansuotojas'!EJ25-'Investuotojas ir Finansuotojas'!EJ28)</f>
        <v>-1745.580808080814</v>
      </c>
      <c r="EK25" s="175">
        <f>IF(('Investuotojas ir Finansuotojas'!EK37+'Investuotojas ir Finansuotojas'!EK43)&gt;0,-'Investuotojas ir Finansuotojas'!EK24-'Investuotojas ir Finansuotojas'!EK37-'Investuotojas ir Finansuotojas'!EK25-'Investuotojas ir Finansuotojas'!EK28-'Investuotojas ir Finansuotojas'!EK43,-'Investuotojas ir Finansuotojas'!EK24-'Investuotojas ir Finansuotojas'!EK25-'Investuotojas ir Finansuotojas'!EK28)</f>
        <v>-1701.3888888888948</v>
      </c>
      <c r="EL25" s="175">
        <f>IF(('Investuotojas ir Finansuotojas'!EL37+'Investuotojas ir Finansuotojas'!EL43)&gt;0,-'Investuotojas ir Finansuotojas'!EL24-'Investuotojas ir Finansuotojas'!EL37-'Investuotojas ir Finansuotojas'!EL25-'Investuotojas ir Finansuotojas'!EL28-'Investuotojas ir Finansuotojas'!EL43,-'Investuotojas ir Finansuotojas'!EL24-'Investuotojas ir Finansuotojas'!EL25-'Investuotojas ir Finansuotojas'!EL28)</f>
        <v>-1657.1969696969757</v>
      </c>
      <c r="EM25" s="175">
        <f>IF(('Investuotojas ir Finansuotojas'!EM37+'Investuotojas ir Finansuotojas'!EM43)&gt;0,-'Investuotojas ir Finansuotojas'!EM24-'Investuotojas ir Finansuotojas'!EM37-'Investuotojas ir Finansuotojas'!EM25-'Investuotojas ir Finansuotojas'!EM28-'Investuotojas ir Finansuotojas'!EM43,-'Investuotojas ir Finansuotojas'!EM24-'Investuotojas ir Finansuotojas'!EM25-'Investuotojas ir Finansuotojas'!EM28)</f>
        <v>-1613.0050505050565</v>
      </c>
      <c r="EN25" s="176">
        <f t="shared" si="135"/>
        <v>-22272.727272727341</v>
      </c>
      <c r="EO25" s="175">
        <f>IF(('Investuotojas ir Finansuotojas'!EO37+'Investuotojas ir Finansuotojas'!EO43)&gt;0,-'Investuotojas ir Finansuotojas'!EO24-'Investuotojas ir Finansuotojas'!EO37-'Investuotojas ir Finansuotojas'!EO25-'Investuotojas ir Finansuotojas'!EO28-'Investuotojas ir Finansuotojas'!EO43,-'Investuotojas ir Finansuotojas'!EO24-'Investuotojas ir Finansuotojas'!EO25-'Investuotojas ir Finansuotojas'!EO28)</f>
        <v>-1568.8131313131373</v>
      </c>
      <c r="EP25" s="175">
        <f>IF(('Investuotojas ir Finansuotojas'!EP37+'Investuotojas ir Finansuotojas'!EP43)&gt;0,-'Investuotojas ir Finansuotojas'!EP24-'Investuotojas ir Finansuotojas'!EP37-'Investuotojas ir Finansuotojas'!EP25-'Investuotojas ir Finansuotojas'!EP28-'Investuotojas ir Finansuotojas'!EP43,-'Investuotojas ir Finansuotojas'!EP24-'Investuotojas ir Finansuotojas'!EP25-'Investuotojas ir Finansuotojas'!EP28)</f>
        <v>-1524.6212121212182</v>
      </c>
      <c r="EQ25" s="175">
        <f>IF(('Investuotojas ir Finansuotojas'!EQ37+'Investuotojas ir Finansuotojas'!EQ43)&gt;0,-'Investuotojas ir Finansuotojas'!EQ24-'Investuotojas ir Finansuotojas'!EQ37-'Investuotojas ir Finansuotojas'!EQ25-'Investuotojas ir Finansuotojas'!EQ28-'Investuotojas ir Finansuotojas'!EQ43,-'Investuotojas ir Finansuotojas'!EQ24-'Investuotojas ir Finansuotojas'!EQ25-'Investuotojas ir Finansuotojas'!EQ28)</f>
        <v>-1480.429292929299</v>
      </c>
      <c r="ER25" s="175">
        <f>IF(('Investuotojas ir Finansuotojas'!ER37+'Investuotojas ir Finansuotojas'!ER43)&gt;0,-'Investuotojas ir Finansuotojas'!ER24-'Investuotojas ir Finansuotojas'!ER37-'Investuotojas ir Finansuotojas'!ER25-'Investuotojas ir Finansuotojas'!ER28-'Investuotojas ir Finansuotojas'!ER43,-'Investuotojas ir Finansuotojas'!ER24-'Investuotojas ir Finansuotojas'!ER25-'Investuotojas ir Finansuotojas'!ER28)</f>
        <v>-1436.2373737373798</v>
      </c>
      <c r="ES25" s="175">
        <f>IF(('Investuotojas ir Finansuotojas'!ES37+'Investuotojas ir Finansuotojas'!ES43)&gt;0,-'Investuotojas ir Finansuotojas'!ES24-'Investuotojas ir Finansuotojas'!ES37-'Investuotojas ir Finansuotojas'!ES25-'Investuotojas ir Finansuotojas'!ES28-'Investuotojas ir Finansuotojas'!ES43,-'Investuotojas ir Finansuotojas'!ES24-'Investuotojas ir Finansuotojas'!ES25-'Investuotojas ir Finansuotojas'!ES28)</f>
        <v>-1392.0454545454609</v>
      </c>
      <c r="ET25" s="175">
        <f>IF(('Investuotojas ir Finansuotojas'!ET37+'Investuotojas ir Finansuotojas'!ET43)&gt;0,-'Investuotojas ir Finansuotojas'!ET24-'Investuotojas ir Finansuotojas'!ET37-'Investuotojas ir Finansuotojas'!ET25-'Investuotojas ir Finansuotojas'!ET28-'Investuotojas ir Finansuotojas'!ET43,-'Investuotojas ir Finansuotojas'!ET24-'Investuotojas ir Finansuotojas'!ET25-'Investuotojas ir Finansuotojas'!ET28)</f>
        <v>-1347.8535353535417</v>
      </c>
      <c r="EU25" s="175">
        <f>IF(('Investuotojas ir Finansuotojas'!EU37+'Investuotojas ir Finansuotojas'!EU43)&gt;0,-'Investuotojas ir Finansuotojas'!EU24-'Investuotojas ir Finansuotojas'!EU37-'Investuotojas ir Finansuotojas'!EU25-'Investuotojas ir Finansuotojas'!EU28-'Investuotojas ir Finansuotojas'!EU43,-'Investuotojas ir Finansuotojas'!EU24-'Investuotojas ir Finansuotojas'!EU25-'Investuotojas ir Finansuotojas'!EU28)</f>
        <v>-1303.6616161616225</v>
      </c>
      <c r="EV25" s="175">
        <f>IF(('Investuotojas ir Finansuotojas'!EV37+'Investuotojas ir Finansuotojas'!EV43)&gt;0,-'Investuotojas ir Finansuotojas'!EV24-'Investuotojas ir Finansuotojas'!EV37-'Investuotojas ir Finansuotojas'!EV25-'Investuotojas ir Finansuotojas'!EV28-'Investuotojas ir Finansuotojas'!EV43,-'Investuotojas ir Finansuotojas'!EV24-'Investuotojas ir Finansuotojas'!EV25-'Investuotojas ir Finansuotojas'!EV28)</f>
        <v>-1259.4696969697034</v>
      </c>
      <c r="EW25" s="175">
        <f>IF(('Investuotojas ir Finansuotojas'!EW37+'Investuotojas ir Finansuotojas'!EW43)&gt;0,-'Investuotojas ir Finansuotojas'!EW24-'Investuotojas ir Finansuotojas'!EW37-'Investuotojas ir Finansuotojas'!EW25-'Investuotojas ir Finansuotojas'!EW28-'Investuotojas ir Finansuotojas'!EW43,-'Investuotojas ir Finansuotojas'!EW24-'Investuotojas ir Finansuotojas'!EW25-'Investuotojas ir Finansuotojas'!EW28)</f>
        <v>-1215.2777777777842</v>
      </c>
      <c r="EX25" s="175">
        <f>IF(('Investuotojas ir Finansuotojas'!EX37+'Investuotojas ir Finansuotojas'!EX43)&gt;0,-'Investuotojas ir Finansuotojas'!EX24-'Investuotojas ir Finansuotojas'!EX37-'Investuotojas ir Finansuotojas'!EX25-'Investuotojas ir Finansuotojas'!EX28-'Investuotojas ir Finansuotojas'!EX43,-'Investuotojas ir Finansuotojas'!EX24-'Investuotojas ir Finansuotojas'!EX25-'Investuotojas ir Finansuotojas'!EX28)</f>
        <v>-1171.085858585865</v>
      </c>
      <c r="EY25" s="175">
        <f>IF(('Investuotojas ir Finansuotojas'!EY37+'Investuotojas ir Finansuotojas'!EY43)&gt;0,-'Investuotojas ir Finansuotojas'!EY24-'Investuotojas ir Finansuotojas'!EY37-'Investuotojas ir Finansuotojas'!EY25-'Investuotojas ir Finansuotojas'!EY28-'Investuotojas ir Finansuotojas'!EY43,-'Investuotojas ir Finansuotojas'!EY24-'Investuotojas ir Finansuotojas'!EY25-'Investuotojas ir Finansuotojas'!EY28)</f>
        <v>-1126.8939393939459</v>
      </c>
      <c r="EZ25" s="175">
        <f>IF(('Investuotojas ir Finansuotojas'!EZ37+'Investuotojas ir Finansuotojas'!EZ43)&gt;0,-'Investuotojas ir Finansuotojas'!EZ24-'Investuotojas ir Finansuotojas'!EZ37-'Investuotojas ir Finansuotojas'!EZ25-'Investuotojas ir Finansuotojas'!EZ28-'Investuotojas ir Finansuotojas'!EZ43,-'Investuotojas ir Finansuotojas'!EZ24-'Investuotojas ir Finansuotojas'!EZ25-'Investuotojas ir Finansuotojas'!EZ28)</f>
        <v>-1082.7020202020269</v>
      </c>
      <c r="FA25" s="176">
        <f t="shared" si="146"/>
        <v>-15909.090909090984</v>
      </c>
      <c r="FB25" s="175">
        <f>IF(('Investuotojas ir Finansuotojas'!FB37+'Investuotojas ir Finansuotojas'!FB43)&gt;0,-'Investuotojas ir Finansuotojas'!FB24-'Investuotojas ir Finansuotojas'!FB37-'Investuotojas ir Finansuotojas'!FB25-'Investuotojas ir Finansuotojas'!FB28-'Investuotojas ir Finansuotojas'!FB43,-'Investuotojas ir Finansuotojas'!FB24-'Investuotojas ir Finansuotojas'!FB25-'Investuotojas ir Finansuotojas'!FB28)</f>
        <v>-1038.5101010101077</v>
      </c>
      <c r="FC25" s="175">
        <f>IF(('Investuotojas ir Finansuotojas'!FC37+'Investuotojas ir Finansuotojas'!FC43)&gt;0,-'Investuotojas ir Finansuotojas'!FC24-'Investuotojas ir Finansuotojas'!FC37-'Investuotojas ir Finansuotojas'!FC25-'Investuotojas ir Finansuotojas'!FC28-'Investuotojas ir Finansuotojas'!FC43,-'Investuotojas ir Finansuotojas'!FC24-'Investuotojas ir Finansuotojas'!FC25-'Investuotojas ir Finansuotojas'!FC28)</f>
        <v>-994.31818181818846</v>
      </c>
      <c r="FD25" s="175">
        <f>IF(('Investuotojas ir Finansuotojas'!FD37+'Investuotojas ir Finansuotojas'!FD43)&gt;0,-'Investuotojas ir Finansuotojas'!FD24-'Investuotojas ir Finansuotojas'!FD37-'Investuotojas ir Finansuotojas'!FD25-'Investuotojas ir Finansuotojas'!FD28-'Investuotojas ir Finansuotojas'!FD43,-'Investuotojas ir Finansuotojas'!FD24-'Investuotojas ir Finansuotojas'!FD25-'Investuotojas ir Finansuotojas'!FD28)</f>
        <v>-950.12626262626929</v>
      </c>
      <c r="FE25" s="175">
        <f>IF(('Investuotojas ir Finansuotojas'!FE37+'Investuotojas ir Finansuotojas'!FE43)&gt;0,-'Investuotojas ir Finansuotojas'!FE24-'Investuotojas ir Finansuotojas'!FE37-'Investuotojas ir Finansuotojas'!FE25-'Investuotojas ir Finansuotojas'!FE28-'Investuotojas ir Finansuotojas'!FE43,-'Investuotojas ir Finansuotojas'!FE24-'Investuotojas ir Finansuotojas'!FE25-'Investuotojas ir Finansuotojas'!FE28)</f>
        <v>-905.93434343435024</v>
      </c>
      <c r="FF25" s="175">
        <f>IF(('Investuotojas ir Finansuotojas'!FF37+'Investuotojas ir Finansuotojas'!FF43)&gt;0,-'Investuotojas ir Finansuotojas'!FF24-'Investuotojas ir Finansuotojas'!FF37-'Investuotojas ir Finansuotojas'!FF25-'Investuotojas ir Finansuotojas'!FF28-'Investuotojas ir Finansuotojas'!FF43,-'Investuotojas ir Finansuotojas'!FF24-'Investuotojas ir Finansuotojas'!FF25-'Investuotojas ir Finansuotojas'!FF28)</f>
        <v>-861.74242424243107</v>
      </c>
      <c r="FG25" s="175">
        <f>IF(('Investuotojas ir Finansuotojas'!FG37+'Investuotojas ir Finansuotojas'!FG43)&gt;0,-'Investuotojas ir Finansuotojas'!FG24-'Investuotojas ir Finansuotojas'!FG37-'Investuotojas ir Finansuotojas'!FG25-'Investuotojas ir Finansuotojas'!FG28-'Investuotojas ir Finansuotojas'!FG43,-'Investuotojas ir Finansuotojas'!FG24-'Investuotojas ir Finansuotojas'!FG25-'Investuotojas ir Finansuotojas'!FG28)</f>
        <v>-817.5505050505119</v>
      </c>
      <c r="FH25" s="175">
        <f>IF(('Investuotojas ir Finansuotojas'!FH37+'Investuotojas ir Finansuotojas'!FH43)&gt;0,-'Investuotojas ir Finansuotojas'!FH24-'Investuotojas ir Finansuotojas'!FH37-'Investuotojas ir Finansuotojas'!FH25-'Investuotojas ir Finansuotojas'!FH28-'Investuotojas ir Finansuotojas'!FH43,-'Investuotojas ir Finansuotojas'!FH24-'Investuotojas ir Finansuotojas'!FH25-'Investuotojas ir Finansuotojas'!FH28)</f>
        <v>-773.35858585859273</v>
      </c>
      <c r="FI25" s="175">
        <f>IF(('Investuotojas ir Finansuotojas'!FI37+'Investuotojas ir Finansuotojas'!FI43)&gt;0,-'Investuotojas ir Finansuotojas'!FI24-'Investuotojas ir Finansuotojas'!FI37-'Investuotojas ir Finansuotojas'!FI25-'Investuotojas ir Finansuotojas'!FI28-'Investuotojas ir Finansuotojas'!FI43,-'Investuotojas ir Finansuotojas'!FI24-'Investuotojas ir Finansuotojas'!FI25-'Investuotojas ir Finansuotojas'!FI28)</f>
        <v>-729.16666666667356</v>
      </c>
      <c r="FJ25" s="175">
        <f>IF(('Investuotojas ir Finansuotojas'!FJ37+'Investuotojas ir Finansuotojas'!FJ43)&gt;0,-'Investuotojas ir Finansuotojas'!FJ24-'Investuotojas ir Finansuotojas'!FJ37-'Investuotojas ir Finansuotojas'!FJ25-'Investuotojas ir Finansuotojas'!FJ28-'Investuotojas ir Finansuotojas'!FJ43,-'Investuotojas ir Finansuotojas'!FJ24-'Investuotojas ir Finansuotojas'!FJ25-'Investuotojas ir Finansuotojas'!FJ28)</f>
        <v>-684.97474747475439</v>
      </c>
      <c r="FK25" s="175">
        <f>IF(('Investuotojas ir Finansuotojas'!FK37+'Investuotojas ir Finansuotojas'!FK43)&gt;0,-'Investuotojas ir Finansuotojas'!FK24-'Investuotojas ir Finansuotojas'!FK37-'Investuotojas ir Finansuotojas'!FK25-'Investuotojas ir Finansuotojas'!FK28-'Investuotojas ir Finansuotojas'!FK43,-'Investuotojas ir Finansuotojas'!FK24-'Investuotojas ir Finansuotojas'!FK25-'Investuotojas ir Finansuotojas'!FK28)</f>
        <v>-640.78282828283523</v>
      </c>
      <c r="FL25" s="175">
        <f>IF(('Investuotojas ir Finansuotojas'!FL37+'Investuotojas ir Finansuotojas'!FL43)&gt;0,-'Investuotojas ir Finansuotojas'!FL24-'Investuotojas ir Finansuotojas'!FL37-'Investuotojas ir Finansuotojas'!FL25-'Investuotojas ir Finansuotojas'!FL28-'Investuotojas ir Finansuotojas'!FL43,-'Investuotojas ir Finansuotojas'!FL24-'Investuotojas ir Finansuotojas'!FL25-'Investuotojas ir Finansuotojas'!FL28)</f>
        <v>-596.59090909091606</v>
      </c>
      <c r="FM25" s="175">
        <f>IF(('Investuotojas ir Finansuotojas'!FM37+'Investuotojas ir Finansuotojas'!FM43)&gt;0,-'Investuotojas ir Finansuotojas'!FM24-'Investuotojas ir Finansuotojas'!FM37-'Investuotojas ir Finansuotojas'!FM25-'Investuotojas ir Finansuotojas'!FM28-'Investuotojas ir Finansuotojas'!FM43,-'Investuotojas ir Finansuotojas'!FM24-'Investuotojas ir Finansuotojas'!FM25-'Investuotojas ir Finansuotojas'!FM28)</f>
        <v>-552.39898989899689</v>
      </c>
      <c r="FN25" s="176">
        <f t="shared" si="157"/>
        <v>-9545.4545454546278</v>
      </c>
      <c r="FO25" s="175">
        <f>IF(('Investuotojas ir Finansuotojas'!FO37+'Investuotojas ir Finansuotojas'!FO43)&gt;0,-'Investuotojas ir Finansuotojas'!FO24-'Investuotojas ir Finansuotojas'!FO37-'Investuotojas ir Finansuotojas'!FO25-'Investuotojas ir Finansuotojas'!FO28-'Investuotojas ir Finansuotojas'!FO43,-'Investuotojas ir Finansuotojas'!FO24-'Investuotojas ir Finansuotojas'!FO25-'Investuotojas ir Finansuotojas'!FO28)</f>
        <v>-508.20707070707772</v>
      </c>
      <c r="FP25" s="175">
        <f>IF(('Investuotojas ir Finansuotojas'!FP37+'Investuotojas ir Finansuotojas'!FP43)&gt;0,-'Investuotojas ir Finansuotojas'!FP24-'Investuotojas ir Finansuotojas'!FP37-'Investuotojas ir Finansuotojas'!FP25-'Investuotojas ir Finansuotojas'!FP28-'Investuotojas ir Finansuotojas'!FP43,-'Investuotojas ir Finansuotojas'!FP24-'Investuotojas ir Finansuotojas'!FP25-'Investuotojas ir Finansuotojas'!FP28)</f>
        <v>-464.01515151515855</v>
      </c>
      <c r="FQ25" s="175">
        <f>IF(('Investuotojas ir Finansuotojas'!FQ37+'Investuotojas ir Finansuotojas'!FQ43)&gt;0,-'Investuotojas ir Finansuotojas'!FQ24-'Investuotojas ir Finansuotojas'!FQ37-'Investuotojas ir Finansuotojas'!FQ25-'Investuotojas ir Finansuotojas'!FQ28-'Investuotojas ir Finansuotojas'!FQ43,-'Investuotojas ir Finansuotojas'!FQ24-'Investuotojas ir Finansuotojas'!FQ25-'Investuotojas ir Finansuotojas'!FQ28)</f>
        <v>-419.82323232323944</v>
      </c>
      <c r="FR25" s="175">
        <f>IF(('Investuotojas ir Finansuotojas'!FR37+'Investuotojas ir Finansuotojas'!FR43)&gt;0,-'Investuotojas ir Finansuotojas'!FR24-'Investuotojas ir Finansuotojas'!FR37-'Investuotojas ir Finansuotojas'!FR25-'Investuotojas ir Finansuotojas'!FR28-'Investuotojas ir Finansuotojas'!FR43,-'Investuotojas ir Finansuotojas'!FR24-'Investuotojas ir Finansuotojas'!FR25-'Investuotojas ir Finansuotojas'!FR28)</f>
        <v>-375.63131313132027</v>
      </c>
      <c r="FS25" s="175">
        <f>IF(('Investuotojas ir Finansuotojas'!FS37+'Investuotojas ir Finansuotojas'!FS43)&gt;0,-'Investuotojas ir Finansuotojas'!FS24-'Investuotojas ir Finansuotojas'!FS37-'Investuotojas ir Finansuotojas'!FS25-'Investuotojas ir Finansuotojas'!FS28-'Investuotojas ir Finansuotojas'!FS43,-'Investuotojas ir Finansuotojas'!FS24-'Investuotojas ir Finansuotojas'!FS25-'Investuotojas ir Finansuotojas'!FS28)</f>
        <v>-331.43939393940104</v>
      </c>
      <c r="FT25" s="175">
        <f>IF(('Investuotojas ir Finansuotojas'!FT37+'Investuotojas ir Finansuotojas'!FT43)&gt;0,-'Investuotojas ir Finansuotojas'!FT24-'Investuotojas ir Finansuotojas'!FT37-'Investuotojas ir Finansuotojas'!FT25-'Investuotojas ir Finansuotojas'!FT28-'Investuotojas ir Finansuotojas'!FT43,-'Investuotojas ir Finansuotojas'!FT24-'Investuotojas ir Finansuotojas'!FT25-'Investuotojas ir Finansuotojas'!FT28)</f>
        <v>-287.24747474748187</v>
      </c>
      <c r="FU25" s="175">
        <f>IF(('Investuotojas ir Finansuotojas'!FU37+'Investuotojas ir Finansuotojas'!FU43)&gt;0,-'Investuotojas ir Finansuotojas'!FU24-'Investuotojas ir Finansuotojas'!FU37-'Investuotojas ir Finansuotojas'!FU25-'Investuotojas ir Finansuotojas'!FU28-'Investuotojas ir Finansuotojas'!FU43,-'Investuotojas ir Finansuotojas'!FU24-'Investuotojas ir Finansuotojas'!FU25-'Investuotojas ir Finansuotojas'!FU28)</f>
        <v>-243.05555555556265</v>
      </c>
      <c r="FV25" s="175">
        <f>IF(('Investuotojas ir Finansuotojas'!FV37+'Investuotojas ir Finansuotojas'!FV43)&gt;0,-'Investuotojas ir Finansuotojas'!FV24-'Investuotojas ir Finansuotojas'!FV37-'Investuotojas ir Finansuotojas'!FV25-'Investuotojas ir Finansuotojas'!FV28-'Investuotojas ir Finansuotojas'!FV43,-'Investuotojas ir Finansuotojas'!FV24-'Investuotojas ir Finansuotojas'!FV25-'Investuotojas ir Finansuotojas'!FV28)</f>
        <v>-198.86363636364348</v>
      </c>
      <c r="FW25" s="175">
        <f>IF(('Investuotojas ir Finansuotojas'!FW37+'Investuotojas ir Finansuotojas'!FW43)&gt;0,-'Investuotojas ir Finansuotojas'!FW24-'Investuotojas ir Finansuotojas'!FW37-'Investuotojas ir Finansuotojas'!FW25-'Investuotojas ir Finansuotojas'!FW28-'Investuotojas ir Finansuotojas'!FW43,-'Investuotojas ir Finansuotojas'!FW24-'Investuotojas ir Finansuotojas'!FW25-'Investuotojas ir Finansuotojas'!FW28)</f>
        <v>-154.67171717172428</v>
      </c>
      <c r="FX25" s="175">
        <f>IF(('Investuotojas ir Finansuotojas'!FX37+'Investuotojas ir Finansuotojas'!FX43)&gt;0,-'Investuotojas ir Finansuotojas'!FX24-'Investuotojas ir Finansuotojas'!FX37-'Investuotojas ir Finansuotojas'!FX25-'Investuotojas ir Finansuotojas'!FX28-'Investuotojas ir Finansuotojas'!FX43,-'Investuotojas ir Finansuotojas'!FX24-'Investuotojas ir Finansuotojas'!FX25-'Investuotojas ir Finansuotojas'!FX28)</f>
        <v>-110.47979797980508</v>
      </c>
      <c r="FY25" s="175">
        <f>IF(('Investuotojas ir Finansuotojas'!FY37+'Investuotojas ir Finansuotojas'!FY43)&gt;0,-'Investuotojas ir Finansuotojas'!FY24-'Investuotojas ir Finansuotojas'!FY37-'Investuotojas ir Finansuotojas'!FY25-'Investuotojas ir Finansuotojas'!FY28-'Investuotojas ir Finansuotojas'!FY43,-'Investuotojas ir Finansuotojas'!FY24-'Investuotojas ir Finansuotojas'!FY25-'Investuotojas ir Finansuotojas'!FY28)</f>
        <v>-66.287878787885887</v>
      </c>
      <c r="FZ25" s="175">
        <f>IF(('Investuotojas ir Finansuotojas'!FZ37+'Investuotojas ir Finansuotojas'!FZ43)&gt;0,-'Investuotojas ir Finansuotojas'!FZ24-'Investuotojas ir Finansuotojas'!FZ37-'Investuotojas ir Finansuotojas'!FZ25-'Investuotojas ir Finansuotojas'!FZ28-'Investuotojas ir Finansuotojas'!FZ43,-'Investuotojas ir Finansuotojas'!FZ24-'Investuotojas ir Finansuotojas'!FZ25-'Investuotojas ir Finansuotojas'!FZ28)</f>
        <v>-22.095959595966686</v>
      </c>
      <c r="GA25" s="176">
        <f t="shared" si="168"/>
        <v>-3181.8181818182661</v>
      </c>
      <c r="GB25" s="175">
        <f>IF(('Investuotojas ir Finansuotojas'!GB37+'Investuotojas ir Finansuotojas'!GB43)&gt;0,-'Investuotojas ir Finansuotojas'!GB24-'Investuotojas ir Finansuotojas'!GB37-'Investuotojas ir Finansuotojas'!GB25-'Investuotojas ir Finansuotojas'!GB28-'Investuotojas ir Finansuotojas'!GB43,-'Investuotojas ir Finansuotojas'!GB24-'Investuotojas ir Finansuotojas'!GB25-'Investuotojas ir Finansuotojas'!GB28)</f>
        <v>-8.1005661437908805E-12</v>
      </c>
      <c r="GC25" s="175">
        <f>IF(('Investuotojas ir Finansuotojas'!GC37+'Investuotojas ir Finansuotojas'!GC43)&gt;0,-'Investuotojas ir Finansuotojas'!GC24-'Investuotojas ir Finansuotojas'!GC37-'Investuotojas ir Finansuotojas'!GC25-'Investuotojas ir Finansuotojas'!GC28-'Investuotojas ir Finansuotojas'!GC43,-'Investuotojas ir Finansuotojas'!GC24-'Investuotojas ir Finansuotojas'!GC25-'Investuotojas ir Finansuotojas'!GC28)</f>
        <v>-8.1005661437908805E-12</v>
      </c>
      <c r="GD25" s="175">
        <f>IF(('Investuotojas ir Finansuotojas'!GD37+'Investuotojas ir Finansuotojas'!GD43)&gt;0,-'Investuotojas ir Finansuotojas'!GD24-'Investuotojas ir Finansuotojas'!GD37-'Investuotojas ir Finansuotojas'!GD25-'Investuotojas ir Finansuotojas'!GD28-'Investuotojas ir Finansuotojas'!GD43,-'Investuotojas ir Finansuotojas'!GD24-'Investuotojas ir Finansuotojas'!GD25-'Investuotojas ir Finansuotojas'!GD28)</f>
        <v>-8.1005661437908805E-12</v>
      </c>
      <c r="GE25" s="175">
        <f>IF(('Investuotojas ir Finansuotojas'!GE37+'Investuotojas ir Finansuotojas'!GE43)&gt;0,-'Investuotojas ir Finansuotojas'!GE24-'Investuotojas ir Finansuotojas'!GE37-'Investuotojas ir Finansuotojas'!GE25-'Investuotojas ir Finansuotojas'!GE28-'Investuotojas ir Finansuotojas'!GE43,-'Investuotojas ir Finansuotojas'!GE24-'Investuotojas ir Finansuotojas'!GE25-'Investuotojas ir Finansuotojas'!GE28)</f>
        <v>-8.1005661437908805E-12</v>
      </c>
      <c r="GF25" s="175">
        <f>IF(('Investuotojas ir Finansuotojas'!GF37+'Investuotojas ir Finansuotojas'!GF43)&gt;0,-'Investuotojas ir Finansuotojas'!GF24-'Investuotojas ir Finansuotojas'!GF37-'Investuotojas ir Finansuotojas'!GF25-'Investuotojas ir Finansuotojas'!GF28-'Investuotojas ir Finansuotojas'!GF43,-'Investuotojas ir Finansuotojas'!GF24-'Investuotojas ir Finansuotojas'!GF25-'Investuotojas ir Finansuotojas'!GF28)</f>
        <v>-8.1005661437908805E-12</v>
      </c>
      <c r="GG25" s="175">
        <f>IF(('Investuotojas ir Finansuotojas'!GG37+'Investuotojas ir Finansuotojas'!GG43)&gt;0,-'Investuotojas ir Finansuotojas'!GG24-'Investuotojas ir Finansuotojas'!GG37-'Investuotojas ir Finansuotojas'!GG25-'Investuotojas ir Finansuotojas'!GG28-'Investuotojas ir Finansuotojas'!GG43,-'Investuotojas ir Finansuotojas'!GG24-'Investuotojas ir Finansuotojas'!GG25-'Investuotojas ir Finansuotojas'!GG28)</f>
        <v>-8.1005661437908805E-12</v>
      </c>
      <c r="GH25" s="175">
        <f>IF(('Investuotojas ir Finansuotojas'!GH37+'Investuotojas ir Finansuotojas'!GH43)&gt;0,-'Investuotojas ir Finansuotojas'!GH24-'Investuotojas ir Finansuotojas'!GH37-'Investuotojas ir Finansuotojas'!GH25-'Investuotojas ir Finansuotojas'!GH28-'Investuotojas ir Finansuotojas'!GH43,-'Investuotojas ir Finansuotojas'!GH24-'Investuotojas ir Finansuotojas'!GH25-'Investuotojas ir Finansuotojas'!GH28)</f>
        <v>-8.1005661437908805E-12</v>
      </c>
      <c r="GI25" s="175">
        <f>IF(('Investuotojas ir Finansuotojas'!GI37+'Investuotojas ir Finansuotojas'!GI43)&gt;0,-'Investuotojas ir Finansuotojas'!GI24-'Investuotojas ir Finansuotojas'!GI37-'Investuotojas ir Finansuotojas'!GI25-'Investuotojas ir Finansuotojas'!GI28-'Investuotojas ir Finansuotojas'!GI43,-'Investuotojas ir Finansuotojas'!GI24-'Investuotojas ir Finansuotojas'!GI25-'Investuotojas ir Finansuotojas'!GI28)</f>
        <v>-8.1005661437908805E-12</v>
      </c>
      <c r="GJ25" s="175">
        <f>IF(('Investuotojas ir Finansuotojas'!GJ37+'Investuotojas ir Finansuotojas'!GJ43)&gt;0,-'Investuotojas ir Finansuotojas'!GJ24-'Investuotojas ir Finansuotojas'!GJ37-'Investuotojas ir Finansuotojas'!GJ25-'Investuotojas ir Finansuotojas'!GJ28-'Investuotojas ir Finansuotojas'!GJ43,-'Investuotojas ir Finansuotojas'!GJ24-'Investuotojas ir Finansuotojas'!GJ25-'Investuotojas ir Finansuotojas'!GJ28)</f>
        <v>-8.1005661437908805E-12</v>
      </c>
      <c r="GK25" s="175">
        <f>IF(('Investuotojas ir Finansuotojas'!GK37+'Investuotojas ir Finansuotojas'!GK43)&gt;0,-'Investuotojas ir Finansuotojas'!GK24-'Investuotojas ir Finansuotojas'!GK37-'Investuotojas ir Finansuotojas'!GK25-'Investuotojas ir Finansuotojas'!GK28-'Investuotojas ir Finansuotojas'!GK43,-'Investuotojas ir Finansuotojas'!GK24-'Investuotojas ir Finansuotojas'!GK25-'Investuotojas ir Finansuotojas'!GK28)</f>
        <v>-8.1005661437908805E-12</v>
      </c>
      <c r="GL25" s="175">
        <f>IF(('Investuotojas ir Finansuotojas'!GL37+'Investuotojas ir Finansuotojas'!GL43)&gt;0,-'Investuotojas ir Finansuotojas'!GL24-'Investuotojas ir Finansuotojas'!GL37-'Investuotojas ir Finansuotojas'!GL25-'Investuotojas ir Finansuotojas'!GL28-'Investuotojas ir Finansuotojas'!GL43,-'Investuotojas ir Finansuotojas'!GL24-'Investuotojas ir Finansuotojas'!GL25-'Investuotojas ir Finansuotojas'!GL28)</f>
        <v>-8.1005661437908805E-12</v>
      </c>
      <c r="GM25" s="175">
        <f>IF(('Investuotojas ir Finansuotojas'!GM37+'Investuotojas ir Finansuotojas'!GM43)&gt;0,-'Investuotojas ir Finansuotojas'!GM24-'Investuotojas ir Finansuotojas'!GM37-'Investuotojas ir Finansuotojas'!GM25-'Investuotojas ir Finansuotojas'!GM28-'Investuotojas ir Finansuotojas'!GM43,-'Investuotojas ir Finansuotojas'!GM24-'Investuotojas ir Finansuotojas'!GM25-'Investuotojas ir Finansuotojas'!GM28)</f>
        <v>-8.1005661437908805E-12</v>
      </c>
      <c r="GN25" s="176">
        <f t="shared" si="179"/>
        <v>-9.7206793725490566E-11</v>
      </c>
      <c r="GO25" s="175">
        <f>-'Investuotojas ir Finansuotojas'!GO24-'Investuotojas ir Finansuotojas'!GO37</f>
        <v>-8.1005661437908805E-12</v>
      </c>
      <c r="GP25" s="175">
        <f>-'Investuotojas ir Finansuotojas'!GP24-'Investuotojas ir Finansuotojas'!GP37</f>
        <v>-8.1005661437908805E-12</v>
      </c>
      <c r="GQ25" s="175">
        <f>-'Investuotojas ir Finansuotojas'!GQ24-'Investuotojas ir Finansuotojas'!GQ37</f>
        <v>-8.1005661437908805E-12</v>
      </c>
      <c r="GR25" s="175">
        <f>-'Investuotojas ir Finansuotojas'!GR24-'Investuotojas ir Finansuotojas'!GR37</f>
        <v>-8.1005661437908805E-12</v>
      </c>
      <c r="GS25" s="175">
        <f>-'Investuotojas ir Finansuotojas'!GS24-'Investuotojas ir Finansuotojas'!GS37</f>
        <v>-8.1005661437908805E-12</v>
      </c>
      <c r="GT25" s="175">
        <f>-'Investuotojas ir Finansuotojas'!GT24-'Investuotojas ir Finansuotojas'!GT37</f>
        <v>-8.1005661437908805E-12</v>
      </c>
      <c r="GU25" s="175">
        <f>-'Investuotojas ir Finansuotojas'!GU24-'Investuotojas ir Finansuotojas'!GU37</f>
        <v>-8.1005661437908805E-12</v>
      </c>
      <c r="GV25" s="175">
        <f>-'Investuotojas ir Finansuotojas'!GV24-'Investuotojas ir Finansuotojas'!GV37</f>
        <v>-8.1005661437908805E-12</v>
      </c>
      <c r="GW25" s="175">
        <f>-'Investuotojas ir Finansuotojas'!GW24-'Investuotojas ir Finansuotojas'!GW37</f>
        <v>-8.1005661437908805E-12</v>
      </c>
      <c r="GX25" s="175">
        <f>-'Investuotojas ir Finansuotojas'!GX24-'Investuotojas ir Finansuotojas'!GX37</f>
        <v>-8.1005661437908805E-12</v>
      </c>
      <c r="GY25" s="175">
        <f>-'Investuotojas ir Finansuotojas'!GY24-'Investuotojas ir Finansuotojas'!GY37</f>
        <v>-8.1005661437908805E-12</v>
      </c>
      <c r="GZ25" s="175">
        <f>-'Investuotojas ir Finansuotojas'!GZ24-'Investuotojas ir Finansuotojas'!GZ37</f>
        <v>-8.1005661437908805E-12</v>
      </c>
      <c r="HA25" s="176">
        <f t="shared" si="190"/>
        <v>-9.7206793725490566E-11</v>
      </c>
      <c r="HB25" s="175">
        <f>-'Investuotojas ir Finansuotojas'!HB24-'Investuotojas ir Finansuotojas'!HB37</f>
        <v>-8.1005661437908805E-12</v>
      </c>
      <c r="HC25" s="175">
        <f>-'Investuotojas ir Finansuotojas'!HC24-'Investuotojas ir Finansuotojas'!HC37</f>
        <v>-8.1005661437908805E-12</v>
      </c>
      <c r="HD25" s="175">
        <f>-'Investuotojas ir Finansuotojas'!HD24-'Investuotojas ir Finansuotojas'!HD37</f>
        <v>-8.1005661437908805E-12</v>
      </c>
      <c r="HE25" s="175">
        <f>-'Investuotojas ir Finansuotojas'!HE24-'Investuotojas ir Finansuotojas'!HE37</f>
        <v>-8.1005661437908805E-12</v>
      </c>
      <c r="HF25" s="175">
        <f>-'Investuotojas ir Finansuotojas'!HF24-'Investuotojas ir Finansuotojas'!HF37</f>
        <v>-8.1005661437908805E-12</v>
      </c>
      <c r="HG25" s="175">
        <f>-'Investuotojas ir Finansuotojas'!HG24-'Investuotojas ir Finansuotojas'!HG37</f>
        <v>-8.1005661437908805E-12</v>
      </c>
      <c r="HH25" s="175">
        <f>-'Investuotojas ir Finansuotojas'!HH24-'Investuotojas ir Finansuotojas'!HH37</f>
        <v>-8.1005661437908805E-12</v>
      </c>
      <c r="HI25" s="175">
        <f>-'Investuotojas ir Finansuotojas'!HI24-'Investuotojas ir Finansuotojas'!HI37</f>
        <v>-8.1005661437908805E-12</v>
      </c>
      <c r="HJ25" s="175">
        <f>-'Investuotojas ir Finansuotojas'!HJ24-'Investuotojas ir Finansuotojas'!HJ37</f>
        <v>-8.1005661437908805E-12</v>
      </c>
      <c r="HK25" s="175">
        <f>-'Investuotojas ir Finansuotojas'!HK24-'Investuotojas ir Finansuotojas'!HK37</f>
        <v>-8.1005661437908805E-12</v>
      </c>
      <c r="HL25" s="175">
        <f>-'Investuotojas ir Finansuotojas'!HL24-'Investuotojas ir Finansuotojas'!HL37</f>
        <v>-8.1005661437908805E-12</v>
      </c>
      <c r="HM25" s="175">
        <f>-'Investuotojas ir Finansuotojas'!HM24-'Investuotojas ir Finansuotojas'!HM37</f>
        <v>-8.1005661437908805E-12</v>
      </c>
      <c r="HN25" s="176">
        <f t="shared" si="201"/>
        <v>-9.7206793725490566E-11</v>
      </c>
      <c r="HO25" s="175">
        <f>-'Investuotojas ir Finansuotojas'!HO24-'Investuotojas ir Finansuotojas'!HO37</f>
        <v>-8.1005661437908805E-12</v>
      </c>
      <c r="HP25" s="175">
        <f>-'Investuotojas ir Finansuotojas'!HP24-'Investuotojas ir Finansuotojas'!HP37</f>
        <v>-8.1005661437908805E-12</v>
      </c>
      <c r="HQ25" s="175">
        <f>-'Investuotojas ir Finansuotojas'!HQ24-'Investuotojas ir Finansuotojas'!HQ37</f>
        <v>-8.1005661437908805E-12</v>
      </c>
      <c r="HR25" s="175">
        <f>-'Investuotojas ir Finansuotojas'!HR24-'Investuotojas ir Finansuotojas'!HR37</f>
        <v>-8.1005661437908805E-12</v>
      </c>
      <c r="HS25" s="175">
        <f>-'Investuotojas ir Finansuotojas'!HS24-'Investuotojas ir Finansuotojas'!HS37</f>
        <v>-8.1005661437908805E-12</v>
      </c>
      <c r="HT25" s="175">
        <f>-'Investuotojas ir Finansuotojas'!HT24-'Investuotojas ir Finansuotojas'!HT37</f>
        <v>-8.1005661437908805E-12</v>
      </c>
      <c r="HU25" s="175">
        <f>-'Investuotojas ir Finansuotojas'!HU24-'Investuotojas ir Finansuotojas'!HU37</f>
        <v>-8.1005661437908805E-12</v>
      </c>
      <c r="HV25" s="175">
        <f>-'Investuotojas ir Finansuotojas'!HV24-'Investuotojas ir Finansuotojas'!HV37</f>
        <v>-8.1005661437908805E-12</v>
      </c>
      <c r="HW25" s="175">
        <f>-'Investuotojas ir Finansuotojas'!HW24-'Investuotojas ir Finansuotojas'!HW37</f>
        <v>-8.1005661437908805E-12</v>
      </c>
      <c r="HX25" s="175">
        <f>-'Investuotojas ir Finansuotojas'!HX24-'Investuotojas ir Finansuotojas'!HX37</f>
        <v>-8.1005661437908805E-12</v>
      </c>
      <c r="HY25" s="175">
        <f>-'Investuotojas ir Finansuotojas'!HY24-'Investuotojas ir Finansuotojas'!HY37</f>
        <v>-8.1005661437908805E-12</v>
      </c>
      <c r="HZ25" s="175">
        <f>-'Investuotojas ir Finansuotojas'!HZ24-'Investuotojas ir Finansuotojas'!HZ37</f>
        <v>-8.1005661437908805E-12</v>
      </c>
      <c r="IA25" s="176">
        <f t="shared" si="212"/>
        <v>-9.7206793725490566E-11</v>
      </c>
      <c r="IB25" s="175">
        <f>-'Investuotojas ir Finansuotojas'!IB24-'Investuotojas ir Finansuotojas'!IB37</f>
        <v>-8.1005661437908805E-12</v>
      </c>
      <c r="IC25" s="175">
        <f>-'Investuotojas ir Finansuotojas'!IC24-'Investuotojas ir Finansuotojas'!IC37</f>
        <v>-8.1005661437908805E-12</v>
      </c>
      <c r="ID25" s="175">
        <f>-'Investuotojas ir Finansuotojas'!ID24-'Investuotojas ir Finansuotojas'!ID37</f>
        <v>-8.1005661437908805E-12</v>
      </c>
      <c r="IE25" s="175">
        <f>-'Investuotojas ir Finansuotojas'!IE24-'Investuotojas ir Finansuotojas'!IE37</f>
        <v>-8.1005661437908805E-12</v>
      </c>
      <c r="IF25" s="175">
        <f>-'Investuotojas ir Finansuotojas'!IF24-'Investuotojas ir Finansuotojas'!IF37</f>
        <v>-8.1005661437908805E-12</v>
      </c>
      <c r="IG25" s="175">
        <f>-'Investuotojas ir Finansuotojas'!IG24-'Investuotojas ir Finansuotojas'!IG37</f>
        <v>-8.1005661437908805E-12</v>
      </c>
      <c r="IH25" s="175">
        <f>-'Investuotojas ir Finansuotojas'!IH24-'Investuotojas ir Finansuotojas'!IH37</f>
        <v>-8.1005661437908805E-12</v>
      </c>
      <c r="II25" s="175">
        <f>-'Investuotojas ir Finansuotojas'!II24-'Investuotojas ir Finansuotojas'!II37</f>
        <v>-8.1005661437908805E-12</v>
      </c>
      <c r="IJ25" s="175">
        <f>-'Investuotojas ir Finansuotojas'!IJ24-'Investuotojas ir Finansuotojas'!IJ37</f>
        <v>-8.1005661437908805E-12</v>
      </c>
      <c r="IK25" s="175">
        <f>-'Investuotojas ir Finansuotojas'!IK24-'Investuotojas ir Finansuotojas'!IK37</f>
        <v>-8.1005661437908805E-12</v>
      </c>
      <c r="IL25" s="175">
        <f>-'Investuotojas ir Finansuotojas'!IL24-'Investuotojas ir Finansuotojas'!IL37</f>
        <v>-8.1005661437908805E-12</v>
      </c>
      <c r="IM25" s="175">
        <f>-'Investuotojas ir Finansuotojas'!IM24-'Investuotojas ir Finansuotojas'!IM37</f>
        <v>-8.1005661437908805E-12</v>
      </c>
      <c r="IN25" s="176">
        <f t="shared" si="223"/>
        <v>-9.7206793725490566E-11</v>
      </c>
      <c r="IO25" s="175">
        <f>-'Investuotojas ir Finansuotojas'!IO24-'Investuotojas ir Finansuotojas'!IO37</f>
        <v>-8.1005661437908805E-12</v>
      </c>
      <c r="IP25" s="175">
        <f>-'Investuotojas ir Finansuotojas'!IP24-'Investuotojas ir Finansuotojas'!IP37</f>
        <v>-8.1005661437908805E-12</v>
      </c>
      <c r="IQ25" s="175">
        <f>-'Investuotojas ir Finansuotojas'!IQ24-'Investuotojas ir Finansuotojas'!IQ37</f>
        <v>-8.1005661437908805E-12</v>
      </c>
      <c r="IR25" s="175">
        <f>-'Investuotojas ir Finansuotojas'!IR24-'Investuotojas ir Finansuotojas'!IR37</f>
        <v>-8.1005661437908805E-12</v>
      </c>
      <c r="IS25" s="175">
        <f>-'Investuotojas ir Finansuotojas'!IS24-'Investuotojas ir Finansuotojas'!IS37</f>
        <v>-8.1005661437908805E-12</v>
      </c>
      <c r="IT25" s="175">
        <f>-'Investuotojas ir Finansuotojas'!IT24-'Investuotojas ir Finansuotojas'!IT37</f>
        <v>-8.1005661437908805E-12</v>
      </c>
      <c r="IU25" s="175">
        <f>-'Investuotojas ir Finansuotojas'!IU24-'Investuotojas ir Finansuotojas'!IU37</f>
        <v>-8.1005661437908805E-12</v>
      </c>
      <c r="IV25" s="175">
        <f>-'Investuotojas ir Finansuotojas'!IV24-'Investuotojas ir Finansuotojas'!IV37</f>
        <v>-8.1005661437908805E-12</v>
      </c>
      <c r="IW25" s="175">
        <f>-'Investuotojas ir Finansuotojas'!IW24-'Investuotojas ir Finansuotojas'!IW37</f>
        <v>-8.1005661437908805E-12</v>
      </c>
      <c r="IX25" s="175">
        <f>-'Investuotojas ir Finansuotojas'!IX24-'Investuotojas ir Finansuotojas'!IX37</f>
        <v>-8.1005661437908805E-12</v>
      </c>
      <c r="IY25" s="175">
        <f>-'Investuotojas ir Finansuotojas'!IY24-'Investuotojas ir Finansuotojas'!IY37</f>
        <v>-8.1005661437908805E-12</v>
      </c>
      <c r="IZ25" s="175">
        <f>-'Investuotojas ir Finansuotojas'!IZ24-'Investuotojas ir Finansuotojas'!IZ37</f>
        <v>-8.1005661437908805E-12</v>
      </c>
      <c r="JA25" s="176">
        <f t="shared" si="234"/>
        <v>-9.7206793725490566E-11</v>
      </c>
      <c r="JB25" s="175">
        <f>-'Investuotojas ir Finansuotojas'!JB24-'Investuotojas ir Finansuotojas'!JB37</f>
        <v>-8.1005661437908805E-12</v>
      </c>
      <c r="JC25" s="175">
        <f>-'Investuotojas ir Finansuotojas'!JC24-'Investuotojas ir Finansuotojas'!JC37</f>
        <v>-8.1005661437908805E-12</v>
      </c>
      <c r="JD25" s="175">
        <f>-'Investuotojas ir Finansuotojas'!JD24-'Investuotojas ir Finansuotojas'!JD37</f>
        <v>-8.1005661437908805E-12</v>
      </c>
      <c r="JE25" s="175">
        <f>-'Investuotojas ir Finansuotojas'!JE24-'Investuotojas ir Finansuotojas'!JE37</f>
        <v>-8.1005661437908805E-12</v>
      </c>
      <c r="JF25" s="175">
        <f>-'Investuotojas ir Finansuotojas'!JF24-'Investuotojas ir Finansuotojas'!JF37</f>
        <v>-8.1005661437908805E-12</v>
      </c>
      <c r="JG25" s="175">
        <f>-'Investuotojas ir Finansuotojas'!JG24-'Investuotojas ir Finansuotojas'!JG37</f>
        <v>-8.1005661437908805E-12</v>
      </c>
      <c r="JH25" s="175">
        <f>-'Investuotojas ir Finansuotojas'!JH24-'Investuotojas ir Finansuotojas'!JH37</f>
        <v>-8.1005661437908805E-12</v>
      </c>
      <c r="JI25" s="175">
        <f>-'Investuotojas ir Finansuotojas'!JI24-'Investuotojas ir Finansuotojas'!JI37</f>
        <v>-8.1005661437908805E-12</v>
      </c>
      <c r="JJ25" s="175">
        <f>-'Investuotojas ir Finansuotojas'!JJ24-'Investuotojas ir Finansuotojas'!JJ37</f>
        <v>-8.1005661437908805E-12</v>
      </c>
      <c r="JK25" s="175">
        <f>-'Investuotojas ir Finansuotojas'!JK24-'Investuotojas ir Finansuotojas'!JK37</f>
        <v>-8.1005661437908805E-12</v>
      </c>
      <c r="JL25" s="175">
        <f>-'Investuotojas ir Finansuotojas'!JL24-'Investuotojas ir Finansuotojas'!JL37</f>
        <v>-8.1005661437908805E-12</v>
      </c>
      <c r="JM25" s="175">
        <f>-'Investuotojas ir Finansuotojas'!JM24-'Investuotojas ir Finansuotojas'!JM37</f>
        <v>-8.1005661437908805E-12</v>
      </c>
      <c r="JN25" s="176">
        <f t="shared" si="245"/>
        <v>-9.7206793725490566E-11</v>
      </c>
      <c r="JO25" s="175">
        <f>-'Investuotojas ir Finansuotojas'!JO24-'Investuotojas ir Finansuotojas'!JO37</f>
        <v>-8.1005661437908805E-12</v>
      </c>
      <c r="JP25" s="175">
        <f>-'Investuotojas ir Finansuotojas'!JP24-'Investuotojas ir Finansuotojas'!JP37</f>
        <v>-8.1005661437908805E-12</v>
      </c>
      <c r="JQ25" s="175">
        <f>-'Investuotojas ir Finansuotojas'!JQ24-'Investuotojas ir Finansuotojas'!JQ37</f>
        <v>-8.1005661437908805E-12</v>
      </c>
      <c r="JR25" s="175">
        <f>-'Investuotojas ir Finansuotojas'!JR24-'Investuotojas ir Finansuotojas'!JR37</f>
        <v>-8.1005661437908805E-12</v>
      </c>
      <c r="JS25" s="175">
        <f>-'Investuotojas ir Finansuotojas'!JS24-'Investuotojas ir Finansuotojas'!JS37</f>
        <v>-8.1005661437908805E-12</v>
      </c>
      <c r="JT25" s="175">
        <f>-'Investuotojas ir Finansuotojas'!JT24-'Investuotojas ir Finansuotojas'!JT37</f>
        <v>-8.1005661437908805E-12</v>
      </c>
      <c r="JU25" s="175">
        <f>-'Investuotojas ir Finansuotojas'!JU24-'Investuotojas ir Finansuotojas'!JU37</f>
        <v>-8.1005661437908805E-12</v>
      </c>
      <c r="JV25" s="175">
        <f>-'Investuotojas ir Finansuotojas'!JV24-'Investuotojas ir Finansuotojas'!JV37</f>
        <v>-8.1005661437908805E-12</v>
      </c>
      <c r="JW25" s="175">
        <f>-'Investuotojas ir Finansuotojas'!JW24-'Investuotojas ir Finansuotojas'!JW37</f>
        <v>-8.1005661437908805E-12</v>
      </c>
      <c r="JX25" s="175">
        <f>-'Investuotojas ir Finansuotojas'!JX24-'Investuotojas ir Finansuotojas'!JX37</f>
        <v>-8.1005661437908805E-12</v>
      </c>
      <c r="JY25" s="175">
        <f>-'Investuotojas ir Finansuotojas'!JY24-'Investuotojas ir Finansuotojas'!JY37</f>
        <v>-8.1005661437908805E-12</v>
      </c>
      <c r="JZ25" s="175">
        <f>-'Investuotojas ir Finansuotojas'!JZ24-'Investuotojas ir Finansuotojas'!JZ37</f>
        <v>-8.1005661437908805E-12</v>
      </c>
      <c r="KA25" s="176">
        <f t="shared" si="256"/>
        <v>-9.7206793725490566E-11</v>
      </c>
      <c r="KB25" s="175">
        <f>-'Investuotojas ir Finansuotojas'!KB24-'Investuotojas ir Finansuotojas'!KB37</f>
        <v>-8.1005661437908805E-12</v>
      </c>
      <c r="KC25" s="175">
        <f>-'Investuotojas ir Finansuotojas'!KC24-'Investuotojas ir Finansuotojas'!KC37</f>
        <v>-8.1005661437908805E-12</v>
      </c>
      <c r="KD25" s="175">
        <f>-'Investuotojas ir Finansuotojas'!KD24-'Investuotojas ir Finansuotojas'!KD37</f>
        <v>-8.1005661437908805E-12</v>
      </c>
      <c r="KE25" s="175">
        <f>-'Investuotojas ir Finansuotojas'!KE24-'Investuotojas ir Finansuotojas'!KE37</f>
        <v>-8.1005661437908805E-12</v>
      </c>
      <c r="KF25" s="175">
        <f>-'Investuotojas ir Finansuotojas'!KF24-'Investuotojas ir Finansuotojas'!KF37</f>
        <v>-8.1005661437908805E-12</v>
      </c>
      <c r="KG25" s="175">
        <f>-'Investuotojas ir Finansuotojas'!KG24-'Investuotojas ir Finansuotojas'!KG37</f>
        <v>-8.1005661437908805E-12</v>
      </c>
      <c r="KH25" s="175">
        <f>-'Investuotojas ir Finansuotojas'!KH24-'Investuotojas ir Finansuotojas'!KH37</f>
        <v>-8.1005661437908805E-12</v>
      </c>
      <c r="KI25" s="175">
        <f>-'Investuotojas ir Finansuotojas'!KI24-'Investuotojas ir Finansuotojas'!KI37</f>
        <v>-8.1005661437908805E-12</v>
      </c>
      <c r="KJ25" s="175">
        <f>-'Investuotojas ir Finansuotojas'!KJ24-'Investuotojas ir Finansuotojas'!KJ37</f>
        <v>-8.1005661437908805E-12</v>
      </c>
      <c r="KK25" s="175">
        <f>-'Investuotojas ir Finansuotojas'!KK24-'Investuotojas ir Finansuotojas'!KK37</f>
        <v>-8.1005661437908805E-12</v>
      </c>
      <c r="KL25" s="175">
        <f>-'Investuotojas ir Finansuotojas'!KL24-'Investuotojas ir Finansuotojas'!KL37</f>
        <v>-8.1005661437908805E-12</v>
      </c>
      <c r="KM25" s="175">
        <f>-'Investuotojas ir Finansuotojas'!KM24-'Investuotojas ir Finansuotojas'!KM37</f>
        <v>-8.1005661437908805E-12</v>
      </c>
      <c r="KN25" s="176">
        <f t="shared" si="267"/>
        <v>-9.7206793725490566E-11</v>
      </c>
      <c r="KO25" s="175">
        <f>-'Investuotojas ir Finansuotojas'!KO24-'Investuotojas ir Finansuotojas'!KO37</f>
        <v>-8.1005661437908805E-12</v>
      </c>
      <c r="KP25" s="175">
        <f>-'Investuotojas ir Finansuotojas'!KP24-'Investuotojas ir Finansuotojas'!KP37</f>
        <v>-8.1005661437908805E-12</v>
      </c>
      <c r="KQ25" s="175">
        <f>-'Investuotojas ir Finansuotojas'!KQ24-'Investuotojas ir Finansuotojas'!KQ37</f>
        <v>-8.1005661437908805E-12</v>
      </c>
      <c r="KR25" s="175">
        <f>-'Investuotojas ir Finansuotojas'!KR24-'Investuotojas ir Finansuotojas'!KR37</f>
        <v>-8.1005661437908805E-12</v>
      </c>
      <c r="KS25" s="175">
        <f>-'Investuotojas ir Finansuotojas'!KS24-'Investuotojas ir Finansuotojas'!KS37</f>
        <v>-8.1005661437908805E-12</v>
      </c>
      <c r="KT25" s="175">
        <f>-'Investuotojas ir Finansuotojas'!KT24-'Investuotojas ir Finansuotojas'!KT37</f>
        <v>-8.1005661437908805E-12</v>
      </c>
      <c r="KU25" s="175">
        <f>-'Investuotojas ir Finansuotojas'!KU24-'Investuotojas ir Finansuotojas'!KU37</f>
        <v>-8.1005661437908805E-12</v>
      </c>
      <c r="KV25" s="175">
        <f>-'Investuotojas ir Finansuotojas'!KV24-'Investuotojas ir Finansuotojas'!KV37</f>
        <v>-8.1005661437908805E-12</v>
      </c>
      <c r="KW25" s="175">
        <f>-'Investuotojas ir Finansuotojas'!KW24-'Investuotojas ir Finansuotojas'!KW37</f>
        <v>-8.1005661437908805E-12</v>
      </c>
      <c r="KX25" s="175">
        <f>-'Investuotojas ir Finansuotojas'!KX24-'Investuotojas ir Finansuotojas'!KX37</f>
        <v>-8.1005661437908805E-12</v>
      </c>
      <c r="KY25" s="175">
        <f>-'Investuotojas ir Finansuotojas'!KY24-'Investuotojas ir Finansuotojas'!KY37</f>
        <v>-8.1005661437908805E-12</v>
      </c>
      <c r="KZ25" s="175">
        <f>-'Investuotojas ir Finansuotojas'!KZ24-'Investuotojas ir Finansuotojas'!KZ37</f>
        <v>-8.1005661437908805E-12</v>
      </c>
      <c r="LA25" s="176">
        <f t="shared" si="278"/>
        <v>-9.7206793725490566E-11</v>
      </c>
      <c r="LB25" s="175">
        <f>-'Investuotojas ir Finansuotojas'!LB24-'Investuotojas ir Finansuotojas'!LB37</f>
        <v>-8.1005661437908805E-12</v>
      </c>
      <c r="LC25" s="175">
        <f>-'Investuotojas ir Finansuotojas'!LC24-'Investuotojas ir Finansuotojas'!LC37</f>
        <v>-8.1005661437908805E-12</v>
      </c>
      <c r="LD25" s="175">
        <f>-'Investuotojas ir Finansuotojas'!LD24-'Investuotojas ir Finansuotojas'!LD37</f>
        <v>-8.1005661437908805E-12</v>
      </c>
      <c r="LE25" s="175">
        <f>-'Investuotojas ir Finansuotojas'!LE24-'Investuotojas ir Finansuotojas'!LE37</f>
        <v>-8.1005661437908805E-12</v>
      </c>
      <c r="LF25" s="175">
        <f>-'Investuotojas ir Finansuotojas'!LF24-'Investuotojas ir Finansuotojas'!LF37</f>
        <v>-8.1005661437908805E-12</v>
      </c>
      <c r="LG25" s="175">
        <f>-'Investuotojas ir Finansuotojas'!LG24-'Investuotojas ir Finansuotojas'!LG37</f>
        <v>-8.1005661437908805E-12</v>
      </c>
      <c r="LH25" s="175">
        <f>-'Investuotojas ir Finansuotojas'!LH24-'Investuotojas ir Finansuotojas'!LH37</f>
        <v>-8.1005661437908805E-12</v>
      </c>
      <c r="LI25" s="175">
        <f>-'Investuotojas ir Finansuotojas'!LI24-'Investuotojas ir Finansuotojas'!LI37</f>
        <v>-8.1005661437908805E-12</v>
      </c>
      <c r="LJ25" s="175">
        <f>-'Investuotojas ir Finansuotojas'!LJ24-'Investuotojas ir Finansuotojas'!LJ37</f>
        <v>-8.1005661437908805E-12</v>
      </c>
      <c r="LK25" s="175">
        <f>-'Investuotojas ir Finansuotojas'!LK24-'Investuotojas ir Finansuotojas'!LK37</f>
        <v>-8.1005661437908805E-12</v>
      </c>
      <c r="LL25" s="175">
        <f>-'Investuotojas ir Finansuotojas'!LL24-'Investuotojas ir Finansuotojas'!LL37</f>
        <v>-8.1005661437908805E-12</v>
      </c>
      <c r="LM25" s="175">
        <f>-'Investuotojas ir Finansuotojas'!LM24-'Investuotojas ir Finansuotojas'!LM37</f>
        <v>-8.1005661437908805E-12</v>
      </c>
      <c r="LN25" s="177">
        <f t="shared" si="289"/>
        <v>-9.7206793725490566E-11</v>
      </c>
    </row>
    <row r="26" spans="1:326" s="58" customFormat="1">
      <c r="A26" s="147" t="s">
        <v>18</v>
      </c>
      <c r="B26" s="166">
        <f>B19+B20+B23</f>
        <v>-16666.666666666668</v>
      </c>
      <c r="C26" s="167">
        <f t="shared" ref="C26:BM26" si="330">C19+C20+C23</f>
        <v>-1736.1111111111113</v>
      </c>
      <c r="D26" s="167">
        <f t="shared" si="330"/>
        <v>-1743.0555555555557</v>
      </c>
      <c r="E26" s="167">
        <f t="shared" si="330"/>
        <v>-1750</v>
      </c>
      <c r="F26" s="167">
        <f t="shared" si="330"/>
        <v>-1756.9444444444446</v>
      </c>
      <c r="G26" s="167">
        <f t="shared" si="330"/>
        <v>-1763.8888888888889</v>
      </c>
      <c r="H26" s="167">
        <f t="shared" si="330"/>
        <v>-1770.8333333333335</v>
      </c>
      <c r="I26" s="167">
        <f t="shared" si="330"/>
        <v>-1777.7777777777778</v>
      </c>
      <c r="J26" s="167">
        <f t="shared" si="330"/>
        <v>-1784.7222222222224</v>
      </c>
      <c r="K26" s="167">
        <f t="shared" si="330"/>
        <v>-1921.875</v>
      </c>
      <c r="L26" s="167">
        <f t="shared" si="330"/>
        <v>-2059.0277777777778</v>
      </c>
      <c r="M26" s="167">
        <f t="shared" si="330"/>
        <v>-2196.1805555555561</v>
      </c>
      <c r="N26" s="148">
        <f t="shared" si="25"/>
        <v>-36927.083333333336</v>
      </c>
      <c r="O26" s="167">
        <f t="shared" si="330"/>
        <v>7866.8787128293443</v>
      </c>
      <c r="P26" s="167">
        <f t="shared" si="330"/>
        <v>7425.9064906071217</v>
      </c>
      <c r="Q26" s="167">
        <f t="shared" si="330"/>
        <v>6984.9342683849</v>
      </c>
      <c r="R26" s="167">
        <f t="shared" si="330"/>
        <v>6491.8787128293443</v>
      </c>
      <c r="S26" s="167">
        <f t="shared" si="330"/>
        <v>6042.0089211626782</v>
      </c>
      <c r="T26" s="167">
        <f t="shared" si="330"/>
        <v>5773.6712475515669</v>
      </c>
      <c r="U26" s="167">
        <f t="shared" si="330"/>
        <v>5504.2485044960104</v>
      </c>
      <c r="V26" s="167">
        <f t="shared" si="330"/>
        <v>5233.7406919960104</v>
      </c>
      <c r="W26" s="167">
        <f t="shared" si="330"/>
        <v>4962.1478100515669</v>
      </c>
      <c r="X26" s="167">
        <f t="shared" si="330"/>
        <v>4689.4698586626773</v>
      </c>
      <c r="Y26" s="167">
        <f t="shared" si="330"/>
        <v>4415.7068378293443</v>
      </c>
      <c r="Z26" s="167">
        <f t="shared" si="330"/>
        <v>4140.8587475515678</v>
      </c>
      <c r="AA26" s="168">
        <f t="shared" si="36"/>
        <v>69531.450803952132</v>
      </c>
      <c r="AB26" s="167">
        <f t="shared" si="330"/>
        <v>41167.169310629441</v>
      </c>
      <c r="AC26" s="167">
        <f t="shared" si="330"/>
        <v>40968.438841879441</v>
      </c>
      <c r="AD26" s="167">
        <f t="shared" si="330"/>
        <v>40768.948824518331</v>
      </c>
      <c r="AE26" s="167">
        <f t="shared" si="330"/>
        <v>40568.699258546112</v>
      </c>
      <c r="AF26" s="167">
        <f t="shared" si="330"/>
        <v>40367.690143962776</v>
      </c>
      <c r="AG26" s="167">
        <f t="shared" si="330"/>
        <v>40165.921480768331</v>
      </c>
      <c r="AH26" s="167">
        <f t="shared" si="330"/>
        <v>39900.855201109764</v>
      </c>
      <c r="AI26" s="167">
        <f t="shared" si="330"/>
        <v>39718.563534443099</v>
      </c>
      <c r="AJ26" s="167">
        <f t="shared" si="330"/>
        <v>39536.271867776435</v>
      </c>
      <c r="AK26" s="167">
        <f t="shared" si="330"/>
        <v>39353.980201109764</v>
      </c>
      <c r="AL26" s="167">
        <f t="shared" si="330"/>
        <v>39171.688534443099</v>
      </c>
      <c r="AM26" s="167">
        <f t="shared" si="330"/>
        <v>38989.396867776435</v>
      </c>
      <c r="AN26" s="168">
        <f t="shared" si="47"/>
        <v>480677.62406696309</v>
      </c>
      <c r="AO26" s="167">
        <f t="shared" si="330"/>
        <v>79242.828436809708</v>
      </c>
      <c r="AP26" s="167">
        <f t="shared" si="330"/>
        <v>78869.869701845382</v>
      </c>
      <c r="AQ26" s="167">
        <f t="shared" si="330"/>
        <v>79161.882917749448</v>
      </c>
      <c r="AR26" s="167">
        <f t="shared" si="330"/>
        <v>79455.11285538644</v>
      </c>
      <c r="AS26" s="167">
        <f t="shared" si="330"/>
        <v>79749.564584430249</v>
      </c>
      <c r="AT26" s="167">
        <f t="shared" si="330"/>
        <v>80045.243195678413</v>
      </c>
      <c r="AU26" s="167">
        <f t="shared" si="330"/>
        <v>80342.153801140114</v>
      </c>
      <c r="AV26" s="167">
        <f t="shared" si="330"/>
        <v>80640.301534124563</v>
      </c>
      <c r="AW26" s="167">
        <f t="shared" si="330"/>
        <v>80939.691549329786</v>
      </c>
      <c r="AX26" s="167">
        <f t="shared" si="330"/>
        <v>81240.329022931692</v>
      </c>
      <c r="AY26" s="167">
        <f t="shared" si="330"/>
        <v>81542.219152673613</v>
      </c>
      <c r="AZ26" s="167">
        <f t="shared" si="330"/>
        <v>81845.367157956134</v>
      </c>
      <c r="BA26" s="168">
        <f t="shared" si="58"/>
        <v>963074.56391005544</v>
      </c>
      <c r="BB26" s="167">
        <f t="shared" si="330"/>
        <v>81812.802495584678</v>
      </c>
      <c r="BC26" s="167">
        <f t="shared" si="330"/>
        <v>81516.560394786968</v>
      </c>
      <c r="BD26" s="167">
        <f t="shared" si="330"/>
        <v>81821.005554346382</v>
      </c>
      <c r="BE26" s="167">
        <f t="shared" si="330"/>
        <v>82126.719235403943</v>
      </c>
      <c r="BF26" s="167">
        <f t="shared" si="330"/>
        <v>82433.706723465933</v>
      </c>
      <c r="BG26" s="167">
        <f t="shared" si="330"/>
        <v>82741.973326061503</v>
      </c>
      <c r="BH26" s="167">
        <f t="shared" si="330"/>
        <v>82752.328702857034</v>
      </c>
      <c r="BI26" s="167">
        <f t="shared" si="330"/>
        <v>83061.922897033393</v>
      </c>
      <c r="BJ26" s="167">
        <f t="shared" si="330"/>
        <v>83372.807067018832</v>
      </c>
      <c r="BK26" s="167">
        <f t="shared" si="330"/>
        <v>83684.986587712556</v>
      </c>
      <c r="BL26" s="167">
        <f t="shared" si="330"/>
        <v>83998.466856409155</v>
      </c>
      <c r="BM26" s="167">
        <f t="shared" si="330"/>
        <v>84313.253292891983</v>
      </c>
      <c r="BN26" s="168">
        <f t="shared" si="69"/>
        <v>993636.53313357232</v>
      </c>
      <c r="BO26" s="167">
        <f t="shared" ref="BO26:DZ26" si="331">BO19+BO20+BO23</f>
        <v>83967.396817573739</v>
      </c>
      <c r="BP26" s="167">
        <f t="shared" si="331"/>
        <v>83663.789106194425</v>
      </c>
      <c r="BQ26" s="167">
        <f t="shared" si="331"/>
        <v>83979.939195892832</v>
      </c>
      <c r="BR26" s="167">
        <f t="shared" si="331"/>
        <v>84297.406577631657</v>
      </c>
      <c r="BS26" s="167">
        <f t="shared" si="331"/>
        <v>84616.196740127722</v>
      </c>
      <c r="BT26" s="167">
        <f t="shared" si="331"/>
        <v>84936.315194967538</v>
      </c>
      <c r="BU26" s="167">
        <f t="shared" si="331"/>
        <v>82632.578446168889</v>
      </c>
      <c r="BV26" s="167">
        <f t="shared" si="331"/>
        <v>82944.431824783853</v>
      </c>
      <c r="BW26" s="167">
        <f t="shared" si="331"/>
        <v>83257.5845924764</v>
      </c>
      <c r="BX26" s="167">
        <f t="shared" si="331"/>
        <v>83572.04216336766</v>
      </c>
      <c r="BY26" s="167">
        <f t="shared" si="331"/>
        <v>83887.809974137621</v>
      </c>
      <c r="BZ26" s="167">
        <f t="shared" si="331"/>
        <v>84204.893484119122</v>
      </c>
      <c r="CA26" s="168">
        <f t="shared" si="80"/>
        <v>1005960.3841174413</v>
      </c>
      <c r="CB26" s="167">
        <f t="shared" si="331"/>
        <v>83423.759120125542</v>
      </c>
      <c r="CC26" s="167">
        <f t="shared" si="331"/>
        <v>83114.765257538864</v>
      </c>
      <c r="CD26" s="167">
        <f t="shared" si="331"/>
        <v>83433.209160598155</v>
      </c>
      <c r="CE26" s="167">
        <f t="shared" si="331"/>
        <v>83752.979913253541</v>
      </c>
      <c r="CF26" s="167">
        <f t="shared" si="331"/>
        <v>84074.083044044979</v>
      </c>
      <c r="CG26" s="167">
        <f t="shared" si="331"/>
        <v>84396.524104548036</v>
      </c>
      <c r="CH26" s="167">
        <f t="shared" si="331"/>
        <v>82065.674704392077</v>
      </c>
      <c r="CI26" s="167">
        <f t="shared" si="331"/>
        <v>82379.747396813269</v>
      </c>
      <c r="CJ26" s="167">
        <f t="shared" si="331"/>
        <v>82695.128725452872</v>
      </c>
      <c r="CK26" s="167">
        <f t="shared" si="331"/>
        <v>83011.824142961807</v>
      </c>
      <c r="CL26" s="167">
        <f t="shared" si="331"/>
        <v>83329.839124710372</v>
      </c>
      <c r="CM26" s="167">
        <f t="shared" si="331"/>
        <v>83649.179168882867</v>
      </c>
      <c r="CN26" s="168">
        <f t="shared" si="91"/>
        <v>999326.71386332228</v>
      </c>
      <c r="CO26" s="167">
        <f t="shared" si="331"/>
        <v>82283.142772180188</v>
      </c>
      <c r="CP26" s="167">
        <f t="shared" si="331"/>
        <v>81980.57033132088</v>
      </c>
      <c r="CQ26" s="167">
        <f t="shared" si="331"/>
        <v>82301.316368122571</v>
      </c>
      <c r="CR26" s="167">
        <f t="shared" si="331"/>
        <v>82623.398846744269</v>
      </c>
      <c r="CS26" s="167">
        <f t="shared" si="331"/>
        <v>82946.823335693538</v>
      </c>
      <c r="CT26" s="167">
        <f t="shared" si="331"/>
        <v>83271.595426680113</v>
      </c>
      <c r="CU26" s="167">
        <f t="shared" si="331"/>
        <v>80911.611453413076</v>
      </c>
      <c r="CV26" s="167">
        <f t="shared" si="331"/>
        <v>81227.903494890139</v>
      </c>
      <c r="CW26" s="167">
        <f t="shared" si="331"/>
        <v>81545.513419873358</v>
      </c>
      <c r="CX26" s="167">
        <f t="shared" si="331"/>
        <v>81864.446719544023</v>
      </c>
      <c r="CY26" s="167">
        <f t="shared" si="331"/>
        <v>82184.708907963301</v>
      </c>
      <c r="CZ26" s="167">
        <f t="shared" si="331"/>
        <v>82506.305522167662</v>
      </c>
      <c r="DA26" s="168">
        <f t="shared" si="102"/>
        <v>985647.33659859316</v>
      </c>
      <c r="DB26" s="167">
        <f t="shared" si="331"/>
        <v>80356.720996656746</v>
      </c>
      <c r="DC26" s="167">
        <f t="shared" si="331"/>
        <v>80064.97358054659</v>
      </c>
      <c r="DD26" s="167">
        <f t="shared" si="331"/>
        <v>80388.040135576754</v>
      </c>
      <c r="DE26" s="167">
        <f t="shared" si="331"/>
        <v>80712.452801252861</v>
      </c>
      <c r="DF26" s="167">
        <f t="shared" si="331"/>
        <v>81038.217186369307</v>
      </c>
      <c r="DG26" s="167">
        <f t="shared" si="331"/>
        <v>81365.338923090385</v>
      </c>
      <c r="DH26" s="167">
        <f t="shared" si="331"/>
        <v>78971.752794033382</v>
      </c>
      <c r="DI26" s="167">
        <f t="shared" si="331"/>
        <v>79290.264262453071</v>
      </c>
      <c r="DJ26" s="167">
        <f t="shared" si="331"/>
        <v>79610.102861991181</v>
      </c>
      <c r="DK26" s="167">
        <f t="shared" si="331"/>
        <v>79931.274122360686</v>
      </c>
      <c r="DL26" s="167">
        <f t="shared" si="331"/>
        <v>80253.783596315072</v>
      </c>
      <c r="DM26" s="167">
        <f t="shared" si="331"/>
        <v>80577.636859744278</v>
      </c>
      <c r="DN26" s="168">
        <f t="shared" si="113"/>
        <v>962560.55812039028</v>
      </c>
      <c r="DO26" s="167">
        <f t="shared" si="331"/>
        <v>77380.762476819858</v>
      </c>
      <c r="DP26" s="167">
        <f t="shared" si="331"/>
        <v>77105.719791071533</v>
      </c>
      <c r="DQ26" s="167">
        <f t="shared" si="331"/>
        <v>77431.131442957834</v>
      </c>
      <c r="DR26" s="167">
        <f t="shared" si="331"/>
        <v>77757.898976727025</v>
      </c>
      <c r="DS26" s="167">
        <f t="shared" si="331"/>
        <v>78086.028041886893</v>
      </c>
      <c r="DT26" s="167">
        <f t="shared" si="331"/>
        <v>78415.524311484929</v>
      </c>
      <c r="DU26" s="167">
        <f t="shared" si="331"/>
        <v>75982.363216149111</v>
      </c>
      <c r="DV26" s="167">
        <f t="shared" si="331"/>
        <v>76303.094215639925</v>
      </c>
      <c r="DW26" s="167">
        <f t="shared" si="331"/>
        <v>76625.161594295263</v>
      </c>
      <c r="DX26" s="167">
        <f t="shared" si="331"/>
        <v>76948.570920361672</v>
      </c>
      <c r="DY26" s="167">
        <f t="shared" si="331"/>
        <v>77273.327785286703</v>
      </c>
      <c r="DZ26" s="167">
        <f t="shared" si="331"/>
        <v>77599.43780381557</v>
      </c>
      <c r="EA26" s="168">
        <f t="shared" si="124"/>
        <v>926909.02057649638</v>
      </c>
      <c r="EB26" s="167">
        <f t="shared" ref="EB26:GL26" si="332">EB19+EB20+EB23</f>
        <v>73005.165633601879</v>
      </c>
      <c r="EC26" s="167">
        <f t="shared" si="332"/>
        <v>72754.680759390452</v>
      </c>
      <c r="ED26" s="167">
        <f t="shared" si="332"/>
        <v>73082.470336063459</v>
      </c>
      <c r="EE26" s="167">
        <f t="shared" si="332"/>
        <v>73411.625702639256</v>
      </c>
      <c r="EF26" s="167">
        <f t="shared" si="332"/>
        <v>73742.152549909122</v>
      </c>
      <c r="EG26" s="167">
        <f t="shared" si="332"/>
        <v>74074.056592375957</v>
      </c>
      <c r="EH26" s="167">
        <f t="shared" si="332"/>
        <v>71593.343071221461</v>
      </c>
      <c r="EI26" s="167">
        <f t="shared" si="332"/>
        <v>71916.293740860419</v>
      </c>
      <c r="EJ26" s="167">
        <f t="shared" si="332"/>
        <v>72240.590038289549</v>
      </c>
      <c r="EK26" s="167">
        <f t="shared" si="332"/>
        <v>72566.237570291298</v>
      </c>
      <c r="EL26" s="167">
        <f t="shared" si="332"/>
        <v>72893.241967009715</v>
      </c>
      <c r="EM26" s="167">
        <f t="shared" si="332"/>
        <v>73221.608882047789</v>
      </c>
      <c r="EN26" s="168">
        <f t="shared" si="135"/>
        <v>874501.46684370039</v>
      </c>
      <c r="EO26" s="167">
        <f t="shared" si="332"/>
        <v>66765.245747731446</v>
      </c>
      <c r="EP26" s="167">
        <f t="shared" si="332"/>
        <v>66549.79133776536</v>
      </c>
      <c r="EQ26" s="167">
        <f t="shared" si="332"/>
        <v>66880.002617868391</v>
      </c>
      <c r="ER26" s="167">
        <f t="shared" si="332"/>
        <v>67211.589778305191</v>
      </c>
      <c r="ES26" s="167">
        <f t="shared" si="332"/>
        <v>67544.558551910479</v>
      </c>
      <c r="ET26" s="167">
        <f t="shared" si="332"/>
        <v>67878.91469540578</v>
      </c>
      <c r="EU26" s="167">
        <f t="shared" si="332"/>
        <v>65340.010174806834</v>
      </c>
      <c r="EV26" s="167">
        <f t="shared" si="332"/>
        <v>65665.180700064215</v>
      </c>
      <c r="EW26" s="167">
        <f t="shared" si="332"/>
        <v>65991.706102510158</v>
      </c>
      <c r="EX26" s="167">
        <f t="shared" si="332"/>
        <v>66319.592027466293</v>
      </c>
      <c r="EY26" s="167">
        <f t="shared" si="332"/>
        <v>66648.844143776412</v>
      </c>
      <c r="EZ26" s="167">
        <f t="shared" si="332"/>
        <v>66979.468143904494</v>
      </c>
      <c r="FA26" s="168">
        <f t="shared" si="146"/>
        <v>799774.90402151493</v>
      </c>
      <c r="FB26" s="167">
        <f t="shared" si="332"/>
        <v>58044.298247035185</v>
      </c>
      <c r="FC26" s="167">
        <f t="shared" si="332"/>
        <v>57877.823872150882</v>
      </c>
      <c r="FD26" s="167">
        <f t="shared" si="332"/>
        <v>58210.515169051352</v>
      </c>
      <c r="FE26" s="167">
        <f t="shared" si="332"/>
        <v>58544.592679688896</v>
      </c>
      <c r="FF26" s="167">
        <f t="shared" si="332"/>
        <v>58880.062179954111</v>
      </c>
      <c r="FG26" s="167">
        <f t="shared" si="332"/>
        <v>59216.929469803763</v>
      </c>
      <c r="FH26" s="167">
        <f t="shared" si="332"/>
        <v>56605.66331757608</v>
      </c>
      <c r="FI26" s="167">
        <f t="shared" si="332"/>
        <v>56933.053945499152</v>
      </c>
      <c r="FJ26" s="167">
        <f t="shared" si="332"/>
        <v>57261.808701038564</v>
      </c>
      <c r="FK26" s="167">
        <f t="shared" si="332"/>
        <v>57591.933268059402</v>
      </c>
      <c r="FL26" s="167">
        <f t="shared" si="332"/>
        <v>57923.433354109482</v>
      </c>
      <c r="FM26" s="167">
        <f t="shared" si="332"/>
        <v>58256.314690518113</v>
      </c>
      <c r="FN26" s="168">
        <f t="shared" si="157"/>
        <v>695346.428894485</v>
      </c>
      <c r="FO26" s="167">
        <f t="shared" si="332"/>
        <v>46023.932607935472</v>
      </c>
      <c r="FP26" s="167">
        <f t="shared" si="332"/>
        <v>45925.002216611647</v>
      </c>
      <c r="FQ26" s="167">
        <f t="shared" si="332"/>
        <v>46260.251133383033</v>
      </c>
      <c r="FR26" s="167">
        <f t="shared" si="332"/>
        <v>46596.89692064096</v>
      </c>
      <c r="FS26" s="167">
        <f t="shared" si="332"/>
        <v>46934.945398679141</v>
      </c>
      <c r="FT26" s="167">
        <f t="shared" si="332"/>
        <v>47274.402412042466</v>
      </c>
      <c r="FU26" s="167">
        <f t="shared" si="332"/>
        <v>44571.916437347791</v>
      </c>
      <c r="FV26" s="167">
        <f t="shared" si="332"/>
        <v>44964.566743338568</v>
      </c>
      <c r="FW26" s="167">
        <f t="shared" si="332"/>
        <v>45358.66895927435</v>
      </c>
      <c r="FX26" s="167">
        <f t="shared" si="332"/>
        <v>45754.229134779896</v>
      </c>
      <c r="FY26" s="167">
        <f t="shared" si="332"/>
        <v>46151.253344686746</v>
      </c>
      <c r="FZ26" s="167">
        <f t="shared" si="332"/>
        <v>46549.747689138239</v>
      </c>
      <c r="GA26" s="168">
        <f t="shared" si="168"/>
        <v>552365.81299785839</v>
      </c>
      <c r="GB26" s="167">
        <f t="shared" si="332"/>
        <v>29975.505985086587</v>
      </c>
      <c r="GC26" s="167">
        <f t="shared" si="332"/>
        <v>29987.538448516771</v>
      </c>
      <c r="GD26" s="167">
        <f t="shared" si="332"/>
        <v>30344.849680334908</v>
      </c>
      <c r="GE26" s="167">
        <f t="shared" si="332"/>
        <v>30703.649708952285</v>
      </c>
      <c r="GF26" s="167">
        <f t="shared" si="332"/>
        <v>31063.944737688904</v>
      </c>
      <c r="GG26" s="167">
        <f t="shared" si="332"/>
        <v>31425.740995711927</v>
      </c>
      <c r="GH26" s="167">
        <f t="shared" si="332"/>
        <v>27929.479887928599</v>
      </c>
      <c r="GI26" s="167">
        <f t="shared" si="332"/>
        <v>28278.215875744285</v>
      </c>
      <c r="GJ26" s="167">
        <f t="shared" si="332"/>
        <v>28628.404930175871</v>
      </c>
      <c r="GK26" s="167">
        <f t="shared" si="332"/>
        <v>28980.05310566759</v>
      </c>
      <c r="GL26" s="167">
        <f t="shared" si="332"/>
        <v>29333.166481890519</v>
      </c>
      <c r="GM26" s="167">
        <f t="shared" ref="GM26:IX26" si="333">GM19+GM20+GM23</f>
        <v>29687.751163847715</v>
      </c>
      <c r="GN26" s="168">
        <f t="shared" si="179"/>
        <v>356338.30100154597</v>
      </c>
      <c r="GO26" s="167">
        <f t="shared" si="333"/>
        <v>-2.4821803335474111E-8</v>
      </c>
      <c r="GP26" s="167">
        <f t="shared" si="333"/>
        <v>-2.4821803335474111E-8</v>
      </c>
      <c r="GQ26" s="167">
        <f t="shared" si="333"/>
        <v>-2.4821803335474111E-8</v>
      </c>
      <c r="GR26" s="167">
        <f t="shared" si="333"/>
        <v>-2.4821803335474111E-8</v>
      </c>
      <c r="GS26" s="167">
        <f t="shared" si="333"/>
        <v>-2.4821803335474111E-8</v>
      </c>
      <c r="GT26" s="167">
        <f t="shared" si="333"/>
        <v>-2.4821803335474111E-8</v>
      </c>
      <c r="GU26" s="167">
        <f t="shared" si="333"/>
        <v>-2.4821803335474111E-8</v>
      </c>
      <c r="GV26" s="167">
        <f t="shared" si="333"/>
        <v>-2.4821803335474111E-8</v>
      </c>
      <c r="GW26" s="167">
        <f t="shared" si="333"/>
        <v>-2.4821803335474111E-8</v>
      </c>
      <c r="GX26" s="167">
        <f t="shared" si="333"/>
        <v>-2.4821803335474111E-8</v>
      </c>
      <c r="GY26" s="167">
        <f t="shared" si="333"/>
        <v>-2.4821803335474111E-8</v>
      </c>
      <c r="GZ26" s="167">
        <f t="shared" si="333"/>
        <v>-2.4821803335474111E-8</v>
      </c>
      <c r="HA26" s="168">
        <f t="shared" si="190"/>
        <v>-2.9786164002568936E-7</v>
      </c>
      <c r="HB26" s="167">
        <f t="shared" si="333"/>
        <v>-3.2927540035270738E-8</v>
      </c>
      <c r="HC26" s="167">
        <f t="shared" si="333"/>
        <v>-3.2927540035270738E-8</v>
      </c>
      <c r="HD26" s="167">
        <f t="shared" si="333"/>
        <v>-3.2927540035270738E-8</v>
      </c>
      <c r="HE26" s="167">
        <f t="shared" si="333"/>
        <v>-3.2927540035270738E-8</v>
      </c>
      <c r="HF26" s="167">
        <f t="shared" si="333"/>
        <v>-3.2927540035270738E-8</v>
      </c>
      <c r="HG26" s="167">
        <f t="shared" si="333"/>
        <v>-3.2927540035270738E-8</v>
      </c>
      <c r="HH26" s="167">
        <f t="shared" si="333"/>
        <v>-3.2927540035270738E-8</v>
      </c>
      <c r="HI26" s="167">
        <f t="shared" si="333"/>
        <v>-3.2927540035270738E-8</v>
      </c>
      <c r="HJ26" s="167">
        <f t="shared" si="333"/>
        <v>-3.2927540035270738E-8</v>
      </c>
      <c r="HK26" s="167">
        <f t="shared" si="333"/>
        <v>-3.2927540035270738E-8</v>
      </c>
      <c r="HL26" s="167">
        <f t="shared" si="333"/>
        <v>-3.2927540035270738E-8</v>
      </c>
      <c r="HM26" s="167">
        <f t="shared" si="333"/>
        <v>-3.2927540035270738E-8</v>
      </c>
      <c r="HN26" s="168">
        <f t="shared" si="201"/>
        <v>-3.9513048042324893E-7</v>
      </c>
      <c r="HO26" s="167">
        <f t="shared" si="333"/>
        <v>-4.3681126919185728E-8</v>
      </c>
      <c r="HP26" s="167">
        <f t="shared" si="333"/>
        <v>-4.3681126919185728E-8</v>
      </c>
      <c r="HQ26" s="167">
        <f t="shared" si="333"/>
        <v>-4.3681126919185728E-8</v>
      </c>
      <c r="HR26" s="167">
        <f t="shared" si="333"/>
        <v>-4.3681126919185728E-8</v>
      </c>
      <c r="HS26" s="167">
        <f t="shared" si="333"/>
        <v>-4.3681126919185728E-8</v>
      </c>
      <c r="HT26" s="167">
        <f t="shared" si="333"/>
        <v>-4.3681126919185728E-8</v>
      </c>
      <c r="HU26" s="167">
        <f t="shared" si="333"/>
        <v>-4.3681126919185728E-8</v>
      </c>
      <c r="HV26" s="167">
        <f t="shared" si="333"/>
        <v>-4.3681126919185728E-8</v>
      </c>
      <c r="HW26" s="167">
        <f t="shared" si="333"/>
        <v>-4.3681126919185728E-8</v>
      </c>
      <c r="HX26" s="167">
        <f t="shared" si="333"/>
        <v>-4.3681126919185728E-8</v>
      </c>
      <c r="HY26" s="167">
        <f t="shared" si="333"/>
        <v>-4.3681126919185728E-8</v>
      </c>
      <c r="HZ26" s="167">
        <f t="shared" si="333"/>
        <v>-4.3681126919185728E-8</v>
      </c>
      <c r="IA26" s="168">
        <f t="shared" si="212"/>
        <v>-5.2417352303022879E-7</v>
      </c>
      <c r="IB26" s="167">
        <f t="shared" si="333"/>
        <v>-5.794752060463693E-8</v>
      </c>
      <c r="IC26" s="167">
        <f t="shared" si="333"/>
        <v>-5.794752060463693E-8</v>
      </c>
      <c r="ID26" s="167">
        <f t="shared" si="333"/>
        <v>-5.794752060463693E-8</v>
      </c>
      <c r="IE26" s="167">
        <f t="shared" si="333"/>
        <v>-5.794752060463693E-8</v>
      </c>
      <c r="IF26" s="167">
        <f t="shared" si="333"/>
        <v>-5.794752060463693E-8</v>
      </c>
      <c r="IG26" s="167">
        <f t="shared" si="333"/>
        <v>-5.794752060463693E-8</v>
      </c>
      <c r="IH26" s="167">
        <f t="shared" si="333"/>
        <v>-5.794752060463693E-8</v>
      </c>
      <c r="II26" s="167">
        <f t="shared" si="333"/>
        <v>-5.794752060463693E-8</v>
      </c>
      <c r="IJ26" s="167">
        <f t="shared" si="333"/>
        <v>-5.794752060463693E-8</v>
      </c>
      <c r="IK26" s="167">
        <f t="shared" si="333"/>
        <v>-5.794752060463693E-8</v>
      </c>
      <c r="IL26" s="167">
        <f t="shared" si="333"/>
        <v>-5.794752060463693E-8</v>
      </c>
      <c r="IM26" s="167">
        <f t="shared" si="333"/>
        <v>-5.794752060463693E-8</v>
      </c>
      <c r="IN26" s="168">
        <f t="shared" si="223"/>
        <v>-6.9537024725564302E-7</v>
      </c>
      <c r="IO26" s="167">
        <f t="shared" si="333"/>
        <v>-7.6874227663908296E-8</v>
      </c>
      <c r="IP26" s="167">
        <f t="shared" si="333"/>
        <v>-7.6874227663908296E-8</v>
      </c>
      <c r="IQ26" s="167">
        <f t="shared" si="333"/>
        <v>-7.6874227663908296E-8</v>
      </c>
      <c r="IR26" s="167">
        <f t="shared" si="333"/>
        <v>-7.6874227663908296E-8</v>
      </c>
      <c r="IS26" s="167">
        <f t="shared" si="333"/>
        <v>-7.6874227663908296E-8</v>
      </c>
      <c r="IT26" s="167">
        <f t="shared" si="333"/>
        <v>-7.6874227663908296E-8</v>
      </c>
      <c r="IU26" s="167">
        <f t="shared" si="333"/>
        <v>-7.6874227663908296E-8</v>
      </c>
      <c r="IV26" s="167">
        <f t="shared" si="333"/>
        <v>-7.6874227663908296E-8</v>
      </c>
      <c r="IW26" s="167">
        <f t="shared" si="333"/>
        <v>-7.6874227663908296E-8</v>
      </c>
      <c r="IX26" s="167">
        <f t="shared" si="333"/>
        <v>-7.6874227663908296E-8</v>
      </c>
      <c r="IY26" s="167">
        <f t="shared" ref="IY26:LJ26" si="334">IY19+IY20+IY23</f>
        <v>-7.6874227663908296E-8</v>
      </c>
      <c r="IZ26" s="167">
        <f t="shared" si="334"/>
        <v>-7.6874227663908296E-8</v>
      </c>
      <c r="JA26" s="168">
        <f t="shared" si="234"/>
        <v>-9.2249073196689955E-7</v>
      </c>
      <c r="JB26" s="167">
        <f t="shared" si="334"/>
        <v>-1.0198360344629568E-7</v>
      </c>
      <c r="JC26" s="167">
        <f t="shared" si="334"/>
        <v>-1.0198360344629568E-7</v>
      </c>
      <c r="JD26" s="167">
        <f t="shared" si="334"/>
        <v>-1.0198360344629568E-7</v>
      </c>
      <c r="JE26" s="167">
        <f t="shared" si="334"/>
        <v>-1.0198360344629568E-7</v>
      </c>
      <c r="JF26" s="167">
        <f t="shared" si="334"/>
        <v>-1.0198360344629568E-7</v>
      </c>
      <c r="JG26" s="167">
        <f t="shared" si="334"/>
        <v>-1.0198360344629568E-7</v>
      </c>
      <c r="JH26" s="167">
        <f t="shared" si="334"/>
        <v>-1.0198360344629568E-7</v>
      </c>
      <c r="JI26" s="167">
        <f t="shared" si="334"/>
        <v>-1.0198360344629568E-7</v>
      </c>
      <c r="JJ26" s="167">
        <f t="shared" si="334"/>
        <v>-1.0198360344629568E-7</v>
      </c>
      <c r="JK26" s="167">
        <f t="shared" si="334"/>
        <v>-1.0198360344629568E-7</v>
      </c>
      <c r="JL26" s="167">
        <f t="shared" si="334"/>
        <v>-1.0198360344629568E-7</v>
      </c>
      <c r="JM26" s="167">
        <f t="shared" si="334"/>
        <v>-1.0198360344629568E-7</v>
      </c>
      <c r="JN26" s="168">
        <f t="shared" si="245"/>
        <v>-1.2238032413555481E-6</v>
      </c>
      <c r="JO26" s="167">
        <f t="shared" si="334"/>
        <v>-1.3529530157776207E-7</v>
      </c>
      <c r="JP26" s="167">
        <f t="shared" si="334"/>
        <v>-1.3529530157776207E-7</v>
      </c>
      <c r="JQ26" s="167">
        <f t="shared" si="334"/>
        <v>-1.3529530157776207E-7</v>
      </c>
      <c r="JR26" s="167">
        <f t="shared" si="334"/>
        <v>-1.3529530157776207E-7</v>
      </c>
      <c r="JS26" s="167">
        <f t="shared" si="334"/>
        <v>-1.3529530157776207E-7</v>
      </c>
      <c r="JT26" s="167">
        <f t="shared" si="334"/>
        <v>-1.3529530157776207E-7</v>
      </c>
      <c r="JU26" s="167">
        <f t="shared" si="334"/>
        <v>-1.3529530157776207E-7</v>
      </c>
      <c r="JV26" s="167">
        <f t="shared" si="334"/>
        <v>-1.3529530157776207E-7</v>
      </c>
      <c r="JW26" s="167">
        <f t="shared" si="334"/>
        <v>-1.3529530157776207E-7</v>
      </c>
      <c r="JX26" s="167">
        <f t="shared" si="334"/>
        <v>-1.3529530157776207E-7</v>
      </c>
      <c r="JY26" s="167">
        <f t="shared" si="334"/>
        <v>-1.3529530157776207E-7</v>
      </c>
      <c r="JZ26" s="167">
        <f t="shared" si="334"/>
        <v>-1.3529530157776207E-7</v>
      </c>
      <c r="KA26" s="168">
        <f t="shared" si="256"/>
        <v>-1.6235436189331445E-6</v>
      </c>
      <c r="KB26" s="167">
        <f t="shared" si="334"/>
        <v>-1.7948872327087735E-7</v>
      </c>
      <c r="KC26" s="167">
        <f t="shared" si="334"/>
        <v>-1.7948872327087735E-7</v>
      </c>
      <c r="KD26" s="167">
        <f t="shared" si="334"/>
        <v>-1.7948872327087735E-7</v>
      </c>
      <c r="KE26" s="167">
        <f t="shared" si="334"/>
        <v>-1.7948872327087735E-7</v>
      </c>
      <c r="KF26" s="167">
        <f t="shared" si="334"/>
        <v>-1.7948872327087735E-7</v>
      </c>
      <c r="KG26" s="167">
        <f t="shared" si="334"/>
        <v>-1.7948872327087735E-7</v>
      </c>
      <c r="KH26" s="167">
        <f t="shared" si="334"/>
        <v>-1.7948872327087735E-7</v>
      </c>
      <c r="KI26" s="167">
        <f t="shared" si="334"/>
        <v>-1.7948872327087735E-7</v>
      </c>
      <c r="KJ26" s="167">
        <f t="shared" si="334"/>
        <v>-1.7948872327087735E-7</v>
      </c>
      <c r="KK26" s="167">
        <f t="shared" si="334"/>
        <v>-1.7948872327087735E-7</v>
      </c>
      <c r="KL26" s="167">
        <f t="shared" si="334"/>
        <v>-1.7948872327087735E-7</v>
      </c>
      <c r="KM26" s="167">
        <f t="shared" si="334"/>
        <v>-1.7948872327087735E-7</v>
      </c>
      <c r="KN26" s="168">
        <f t="shared" si="267"/>
        <v>-2.1538646792505283E-6</v>
      </c>
      <c r="KO26" s="167">
        <f t="shared" si="334"/>
        <v>-2.3811853293226602E-7</v>
      </c>
      <c r="KP26" s="167">
        <f t="shared" si="334"/>
        <v>-2.3811853293226602E-7</v>
      </c>
      <c r="KQ26" s="167">
        <f t="shared" si="334"/>
        <v>-2.3811853293226602E-7</v>
      </c>
      <c r="KR26" s="167">
        <f t="shared" si="334"/>
        <v>-2.3811853293226602E-7</v>
      </c>
      <c r="KS26" s="167">
        <f t="shared" si="334"/>
        <v>-2.3811853293226602E-7</v>
      </c>
      <c r="KT26" s="167">
        <f t="shared" si="334"/>
        <v>-2.3811853293226602E-7</v>
      </c>
      <c r="KU26" s="167">
        <f t="shared" si="334"/>
        <v>-2.3811853293226602E-7</v>
      </c>
      <c r="KV26" s="167">
        <f t="shared" si="334"/>
        <v>-2.3811853293226602E-7</v>
      </c>
      <c r="KW26" s="167">
        <f t="shared" si="334"/>
        <v>-2.3811853293226602E-7</v>
      </c>
      <c r="KX26" s="167">
        <f t="shared" si="334"/>
        <v>-2.3811853293226602E-7</v>
      </c>
      <c r="KY26" s="167">
        <f t="shared" si="334"/>
        <v>-2.3811853293226602E-7</v>
      </c>
      <c r="KZ26" s="167">
        <f t="shared" si="334"/>
        <v>-2.3811853293226602E-7</v>
      </c>
      <c r="LA26" s="168">
        <f t="shared" si="278"/>
        <v>-2.8574223951871917E-6</v>
      </c>
      <c r="LB26" s="167">
        <f t="shared" si="334"/>
        <v>-3.1590057490224031E-7</v>
      </c>
      <c r="LC26" s="167">
        <f t="shared" si="334"/>
        <v>-3.1590057490224031E-7</v>
      </c>
      <c r="LD26" s="167">
        <f t="shared" si="334"/>
        <v>-3.1590057490224031E-7</v>
      </c>
      <c r="LE26" s="167">
        <f t="shared" si="334"/>
        <v>-3.1590057490224031E-7</v>
      </c>
      <c r="LF26" s="167">
        <f t="shared" si="334"/>
        <v>-3.1590057490224031E-7</v>
      </c>
      <c r="LG26" s="167">
        <f t="shared" si="334"/>
        <v>-3.1590057490224031E-7</v>
      </c>
      <c r="LH26" s="167">
        <f t="shared" si="334"/>
        <v>-3.1590057490224031E-7</v>
      </c>
      <c r="LI26" s="167">
        <f t="shared" si="334"/>
        <v>-3.1590057490224031E-7</v>
      </c>
      <c r="LJ26" s="167">
        <f t="shared" si="334"/>
        <v>-3.1590057490224031E-7</v>
      </c>
      <c r="LK26" s="167">
        <f>LK19+LK20+LK23</f>
        <v>-3.1590057490224031E-7</v>
      </c>
      <c r="LL26" s="167">
        <f>LL19+LL20+LL23</f>
        <v>-3.1590057490224031E-7</v>
      </c>
      <c r="LM26" s="167">
        <f>LM19+LM20+LM23</f>
        <v>-3.1590057490224031E-7</v>
      </c>
      <c r="LN26" s="169">
        <f t="shared" si="289"/>
        <v>-3.7908068988268846E-6</v>
      </c>
    </row>
    <row r="27" spans="1:326" s="58" customFormat="1">
      <c r="A27" s="150" t="s">
        <v>19</v>
      </c>
      <c r="B27" s="152"/>
      <c r="C27" s="153"/>
      <c r="D27" s="153"/>
      <c r="E27" s="153"/>
      <c r="F27" s="153"/>
      <c r="G27" s="153"/>
      <c r="H27" s="153"/>
      <c r="I27" s="153"/>
      <c r="J27" s="153"/>
      <c r="K27" s="153"/>
      <c r="L27" s="153"/>
      <c r="M27" s="153">
        <f>N27</f>
        <v>0</v>
      </c>
      <c r="N27" s="256">
        <f>'Pelno mokesčio apskaičiavimas'!N14</f>
        <v>0</v>
      </c>
      <c r="O27" s="153"/>
      <c r="P27" s="153"/>
      <c r="Q27" s="153"/>
      <c r="R27" s="153"/>
      <c r="S27" s="153"/>
      <c r="T27" s="153"/>
      <c r="U27" s="153"/>
      <c r="V27" s="153"/>
      <c r="W27" s="153"/>
      <c r="X27" s="153"/>
      <c r="Y27" s="153"/>
      <c r="Z27" s="153">
        <f>AA27</f>
        <v>4890.6551205928117</v>
      </c>
      <c r="AA27" s="154">
        <f>'Pelno mokesčio apskaičiavimas'!AA14</f>
        <v>4890.6551205928117</v>
      </c>
      <c r="AB27" s="153"/>
      <c r="AC27" s="153"/>
      <c r="AD27" s="153"/>
      <c r="AE27" s="153"/>
      <c r="AF27" s="153"/>
      <c r="AG27" s="153"/>
      <c r="AH27" s="153"/>
      <c r="AI27" s="153"/>
      <c r="AJ27" s="153"/>
      <c r="AK27" s="153"/>
      <c r="AL27" s="153"/>
      <c r="AM27" s="153">
        <f>AN27</f>
        <v>72101.643610044484</v>
      </c>
      <c r="AN27" s="154">
        <f>'Pelno mokesčio apskaičiavimas'!AN14</f>
        <v>72101.643610044484</v>
      </c>
      <c r="AO27" s="153"/>
      <c r="AP27" s="153"/>
      <c r="AQ27" s="153"/>
      <c r="AR27" s="153"/>
      <c r="AS27" s="153"/>
      <c r="AT27" s="153"/>
      <c r="AU27" s="153"/>
      <c r="AV27" s="153"/>
      <c r="AW27" s="153"/>
      <c r="AX27" s="153"/>
      <c r="AY27" s="153"/>
      <c r="AZ27" s="153">
        <f>BA27</f>
        <v>144461.18458650832</v>
      </c>
      <c r="BA27" s="154">
        <f>'Pelno mokesčio apskaičiavimas'!BA14</f>
        <v>144461.18458650832</v>
      </c>
      <c r="BB27" s="153"/>
      <c r="BC27" s="153"/>
      <c r="BD27" s="153"/>
      <c r="BE27" s="153"/>
      <c r="BF27" s="153"/>
      <c r="BG27" s="153"/>
      <c r="BH27" s="153"/>
      <c r="BI27" s="153"/>
      <c r="BJ27" s="153"/>
      <c r="BK27" s="153"/>
      <c r="BL27" s="153"/>
      <c r="BM27" s="153">
        <f>BN27</f>
        <v>149045.47997003584</v>
      </c>
      <c r="BN27" s="154">
        <f>'Pelno mokesčio apskaičiavimas'!BN14</f>
        <v>149045.47997003584</v>
      </c>
      <c r="BO27" s="153"/>
      <c r="BP27" s="153"/>
      <c r="BQ27" s="153"/>
      <c r="BR27" s="153"/>
      <c r="BS27" s="153"/>
      <c r="BT27" s="153"/>
      <c r="BU27" s="153"/>
      <c r="BV27" s="153"/>
      <c r="BW27" s="153"/>
      <c r="BX27" s="153"/>
      <c r="BY27" s="153"/>
      <c r="BZ27" s="153">
        <f>CA27</f>
        <v>150894.05761761626</v>
      </c>
      <c r="CA27" s="154">
        <f>'Pelno mokesčio apskaičiavimas'!CA14</f>
        <v>150894.05761761626</v>
      </c>
      <c r="CB27" s="153"/>
      <c r="CC27" s="153"/>
      <c r="CD27" s="153"/>
      <c r="CE27" s="153"/>
      <c r="CF27" s="153"/>
      <c r="CG27" s="153"/>
      <c r="CH27" s="153"/>
      <c r="CI27" s="153"/>
      <c r="CJ27" s="153"/>
      <c r="CK27" s="153"/>
      <c r="CL27" s="153"/>
      <c r="CM27" s="153">
        <f>CN27</f>
        <v>149899.00707949835</v>
      </c>
      <c r="CN27" s="154">
        <f>'Pelno mokesčio apskaičiavimas'!CN14</f>
        <v>149899.00707949835</v>
      </c>
      <c r="CO27" s="153"/>
      <c r="CP27" s="153"/>
      <c r="CQ27" s="153"/>
      <c r="CR27" s="153"/>
      <c r="CS27" s="153"/>
      <c r="CT27" s="153"/>
      <c r="CU27" s="153"/>
      <c r="CV27" s="153"/>
      <c r="CW27" s="153"/>
      <c r="CX27" s="153"/>
      <c r="CY27" s="153"/>
      <c r="CZ27" s="153">
        <f>DA27</f>
        <v>147847.10048978895</v>
      </c>
      <c r="DA27" s="154">
        <f>'Pelno mokesčio apskaičiavimas'!DA14</f>
        <v>147847.10048978895</v>
      </c>
      <c r="DB27" s="153"/>
      <c r="DC27" s="153"/>
      <c r="DD27" s="153"/>
      <c r="DE27" s="153"/>
      <c r="DF27" s="153"/>
      <c r="DG27" s="153"/>
      <c r="DH27" s="153"/>
      <c r="DI27" s="153"/>
      <c r="DJ27" s="153"/>
      <c r="DK27" s="153"/>
      <c r="DL27" s="153"/>
      <c r="DM27" s="153">
        <f>DN27</f>
        <v>144384.08371805857</v>
      </c>
      <c r="DN27" s="154">
        <f>'Pelno mokesčio apskaičiavimas'!DN14</f>
        <v>144384.08371805857</v>
      </c>
      <c r="DO27" s="153"/>
      <c r="DP27" s="153"/>
      <c r="DQ27" s="153"/>
      <c r="DR27" s="153"/>
      <c r="DS27" s="153"/>
      <c r="DT27" s="153"/>
      <c r="DU27" s="153"/>
      <c r="DV27" s="153"/>
      <c r="DW27" s="153"/>
      <c r="DX27" s="153"/>
      <c r="DY27" s="153"/>
      <c r="DZ27" s="153">
        <f>EA27</f>
        <v>139036.35308647444</v>
      </c>
      <c r="EA27" s="154">
        <f>'Pelno mokesčio apskaičiavimas'!EA14</f>
        <v>139036.35308647444</v>
      </c>
      <c r="EB27" s="153"/>
      <c r="EC27" s="153"/>
      <c r="ED27" s="153"/>
      <c r="EE27" s="153"/>
      <c r="EF27" s="153"/>
      <c r="EG27" s="153"/>
      <c r="EH27" s="153"/>
      <c r="EI27" s="153"/>
      <c r="EJ27" s="153"/>
      <c r="EK27" s="153"/>
      <c r="EL27" s="153"/>
      <c r="EM27" s="153">
        <f>EN27</f>
        <v>131175.22002655506</v>
      </c>
      <c r="EN27" s="154">
        <f>'Pelno mokesčio apskaičiavimas'!EN14</f>
        <v>131175.22002655506</v>
      </c>
      <c r="EO27" s="153"/>
      <c r="EP27" s="153"/>
      <c r="EQ27" s="153"/>
      <c r="ER27" s="153"/>
      <c r="ES27" s="153"/>
      <c r="ET27" s="153"/>
      <c r="EU27" s="153"/>
      <c r="EV27" s="153"/>
      <c r="EW27" s="153"/>
      <c r="EX27" s="153"/>
      <c r="EY27" s="153"/>
      <c r="EZ27" s="153">
        <f>FA27</f>
        <v>119966.23560322725</v>
      </c>
      <c r="FA27" s="154">
        <f>'Pelno mokesčio apskaičiavimas'!FA14</f>
        <v>119966.23560322725</v>
      </c>
      <c r="FB27" s="153"/>
      <c r="FC27" s="153"/>
      <c r="FD27" s="153"/>
      <c r="FE27" s="153"/>
      <c r="FF27" s="153"/>
      <c r="FG27" s="153"/>
      <c r="FH27" s="153"/>
      <c r="FI27" s="153"/>
      <c r="FJ27" s="153"/>
      <c r="FK27" s="153"/>
      <c r="FL27" s="153"/>
      <c r="FM27" s="153">
        <f>FN27</f>
        <v>104301.96433417271</v>
      </c>
      <c r="FN27" s="154">
        <f>'Pelno mokesčio apskaičiavimas'!FN14</f>
        <v>104301.96433417271</v>
      </c>
      <c r="FO27" s="153"/>
      <c r="FP27" s="153"/>
      <c r="FQ27" s="153"/>
      <c r="FR27" s="153"/>
      <c r="FS27" s="153"/>
      <c r="FT27" s="153"/>
      <c r="FU27" s="153"/>
      <c r="FV27" s="153"/>
      <c r="FW27" s="153"/>
      <c r="FX27" s="153"/>
      <c r="FY27" s="153"/>
      <c r="FZ27" s="153">
        <f>GA27</f>
        <v>82854.871949678723</v>
      </c>
      <c r="GA27" s="154">
        <f>'Pelno mokesčio apskaičiavimas'!GA14</f>
        <v>82854.871949678723</v>
      </c>
      <c r="GB27" s="153"/>
      <c r="GC27" s="153"/>
      <c r="GD27" s="153"/>
      <c r="GE27" s="153"/>
      <c r="GF27" s="153"/>
      <c r="GG27" s="153"/>
      <c r="GH27" s="153"/>
      <c r="GI27" s="153"/>
      <c r="GJ27" s="153"/>
      <c r="GK27" s="153"/>
      <c r="GL27" s="153"/>
      <c r="GM27" s="153">
        <f>GN27</f>
        <v>53450.745150231895</v>
      </c>
      <c r="GN27" s="154">
        <f>'Pelno mokesčio apskaičiavimas'!GN14</f>
        <v>53450.745150231895</v>
      </c>
      <c r="GO27" s="153"/>
      <c r="GP27" s="153"/>
      <c r="GQ27" s="153"/>
      <c r="GR27" s="153"/>
      <c r="GS27" s="153"/>
      <c r="GT27" s="153"/>
      <c r="GU27" s="153"/>
      <c r="GV27" s="153"/>
      <c r="GW27" s="153"/>
      <c r="GX27" s="153"/>
      <c r="GY27" s="153"/>
      <c r="GZ27" s="153">
        <f>HA27</f>
        <v>0</v>
      </c>
      <c r="HA27" s="154">
        <f>'Pelno mokesčio apskaičiavimas'!HA14</f>
        <v>0</v>
      </c>
      <c r="HB27" s="153"/>
      <c r="HC27" s="153"/>
      <c r="HD27" s="153"/>
      <c r="HE27" s="153"/>
      <c r="HF27" s="153"/>
      <c r="HG27" s="153"/>
      <c r="HH27" s="153"/>
      <c r="HI27" s="153"/>
      <c r="HJ27" s="153"/>
      <c r="HK27" s="153"/>
      <c r="HL27" s="153"/>
      <c r="HM27" s="153">
        <f>HN27</f>
        <v>0</v>
      </c>
      <c r="HN27" s="154">
        <f>'Pelno mokesčio apskaičiavimas'!HN14</f>
        <v>0</v>
      </c>
      <c r="HO27" s="153"/>
      <c r="HP27" s="153"/>
      <c r="HQ27" s="153"/>
      <c r="HR27" s="153"/>
      <c r="HS27" s="153"/>
      <c r="HT27" s="153"/>
      <c r="HU27" s="153"/>
      <c r="HV27" s="153"/>
      <c r="HW27" s="153"/>
      <c r="HX27" s="153"/>
      <c r="HY27" s="153"/>
      <c r="HZ27" s="153">
        <f>IA27</f>
        <v>0</v>
      </c>
      <c r="IA27" s="154">
        <f>'Pelno mokesčio apskaičiavimas'!IA14</f>
        <v>0</v>
      </c>
      <c r="IB27" s="153"/>
      <c r="IC27" s="153"/>
      <c r="ID27" s="153"/>
      <c r="IE27" s="153"/>
      <c r="IF27" s="153"/>
      <c r="IG27" s="153"/>
      <c r="IH27" s="153"/>
      <c r="II27" s="153"/>
      <c r="IJ27" s="153"/>
      <c r="IK27" s="153"/>
      <c r="IL27" s="153"/>
      <c r="IM27" s="153">
        <f>IN27</f>
        <v>0</v>
      </c>
      <c r="IN27" s="154">
        <f>'Pelno mokesčio apskaičiavimas'!IN14</f>
        <v>0</v>
      </c>
      <c r="IO27" s="153"/>
      <c r="IP27" s="153"/>
      <c r="IQ27" s="153"/>
      <c r="IR27" s="153"/>
      <c r="IS27" s="153"/>
      <c r="IT27" s="153"/>
      <c r="IU27" s="153"/>
      <c r="IV27" s="153"/>
      <c r="IW27" s="153"/>
      <c r="IX27" s="153"/>
      <c r="IY27" s="153"/>
      <c r="IZ27" s="153">
        <f>JA27</f>
        <v>0</v>
      </c>
      <c r="JA27" s="154">
        <f>'Pelno mokesčio apskaičiavimas'!JA14</f>
        <v>0</v>
      </c>
      <c r="JB27" s="153"/>
      <c r="JC27" s="153"/>
      <c r="JD27" s="153"/>
      <c r="JE27" s="153"/>
      <c r="JF27" s="153"/>
      <c r="JG27" s="153"/>
      <c r="JH27" s="153"/>
      <c r="JI27" s="153"/>
      <c r="JJ27" s="153"/>
      <c r="JK27" s="153"/>
      <c r="JL27" s="153"/>
      <c r="JM27" s="153">
        <f>JN27</f>
        <v>0</v>
      </c>
      <c r="JN27" s="154">
        <f>'Pelno mokesčio apskaičiavimas'!JN14</f>
        <v>0</v>
      </c>
      <c r="JO27" s="153"/>
      <c r="JP27" s="153"/>
      <c r="JQ27" s="153"/>
      <c r="JR27" s="153"/>
      <c r="JS27" s="153"/>
      <c r="JT27" s="153"/>
      <c r="JU27" s="153"/>
      <c r="JV27" s="153"/>
      <c r="JW27" s="153"/>
      <c r="JX27" s="153"/>
      <c r="JY27" s="153"/>
      <c r="JZ27" s="153">
        <f>KA27</f>
        <v>0</v>
      </c>
      <c r="KA27" s="154">
        <f>'Pelno mokesčio apskaičiavimas'!KA14</f>
        <v>0</v>
      </c>
      <c r="KB27" s="153"/>
      <c r="KC27" s="153"/>
      <c r="KD27" s="153"/>
      <c r="KE27" s="153"/>
      <c r="KF27" s="153"/>
      <c r="KG27" s="153"/>
      <c r="KH27" s="153"/>
      <c r="KI27" s="153"/>
      <c r="KJ27" s="153"/>
      <c r="KK27" s="153"/>
      <c r="KL27" s="153"/>
      <c r="KM27" s="153">
        <f>KN27</f>
        <v>0</v>
      </c>
      <c r="KN27" s="154">
        <f>'Pelno mokesčio apskaičiavimas'!KN14</f>
        <v>0</v>
      </c>
      <c r="KO27" s="153"/>
      <c r="KP27" s="153"/>
      <c r="KQ27" s="153"/>
      <c r="KR27" s="153"/>
      <c r="KS27" s="153"/>
      <c r="KT27" s="153"/>
      <c r="KU27" s="153"/>
      <c r="KV27" s="153"/>
      <c r="KW27" s="153"/>
      <c r="KX27" s="153"/>
      <c r="KY27" s="153"/>
      <c r="KZ27" s="153">
        <f>LA27</f>
        <v>0</v>
      </c>
      <c r="LA27" s="154">
        <f>'Pelno mokesčio apskaičiavimas'!LA14</f>
        <v>0</v>
      </c>
      <c r="LB27" s="153"/>
      <c r="LC27" s="153"/>
      <c r="LD27" s="153"/>
      <c r="LE27" s="153"/>
      <c r="LF27" s="153"/>
      <c r="LG27" s="153"/>
      <c r="LH27" s="153"/>
      <c r="LI27" s="153"/>
      <c r="LJ27" s="153"/>
      <c r="LK27" s="153"/>
      <c r="LL27" s="153"/>
      <c r="LM27" s="153">
        <f>LN27</f>
        <v>0</v>
      </c>
      <c r="LN27" s="155">
        <f>'Pelno mokesčio apskaičiavimas'!LN14</f>
        <v>0</v>
      </c>
    </row>
    <row r="28" spans="1:326" s="58" customFormat="1" ht="14.65" thickBot="1">
      <c r="A28" s="178" t="s">
        <v>20</v>
      </c>
      <c r="B28" s="179">
        <f>B26-B27</f>
        <v>-16666.666666666668</v>
      </c>
      <c r="C28" s="163">
        <f>C26-C27</f>
        <v>-1736.1111111111113</v>
      </c>
      <c r="D28" s="163">
        <f t="shared" ref="D28:M28" si="335">D26-D27</f>
        <v>-1743.0555555555557</v>
      </c>
      <c r="E28" s="163">
        <f t="shared" si="335"/>
        <v>-1750</v>
      </c>
      <c r="F28" s="163">
        <f t="shared" si="335"/>
        <v>-1756.9444444444446</v>
      </c>
      <c r="G28" s="163">
        <f t="shared" si="335"/>
        <v>-1763.8888888888889</v>
      </c>
      <c r="H28" s="163">
        <f t="shared" si="335"/>
        <v>-1770.8333333333335</v>
      </c>
      <c r="I28" s="163">
        <f t="shared" si="335"/>
        <v>-1777.7777777777778</v>
      </c>
      <c r="J28" s="163">
        <f t="shared" si="335"/>
        <v>-1784.7222222222224</v>
      </c>
      <c r="K28" s="163">
        <f t="shared" si="335"/>
        <v>-1921.875</v>
      </c>
      <c r="L28" s="163">
        <f t="shared" si="335"/>
        <v>-2059.0277777777778</v>
      </c>
      <c r="M28" s="163">
        <f t="shared" si="335"/>
        <v>-2196.1805555555561</v>
      </c>
      <c r="N28" s="270">
        <f t="shared" si="25"/>
        <v>-36927.083333333336</v>
      </c>
      <c r="O28" s="163">
        <f>O26-O27</f>
        <v>7866.8787128293443</v>
      </c>
      <c r="P28" s="163">
        <f t="shared" ref="P28:Z28" si="336">P26-P27</f>
        <v>7425.9064906071217</v>
      </c>
      <c r="Q28" s="163">
        <f t="shared" si="336"/>
        <v>6984.9342683849</v>
      </c>
      <c r="R28" s="163">
        <f t="shared" si="336"/>
        <v>6491.8787128293443</v>
      </c>
      <c r="S28" s="163">
        <f t="shared" si="336"/>
        <v>6042.0089211626782</v>
      </c>
      <c r="T28" s="163">
        <f t="shared" si="336"/>
        <v>5773.6712475515669</v>
      </c>
      <c r="U28" s="163">
        <f t="shared" si="336"/>
        <v>5504.2485044960104</v>
      </c>
      <c r="V28" s="163">
        <f t="shared" si="336"/>
        <v>5233.7406919960104</v>
      </c>
      <c r="W28" s="163">
        <f t="shared" si="336"/>
        <v>4962.1478100515669</v>
      </c>
      <c r="X28" s="163">
        <f t="shared" si="336"/>
        <v>4689.4698586626773</v>
      </c>
      <c r="Y28" s="163">
        <f t="shared" si="336"/>
        <v>4415.7068378293443</v>
      </c>
      <c r="Z28" s="163">
        <f t="shared" si="336"/>
        <v>-749.7963730412439</v>
      </c>
      <c r="AA28" s="164">
        <f t="shared" ref="AA28" si="337">SUM(O28:Z28)</f>
        <v>64640.79568335932</v>
      </c>
      <c r="AB28" s="163">
        <f>AB26-AB27</f>
        <v>41167.169310629441</v>
      </c>
      <c r="AC28" s="163">
        <f t="shared" ref="AC28" si="338">AC26-AC27</f>
        <v>40968.438841879441</v>
      </c>
      <c r="AD28" s="163">
        <f t="shared" ref="AD28" si="339">AD26-AD27</f>
        <v>40768.948824518331</v>
      </c>
      <c r="AE28" s="163">
        <f t="shared" ref="AE28" si="340">AE26-AE27</f>
        <v>40568.699258546112</v>
      </c>
      <c r="AF28" s="163">
        <f t="shared" ref="AF28" si="341">AF26-AF27</f>
        <v>40367.690143962776</v>
      </c>
      <c r="AG28" s="163">
        <f t="shared" ref="AG28" si="342">AG26-AG27</f>
        <v>40165.921480768331</v>
      </c>
      <c r="AH28" s="163">
        <f t="shared" ref="AH28" si="343">AH26-AH27</f>
        <v>39900.855201109764</v>
      </c>
      <c r="AI28" s="163">
        <f t="shared" ref="AI28" si="344">AI26-AI27</f>
        <v>39718.563534443099</v>
      </c>
      <c r="AJ28" s="163">
        <f t="shared" ref="AJ28" si="345">AJ26-AJ27</f>
        <v>39536.271867776435</v>
      </c>
      <c r="AK28" s="163">
        <f t="shared" ref="AK28" si="346">AK26-AK27</f>
        <v>39353.980201109764</v>
      </c>
      <c r="AL28" s="163">
        <f t="shared" ref="AL28" si="347">AL26-AL27</f>
        <v>39171.688534443099</v>
      </c>
      <c r="AM28" s="163">
        <f t="shared" ref="AM28" si="348">AM26-AM27</f>
        <v>-33112.246742268049</v>
      </c>
      <c r="AN28" s="164">
        <f t="shared" ref="AN28" si="349">SUM(AB28:AM28)</f>
        <v>408575.98045691859</v>
      </c>
      <c r="AO28" s="163">
        <f>AO26-AO27</f>
        <v>79242.828436809708</v>
      </c>
      <c r="AP28" s="163">
        <f t="shared" ref="AP28" si="350">AP26-AP27</f>
        <v>78869.869701845382</v>
      </c>
      <c r="AQ28" s="163">
        <f t="shared" ref="AQ28" si="351">AQ26-AQ27</f>
        <v>79161.882917749448</v>
      </c>
      <c r="AR28" s="163">
        <f t="shared" ref="AR28" si="352">AR26-AR27</f>
        <v>79455.11285538644</v>
      </c>
      <c r="AS28" s="163">
        <f t="shared" ref="AS28" si="353">AS26-AS27</f>
        <v>79749.564584430249</v>
      </c>
      <c r="AT28" s="163">
        <f t="shared" ref="AT28" si="354">AT26-AT27</f>
        <v>80045.243195678413</v>
      </c>
      <c r="AU28" s="163">
        <f t="shared" ref="AU28" si="355">AU26-AU27</f>
        <v>80342.153801140114</v>
      </c>
      <c r="AV28" s="163">
        <f t="shared" ref="AV28" si="356">AV26-AV27</f>
        <v>80640.301534124563</v>
      </c>
      <c r="AW28" s="163">
        <f t="shared" ref="AW28" si="357">AW26-AW27</f>
        <v>80939.691549329786</v>
      </c>
      <c r="AX28" s="163">
        <f t="shared" ref="AX28" si="358">AX26-AX27</f>
        <v>81240.329022931692</v>
      </c>
      <c r="AY28" s="163">
        <f t="shared" ref="AY28" si="359">AY26-AY27</f>
        <v>81542.219152673613</v>
      </c>
      <c r="AZ28" s="163">
        <f t="shared" ref="AZ28" si="360">AZ26-AZ27</f>
        <v>-62615.817428552182</v>
      </c>
      <c r="BA28" s="164">
        <f>SUM(AO28:AZ28)</f>
        <v>818613.37932354712</v>
      </c>
      <c r="BB28" s="163">
        <f>BB26-BB27</f>
        <v>81812.802495584678</v>
      </c>
      <c r="BC28" s="163">
        <f t="shared" ref="BC28" si="361">BC26-BC27</f>
        <v>81516.560394786968</v>
      </c>
      <c r="BD28" s="163">
        <f t="shared" ref="BD28" si="362">BD26-BD27</f>
        <v>81821.005554346382</v>
      </c>
      <c r="BE28" s="163">
        <f t="shared" ref="BE28" si="363">BE26-BE27</f>
        <v>82126.719235403943</v>
      </c>
      <c r="BF28" s="163">
        <f t="shared" ref="BF28" si="364">BF26-BF27</f>
        <v>82433.706723465933</v>
      </c>
      <c r="BG28" s="163">
        <f t="shared" ref="BG28" si="365">BG26-BG27</f>
        <v>82741.973326061503</v>
      </c>
      <c r="BH28" s="163">
        <f t="shared" ref="BH28" si="366">BH26-BH27</f>
        <v>82752.328702857034</v>
      </c>
      <c r="BI28" s="163">
        <f t="shared" ref="BI28" si="367">BI26-BI27</f>
        <v>83061.922897033393</v>
      </c>
      <c r="BJ28" s="163">
        <f t="shared" ref="BJ28" si="368">BJ26-BJ27</f>
        <v>83372.807067018832</v>
      </c>
      <c r="BK28" s="163">
        <f t="shared" ref="BK28" si="369">BK26-BK27</f>
        <v>83684.986587712556</v>
      </c>
      <c r="BL28" s="163">
        <f t="shared" ref="BL28" si="370">BL26-BL27</f>
        <v>83998.466856409155</v>
      </c>
      <c r="BM28" s="163">
        <f t="shared" ref="BM28" si="371">BM26-BM27</f>
        <v>-64732.226677143859</v>
      </c>
      <c r="BN28" s="164">
        <f t="shared" ref="BN28" si="372">SUM(BB28:BM28)</f>
        <v>844591.05316353648</v>
      </c>
      <c r="BO28" s="163">
        <f>BO26-BO27</f>
        <v>83967.396817573739</v>
      </c>
      <c r="BP28" s="163">
        <f t="shared" ref="BP28" si="373">BP26-BP27</f>
        <v>83663.789106194425</v>
      </c>
      <c r="BQ28" s="163">
        <f t="shared" ref="BQ28" si="374">BQ26-BQ27</f>
        <v>83979.939195892832</v>
      </c>
      <c r="BR28" s="163">
        <f t="shared" ref="BR28" si="375">BR26-BR27</f>
        <v>84297.406577631657</v>
      </c>
      <c r="BS28" s="163">
        <f t="shared" ref="BS28" si="376">BS26-BS27</f>
        <v>84616.196740127722</v>
      </c>
      <c r="BT28" s="163">
        <f t="shared" ref="BT28" si="377">BT26-BT27</f>
        <v>84936.315194967538</v>
      </c>
      <c r="BU28" s="163">
        <f t="shared" ref="BU28" si="378">BU26-BU27</f>
        <v>82632.578446168889</v>
      </c>
      <c r="BV28" s="163">
        <f t="shared" ref="BV28" si="379">BV26-BV27</f>
        <v>82944.431824783853</v>
      </c>
      <c r="BW28" s="163">
        <f t="shared" ref="BW28" si="380">BW26-BW27</f>
        <v>83257.5845924764</v>
      </c>
      <c r="BX28" s="163">
        <f t="shared" ref="BX28" si="381">BX26-BX27</f>
        <v>83572.04216336766</v>
      </c>
      <c r="BY28" s="163">
        <f t="shared" ref="BY28" si="382">BY26-BY27</f>
        <v>83887.809974137621</v>
      </c>
      <c r="BZ28" s="163">
        <f t="shared" ref="BZ28" si="383">BZ26-BZ27</f>
        <v>-66689.164133497135</v>
      </c>
      <c r="CA28" s="164">
        <f t="shared" ref="CA28" si="384">SUM(BO28:BZ28)</f>
        <v>855066.32649982499</v>
      </c>
      <c r="CB28" s="163">
        <f>CB26-CB27</f>
        <v>83423.759120125542</v>
      </c>
      <c r="CC28" s="163">
        <f t="shared" ref="CC28" si="385">CC26-CC27</f>
        <v>83114.765257538864</v>
      </c>
      <c r="CD28" s="163">
        <f t="shared" ref="CD28" si="386">CD26-CD27</f>
        <v>83433.209160598155</v>
      </c>
      <c r="CE28" s="163">
        <f t="shared" ref="CE28" si="387">CE26-CE27</f>
        <v>83752.979913253541</v>
      </c>
      <c r="CF28" s="163">
        <f t="shared" ref="CF28" si="388">CF26-CF27</f>
        <v>84074.083044044979</v>
      </c>
      <c r="CG28" s="163">
        <f t="shared" ref="CG28" si="389">CG26-CG27</f>
        <v>84396.524104548036</v>
      </c>
      <c r="CH28" s="163">
        <f t="shared" ref="CH28" si="390">CH26-CH27</f>
        <v>82065.674704392077</v>
      </c>
      <c r="CI28" s="163">
        <f t="shared" ref="CI28" si="391">CI26-CI27</f>
        <v>82379.747396813269</v>
      </c>
      <c r="CJ28" s="163">
        <f t="shared" ref="CJ28" si="392">CJ26-CJ27</f>
        <v>82695.128725452872</v>
      </c>
      <c r="CK28" s="163">
        <f t="shared" ref="CK28" si="393">CK26-CK27</f>
        <v>83011.824142961807</v>
      </c>
      <c r="CL28" s="163">
        <f t="shared" ref="CL28" si="394">CL26-CL27</f>
        <v>83329.839124710372</v>
      </c>
      <c r="CM28" s="163">
        <f t="shared" ref="CM28" si="395">CM26-CM27</f>
        <v>-66249.827910615481</v>
      </c>
      <c r="CN28" s="164">
        <f t="shared" ref="CN28" si="396">SUM(CB28:CM28)</f>
        <v>849427.7067838239</v>
      </c>
      <c r="CO28" s="163">
        <f>CO26-CO27</f>
        <v>82283.142772180188</v>
      </c>
      <c r="CP28" s="163">
        <f t="shared" ref="CP28" si="397">CP26-CP27</f>
        <v>81980.57033132088</v>
      </c>
      <c r="CQ28" s="163">
        <f t="shared" ref="CQ28" si="398">CQ26-CQ27</f>
        <v>82301.316368122571</v>
      </c>
      <c r="CR28" s="163">
        <f t="shared" ref="CR28" si="399">CR26-CR27</f>
        <v>82623.398846744269</v>
      </c>
      <c r="CS28" s="163">
        <f t="shared" ref="CS28" si="400">CS26-CS27</f>
        <v>82946.823335693538</v>
      </c>
      <c r="CT28" s="163">
        <f t="shared" ref="CT28" si="401">CT26-CT27</f>
        <v>83271.595426680113</v>
      </c>
      <c r="CU28" s="163">
        <f t="shared" ref="CU28" si="402">CU26-CU27</f>
        <v>80911.611453413076</v>
      </c>
      <c r="CV28" s="163">
        <f t="shared" ref="CV28" si="403">CV26-CV27</f>
        <v>81227.903494890139</v>
      </c>
      <c r="CW28" s="163">
        <f t="shared" ref="CW28" si="404">CW26-CW27</f>
        <v>81545.513419873358</v>
      </c>
      <c r="CX28" s="163">
        <f t="shared" ref="CX28" si="405">CX26-CX27</f>
        <v>81864.446719544023</v>
      </c>
      <c r="CY28" s="163">
        <f t="shared" ref="CY28" si="406">CY26-CY27</f>
        <v>82184.708907963301</v>
      </c>
      <c r="CZ28" s="163">
        <f t="shared" ref="CZ28" si="407">CZ26-CZ27</f>
        <v>-65340.794967621288</v>
      </c>
      <c r="DA28" s="164">
        <f t="shared" ref="DA28" si="408">SUM(CO28:CZ28)</f>
        <v>837800.23610880412</v>
      </c>
      <c r="DB28" s="163">
        <f>DB26-DB27</f>
        <v>80356.720996656746</v>
      </c>
      <c r="DC28" s="163">
        <f t="shared" ref="DC28" si="409">DC26-DC27</f>
        <v>80064.97358054659</v>
      </c>
      <c r="DD28" s="163">
        <f t="shared" ref="DD28" si="410">DD26-DD27</f>
        <v>80388.040135576754</v>
      </c>
      <c r="DE28" s="163">
        <f t="shared" ref="DE28" si="411">DE26-DE27</f>
        <v>80712.452801252861</v>
      </c>
      <c r="DF28" s="163">
        <f t="shared" ref="DF28" si="412">DF26-DF27</f>
        <v>81038.217186369307</v>
      </c>
      <c r="DG28" s="163">
        <f t="shared" ref="DG28" si="413">DG26-DG27</f>
        <v>81365.338923090385</v>
      </c>
      <c r="DH28" s="163">
        <f t="shared" ref="DH28" si="414">DH26-DH27</f>
        <v>78971.752794033382</v>
      </c>
      <c r="DI28" s="163">
        <f t="shared" ref="DI28" si="415">DI26-DI27</f>
        <v>79290.264262453071</v>
      </c>
      <c r="DJ28" s="163">
        <f t="shared" ref="DJ28" si="416">DJ26-DJ27</f>
        <v>79610.102861991181</v>
      </c>
      <c r="DK28" s="163">
        <f t="shared" ref="DK28" si="417">DK26-DK27</f>
        <v>79931.274122360686</v>
      </c>
      <c r="DL28" s="163">
        <f t="shared" ref="DL28" si="418">DL26-DL27</f>
        <v>80253.783596315072</v>
      </c>
      <c r="DM28" s="163">
        <f t="shared" ref="DM28" si="419">DM26-DM27</f>
        <v>-63806.446858314288</v>
      </c>
      <c r="DN28" s="164">
        <f t="shared" ref="DN28" si="420">SUM(DB28:DM28)</f>
        <v>818176.47440233163</v>
      </c>
      <c r="DO28" s="163">
        <f>DO26-DO27</f>
        <v>77380.762476819858</v>
      </c>
      <c r="DP28" s="163">
        <f t="shared" ref="DP28" si="421">DP26-DP27</f>
        <v>77105.719791071533</v>
      </c>
      <c r="DQ28" s="163">
        <f t="shared" ref="DQ28" si="422">DQ26-DQ27</f>
        <v>77431.131442957834</v>
      </c>
      <c r="DR28" s="163">
        <f t="shared" ref="DR28" si="423">DR26-DR27</f>
        <v>77757.898976727025</v>
      </c>
      <c r="DS28" s="163">
        <f t="shared" ref="DS28" si="424">DS26-DS27</f>
        <v>78086.028041886893</v>
      </c>
      <c r="DT28" s="163">
        <f t="shared" ref="DT28" si="425">DT26-DT27</f>
        <v>78415.524311484929</v>
      </c>
      <c r="DU28" s="163">
        <f t="shared" ref="DU28" si="426">DU26-DU27</f>
        <v>75982.363216149111</v>
      </c>
      <c r="DV28" s="163">
        <f t="shared" ref="DV28" si="427">DV26-DV27</f>
        <v>76303.094215639925</v>
      </c>
      <c r="DW28" s="163">
        <f t="shared" ref="DW28" si="428">DW26-DW27</f>
        <v>76625.161594295263</v>
      </c>
      <c r="DX28" s="163">
        <f t="shared" ref="DX28" si="429">DX26-DX27</f>
        <v>76948.570920361672</v>
      </c>
      <c r="DY28" s="163">
        <f t="shared" ref="DY28" si="430">DY26-DY27</f>
        <v>77273.327785286703</v>
      </c>
      <c r="DZ28" s="163">
        <f t="shared" ref="DZ28" si="431">DZ26-DZ27</f>
        <v>-61436.915282658869</v>
      </c>
      <c r="EA28" s="164">
        <f t="shared" ref="EA28" si="432">SUM(DO28:DZ28)</f>
        <v>787872.66749002191</v>
      </c>
      <c r="EB28" s="163">
        <f>EB26-EB27</f>
        <v>73005.165633601879</v>
      </c>
      <c r="EC28" s="163">
        <f t="shared" ref="EC28" si="433">EC26-EC27</f>
        <v>72754.680759390452</v>
      </c>
      <c r="ED28" s="163">
        <f t="shared" ref="ED28" si="434">ED26-ED27</f>
        <v>73082.470336063459</v>
      </c>
      <c r="EE28" s="163">
        <f t="shared" ref="EE28" si="435">EE26-EE27</f>
        <v>73411.625702639256</v>
      </c>
      <c r="EF28" s="163">
        <f t="shared" ref="EF28" si="436">EF26-EF27</f>
        <v>73742.152549909122</v>
      </c>
      <c r="EG28" s="163">
        <f t="shared" ref="EG28" si="437">EG26-EG27</f>
        <v>74074.056592375957</v>
      </c>
      <c r="EH28" s="163">
        <f t="shared" ref="EH28" si="438">EH26-EH27</f>
        <v>71593.343071221461</v>
      </c>
      <c r="EI28" s="163">
        <f t="shared" ref="EI28" si="439">EI26-EI27</f>
        <v>71916.293740860419</v>
      </c>
      <c r="EJ28" s="163">
        <f t="shared" ref="EJ28" si="440">EJ26-EJ27</f>
        <v>72240.590038289549</v>
      </c>
      <c r="EK28" s="163">
        <f t="shared" ref="EK28" si="441">EK26-EK27</f>
        <v>72566.237570291298</v>
      </c>
      <c r="EL28" s="163">
        <f t="shared" ref="EL28" si="442">EL26-EL27</f>
        <v>72893.241967009715</v>
      </c>
      <c r="EM28" s="163">
        <f t="shared" ref="EM28" si="443">EM26-EM27</f>
        <v>-57953.611144507275</v>
      </c>
      <c r="EN28" s="164">
        <f t="shared" ref="EN28" si="444">SUM(EB28:EM28)</f>
        <v>743326.24681714526</v>
      </c>
      <c r="EO28" s="163">
        <f>EO26-EO27</f>
        <v>66765.245747731446</v>
      </c>
      <c r="EP28" s="163">
        <f t="shared" ref="EP28" si="445">EP26-EP27</f>
        <v>66549.79133776536</v>
      </c>
      <c r="EQ28" s="163">
        <f t="shared" ref="EQ28" si="446">EQ26-EQ27</f>
        <v>66880.002617868391</v>
      </c>
      <c r="ER28" s="163">
        <f t="shared" ref="ER28" si="447">ER26-ER27</f>
        <v>67211.589778305191</v>
      </c>
      <c r="ES28" s="163">
        <f t="shared" ref="ES28" si="448">ES26-ES27</f>
        <v>67544.558551910479</v>
      </c>
      <c r="ET28" s="163">
        <f t="shared" ref="ET28" si="449">ET26-ET27</f>
        <v>67878.91469540578</v>
      </c>
      <c r="EU28" s="163">
        <f t="shared" ref="EU28" si="450">EU26-EU27</f>
        <v>65340.010174806834</v>
      </c>
      <c r="EV28" s="163">
        <f t="shared" ref="EV28" si="451">EV26-EV27</f>
        <v>65665.180700064215</v>
      </c>
      <c r="EW28" s="163">
        <f t="shared" ref="EW28" si="452">EW26-EW27</f>
        <v>65991.706102510158</v>
      </c>
      <c r="EX28" s="163">
        <f t="shared" ref="EX28" si="453">EX26-EX27</f>
        <v>66319.592027466293</v>
      </c>
      <c r="EY28" s="163">
        <f t="shared" ref="EY28" si="454">EY26-EY27</f>
        <v>66648.844143776412</v>
      </c>
      <c r="EZ28" s="163">
        <f t="shared" ref="EZ28" si="455">EZ26-EZ27</f>
        <v>-52986.767459322757</v>
      </c>
      <c r="FA28" s="164">
        <f t="shared" ref="FA28" si="456">SUM(EO28:EZ28)</f>
        <v>679808.66841828777</v>
      </c>
      <c r="FB28" s="163">
        <f>FB26-FB27</f>
        <v>58044.298247035185</v>
      </c>
      <c r="FC28" s="163">
        <f t="shared" ref="FC28" si="457">FC26-FC27</f>
        <v>57877.823872150882</v>
      </c>
      <c r="FD28" s="163">
        <f t="shared" ref="FD28" si="458">FD26-FD27</f>
        <v>58210.515169051352</v>
      </c>
      <c r="FE28" s="163">
        <f t="shared" ref="FE28" si="459">FE26-FE27</f>
        <v>58544.592679688896</v>
      </c>
      <c r="FF28" s="163">
        <f t="shared" ref="FF28" si="460">FF26-FF27</f>
        <v>58880.062179954111</v>
      </c>
      <c r="FG28" s="163">
        <f t="shared" ref="FG28" si="461">FG26-FG27</f>
        <v>59216.929469803763</v>
      </c>
      <c r="FH28" s="163">
        <f t="shared" ref="FH28" si="462">FH26-FH27</f>
        <v>56605.66331757608</v>
      </c>
      <c r="FI28" s="163">
        <f t="shared" ref="FI28" si="463">FI26-FI27</f>
        <v>56933.053945499152</v>
      </c>
      <c r="FJ28" s="163">
        <f t="shared" ref="FJ28" si="464">FJ26-FJ27</f>
        <v>57261.808701038564</v>
      </c>
      <c r="FK28" s="163">
        <f t="shared" ref="FK28" si="465">FK26-FK27</f>
        <v>57591.933268059402</v>
      </c>
      <c r="FL28" s="163">
        <f t="shared" ref="FL28" si="466">FL26-FL27</f>
        <v>57923.433354109482</v>
      </c>
      <c r="FM28" s="163">
        <f t="shared" ref="FM28" si="467">FM26-FM27</f>
        <v>-46045.649643654593</v>
      </c>
      <c r="FN28" s="164">
        <f t="shared" ref="FN28" si="468">SUM(FB28:FM28)</f>
        <v>591044.46456031234</v>
      </c>
      <c r="FO28" s="163">
        <f>FO26-FO27</f>
        <v>46023.932607935472</v>
      </c>
      <c r="FP28" s="163">
        <f t="shared" ref="FP28" si="469">FP26-FP27</f>
        <v>45925.002216611647</v>
      </c>
      <c r="FQ28" s="163">
        <f t="shared" ref="FQ28" si="470">FQ26-FQ27</f>
        <v>46260.251133383033</v>
      </c>
      <c r="FR28" s="163">
        <f t="shared" ref="FR28" si="471">FR26-FR27</f>
        <v>46596.89692064096</v>
      </c>
      <c r="FS28" s="163">
        <f t="shared" ref="FS28" si="472">FS26-FS27</f>
        <v>46934.945398679141</v>
      </c>
      <c r="FT28" s="163">
        <f t="shared" ref="FT28" si="473">FT26-FT27</f>
        <v>47274.402412042466</v>
      </c>
      <c r="FU28" s="163">
        <f t="shared" ref="FU28" si="474">FU26-FU27</f>
        <v>44571.916437347791</v>
      </c>
      <c r="FV28" s="163">
        <f t="shared" ref="FV28" si="475">FV26-FV27</f>
        <v>44964.566743338568</v>
      </c>
      <c r="FW28" s="163">
        <f t="shared" ref="FW28" si="476">FW26-FW27</f>
        <v>45358.66895927435</v>
      </c>
      <c r="FX28" s="163">
        <f t="shared" ref="FX28" si="477">FX26-FX27</f>
        <v>45754.229134779896</v>
      </c>
      <c r="FY28" s="163">
        <f t="shared" ref="FY28" si="478">FY26-FY27</f>
        <v>46151.253344686746</v>
      </c>
      <c r="FZ28" s="163">
        <f t="shared" ref="FZ28" si="479">FZ26-FZ27</f>
        <v>-36305.124260540484</v>
      </c>
      <c r="GA28" s="164">
        <f t="shared" ref="GA28" si="480">SUM(FO28:FZ28)</f>
        <v>469510.94104817964</v>
      </c>
      <c r="GB28" s="163">
        <f>GB26-GB27</f>
        <v>29975.505985086587</v>
      </c>
      <c r="GC28" s="163">
        <f t="shared" ref="GC28" si="481">GC26-GC27</f>
        <v>29987.538448516771</v>
      </c>
      <c r="GD28" s="163">
        <f t="shared" ref="GD28" si="482">GD26-GD27</f>
        <v>30344.849680334908</v>
      </c>
      <c r="GE28" s="163">
        <f t="shared" ref="GE28" si="483">GE26-GE27</f>
        <v>30703.649708952285</v>
      </c>
      <c r="GF28" s="163">
        <f t="shared" ref="GF28" si="484">GF26-GF27</f>
        <v>31063.944737688904</v>
      </c>
      <c r="GG28" s="163">
        <f t="shared" ref="GG28" si="485">GG26-GG27</f>
        <v>31425.740995711927</v>
      </c>
      <c r="GH28" s="163">
        <f t="shared" ref="GH28" si="486">GH26-GH27</f>
        <v>27929.479887928599</v>
      </c>
      <c r="GI28" s="163">
        <f t="shared" ref="GI28" si="487">GI26-GI27</f>
        <v>28278.215875744285</v>
      </c>
      <c r="GJ28" s="163">
        <f t="shared" ref="GJ28" si="488">GJ26-GJ27</f>
        <v>28628.404930175871</v>
      </c>
      <c r="GK28" s="163">
        <f t="shared" ref="GK28" si="489">GK26-GK27</f>
        <v>28980.05310566759</v>
      </c>
      <c r="GL28" s="163">
        <f t="shared" ref="GL28" si="490">GL26-GL27</f>
        <v>29333.166481890519</v>
      </c>
      <c r="GM28" s="163">
        <f t="shared" ref="GM28" si="491">GM26-GM27</f>
        <v>-23762.993986384179</v>
      </c>
      <c r="GN28" s="164">
        <f t="shared" ref="GN28" si="492">SUM(GB28:GM28)</f>
        <v>302887.5558513141</v>
      </c>
      <c r="GO28" s="163">
        <f>GO26-GO27</f>
        <v>-2.4821803335474111E-8</v>
      </c>
      <c r="GP28" s="163">
        <f t="shared" ref="GP28" si="493">GP26-GP27</f>
        <v>-2.4821803335474111E-8</v>
      </c>
      <c r="GQ28" s="163">
        <f t="shared" ref="GQ28" si="494">GQ26-GQ27</f>
        <v>-2.4821803335474111E-8</v>
      </c>
      <c r="GR28" s="163">
        <f t="shared" ref="GR28" si="495">GR26-GR27</f>
        <v>-2.4821803335474111E-8</v>
      </c>
      <c r="GS28" s="163">
        <f t="shared" ref="GS28" si="496">GS26-GS27</f>
        <v>-2.4821803335474111E-8</v>
      </c>
      <c r="GT28" s="163">
        <f t="shared" ref="GT28" si="497">GT26-GT27</f>
        <v>-2.4821803335474111E-8</v>
      </c>
      <c r="GU28" s="163">
        <f t="shared" ref="GU28" si="498">GU26-GU27</f>
        <v>-2.4821803335474111E-8</v>
      </c>
      <c r="GV28" s="163">
        <f t="shared" ref="GV28" si="499">GV26-GV27</f>
        <v>-2.4821803335474111E-8</v>
      </c>
      <c r="GW28" s="163">
        <f t="shared" ref="GW28" si="500">GW26-GW27</f>
        <v>-2.4821803335474111E-8</v>
      </c>
      <c r="GX28" s="163">
        <f t="shared" ref="GX28" si="501">GX26-GX27</f>
        <v>-2.4821803335474111E-8</v>
      </c>
      <c r="GY28" s="163">
        <f t="shared" ref="GY28" si="502">GY26-GY27</f>
        <v>-2.4821803335474111E-8</v>
      </c>
      <c r="GZ28" s="163">
        <f t="shared" ref="GZ28" si="503">GZ26-GZ27</f>
        <v>-2.4821803335474111E-8</v>
      </c>
      <c r="HA28" s="164">
        <f t="shared" ref="HA28" si="504">SUM(GO28:GZ28)</f>
        <v>-2.9786164002568936E-7</v>
      </c>
      <c r="HB28" s="163">
        <f>HB26-HB27</f>
        <v>-3.2927540035270738E-8</v>
      </c>
      <c r="HC28" s="163">
        <f t="shared" ref="HC28" si="505">HC26-HC27</f>
        <v>-3.2927540035270738E-8</v>
      </c>
      <c r="HD28" s="163">
        <f t="shared" ref="HD28" si="506">HD26-HD27</f>
        <v>-3.2927540035270738E-8</v>
      </c>
      <c r="HE28" s="163">
        <f t="shared" ref="HE28" si="507">HE26-HE27</f>
        <v>-3.2927540035270738E-8</v>
      </c>
      <c r="HF28" s="163">
        <f t="shared" ref="HF28" si="508">HF26-HF27</f>
        <v>-3.2927540035270738E-8</v>
      </c>
      <c r="HG28" s="163">
        <f t="shared" ref="HG28" si="509">HG26-HG27</f>
        <v>-3.2927540035270738E-8</v>
      </c>
      <c r="HH28" s="163">
        <f t="shared" ref="HH28" si="510">HH26-HH27</f>
        <v>-3.2927540035270738E-8</v>
      </c>
      <c r="HI28" s="163">
        <f t="shared" ref="HI28" si="511">HI26-HI27</f>
        <v>-3.2927540035270738E-8</v>
      </c>
      <c r="HJ28" s="163">
        <f t="shared" ref="HJ28" si="512">HJ26-HJ27</f>
        <v>-3.2927540035270738E-8</v>
      </c>
      <c r="HK28" s="163">
        <f t="shared" ref="HK28" si="513">HK26-HK27</f>
        <v>-3.2927540035270738E-8</v>
      </c>
      <c r="HL28" s="163">
        <f t="shared" ref="HL28" si="514">HL26-HL27</f>
        <v>-3.2927540035270738E-8</v>
      </c>
      <c r="HM28" s="163">
        <f t="shared" ref="HM28" si="515">HM26-HM27</f>
        <v>-3.2927540035270738E-8</v>
      </c>
      <c r="HN28" s="164">
        <f t="shared" ref="HN28" si="516">SUM(HB28:HM28)</f>
        <v>-3.9513048042324893E-7</v>
      </c>
      <c r="HO28" s="163">
        <f>HO26-HO27</f>
        <v>-4.3681126919185728E-8</v>
      </c>
      <c r="HP28" s="163">
        <f t="shared" ref="HP28" si="517">HP26-HP27</f>
        <v>-4.3681126919185728E-8</v>
      </c>
      <c r="HQ28" s="163">
        <f t="shared" ref="HQ28" si="518">HQ26-HQ27</f>
        <v>-4.3681126919185728E-8</v>
      </c>
      <c r="HR28" s="163">
        <f t="shared" ref="HR28" si="519">HR26-HR27</f>
        <v>-4.3681126919185728E-8</v>
      </c>
      <c r="HS28" s="163">
        <f t="shared" ref="HS28" si="520">HS26-HS27</f>
        <v>-4.3681126919185728E-8</v>
      </c>
      <c r="HT28" s="163">
        <f t="shared" ref="HT28" si="521">HT26-HT27</f>
        <v>-4.3681126919185728E-8</v>
      </c>
      <c r="HU28" s="163">
        <f t="shared" ref="HU28" si="522">HU26-HU27</f>
        <v>-4.3681126919185728E-8</v>
      </c>
      <c r="HV28" s="163">
        <f t="shared" ref="HV28" si="523">HV26-HV27</f>
        <v>-4.3681126919185728E-8</v>
      </c>
      <c r="HW28" s="163">
        <f t="shared" ref="HW28" si="524">HW26-HW27</f>
        <v>-4.3681126919185728E-8</v>
      </c>
      <c r="HX28" s="163">
        <f t="shared" ref="HX28" si="525">HX26-HX27</f>
        <v>-4.3681126919185728E-8</v>
      </c>
      <c r="HY28" s="163">
        <f t="shared" ref="HY28" si="526">HY26-HY27</f>
        <v>-4.3681126919185728E-8</v>
      </c>
      <c r="HZ28" s="163">
        <f t="shared" ref="HZ28" si="527">HZ26-HZ27</f>
        <v>-4.3681126919185728E-8</v>
      </c>
      <c r="IA28" s="164">
        <f t="shared" ref="IA28" si="528">SUM(HO28:HZ28)</f>
        <v>-5.2417352303022879E-7</v>
      </c>
      <c r="IB28" s="163">
        <f>IB26-IB27</f>
        <v>-5.794752060463693E-8</v>
      </c>
      <c r="IC28" s="163">
        <f t="shared" ref="IC28" si="529">IC26-IC27</f>
        <v>-5.794752060463693E-8</v>
      </c>
      <c r="ID28" s="163">
        <f t="shared" ref="ID28" si="530">ID26-ID27</f>
        <v>-5.794752060463693E-8</v>
      </c>
      <c r="IE28" s="163">
        <f t="shared" ref="IE28" si="531">IE26-IE27</f>
        <v>-5.794752060463693E-8</v>
      </c>
      <c r="IF28" s="163">
        <f t="shared" ref="IF28" si="532">IF26-IF27</f>
        <v>-5.794752060463693E-8</v>
      </c>
      <c r="IG28" s="163">
        <f t="shared" ref="IG28" si="533">IG26-IG27</f>
        <v>-5.794752060463693E-8</v>
      </c>
      <c r="IH28" s="163">
        <f t="shared" ref="IH28" si="534">IH26-IH27</f>
        <v>-5.794752060463693E-8</v>
      </c>
      <c r="II28" s="163">
        <f t="shared" ref="II28" si="535">II26-II27</f>
        <v>-5.794752060463693E-8</v>
      </c>
      <c r="IJ28" s="163">
        <f t="shared" ref="IJ28" si="536">IJ26-IJ27</f>
        <v>-5.794752060463693E-8</v>
      </c>
      <c r="IK28" s="163">
        <f t="shared" ref="IK28" si="537">IK26-IK27</f>
        <v>-5.794752060463693E-8</v>
      </c>
      <c r="IL28" s="163">
        <f t="shared" ref="IL28" si="538">IL26-IL27</f>
        <v>-5.794752060463693E-8</v>
      </c>
      <c r="IM28" s="163">
        <f t="shared" ref="IM28" si="539">IM26-IM27</f>
        <v>-5.794752060463693E-8</v>
      </c>
      <c r="IN28" s="164">
        <f t="shared" ref="IN28" si="540">SUM(IB28:IM28)</f>
        <v>-6.9537024725564302E-7</v>
      </c>
      <c r="IO28" s="163">
        <f>IO26-IO27</f>
        <v>-7.6874227663908296E-8</v>
      </c>
      <c r="IP28" s="163">
        <f t="shared" ref="IP28" si="541">IP26-IP27</f>
        <v>-7.6874227663908296E-8</v>
      </c>
      <c r="IQ28" s="163">
        <f t="shared" ref="IQ28" si="542">IQ26-IQ27</f>
        <v>-7.6874227663908296E-8</v>
      </c>
      <c r="IR28" s="163">
        <f t="shared" ref="IR28" si="543">IR26-IR27</f>
        <v>-7.6874227663908296E-8</v>
      </c>
      <c r="IS28" s="163">
        <f t="shared" ref="IS28" si="544">IS26-IS27</f>
        <v>-7.6874227663908296E-8</v>
      </c>
      <c r="IT28" s="163">
        <f t="shared" ref="IT28" si="545">IT26-IT27</f>
        <v>-7.6874227663908296E-8</v>
      </c>
      <c r="IU28" s="163">
        <f t="shared" ref="IU28" si="546">IU26-IU27</f>
        <v>-7.6874227663908296E-8</v>
      </c>
      <c r="IV28" s="163">
        <f t="shared" ref="IV28" si="547">IV26-IV27</f>
        <v>-7.6874227663908296E-8</v>
      </c>
      <c r="IW28" s="163">
        <f t="shared" ref="IW28" si="548">IW26-IW27</f>
        <v>-7.6874227663908296E-8</v>
      </c>
      <c r="IX28" s="163">
        <f t="shared" ref="IX28" si="549">IX26-IX27</f>
        <v>-7.6874227663908296E-8</v>
      </c>
      <c r="IY28" s="163">
        <f t="shared" ref="IY28" si="550">IY26-IY27</f>
        <v>-7.6874227663908296E-8</v>
      </c>
      <c r="IZ28" s="163">
        <f t="shared" ref="IZ28" si="551">IZ26-IZ27</f>
        <v>-7.6874227663908296E-8</v>
      </c>
      <c r="JA28" s="164">
        <f t="shared" ref="JA28" si="552">SUM(IO28:IZ28)</f>
        <v>-9.2249073196689955E-7</v>
      </c>
      <c r="JB28" s="163">
        <f>JB26-JB27</f>
        <v>-1.0198360344629568E-7</v>
      </c>
      <c r="JC28" s="163">
        <f t="shared" ref="JC28" si="553">JC26-JC27</f>
        <v>-1.0198360344629568E-7</v>
      </c>
      <c r="JD28" s="163">
        <f t="shared" ref="JD28" si="554">JD26-JD27</f>
        <v>-1.0198360344629568E-7</v>
      </c>
      <c r="JE28" s="163">
        <f t="shared" ref="JE28" si="555">JE26-JE27</f>
        <v>-1.0198360344629568E-7</v>
      </c>
      <c r="JF28" s="163">
        <f t="shared" ref="JF28" si="556">JF26-JF27</f>
        <v>-1.0198360344629568E-7</v>
      </c>
      <c r="JG28" s="163">
        <f t="shared" ref="JG28" si="557">JG26-JG27</f>
        <v>-1.0198360344629568E-7</v>
      </c>
      <c r="JH28" s="163">
        <f t="shared" ref="JH28" si="558">JH26-JH27</f>
        <v>-1.0198360344629568E-7</v>
      </c>
      <c r="JI28" s="163">
        <f t="shared" ref="JI28" si="559">JI26-JI27</f>
        <v>-1.0198360344629568E-7</v>
      </c>
      <c r="JJ28" s="163">
        <f t="shared" ref="JJ28" si="560">JJ26-JJ27</f>
        <v>-1.0198360344629568E-7</v>
      </c>
      <c r="JK28" s="163">
        <f t="shared" ref="JK28" si="561">JK26-JK27</f>
        <v>-1.0198360344629568E-7</v>
      </c>
      <c r="JL28" s="163">
        <f t="shared" ref="JL28" si="562">JL26-JL27</f>
        <v>-1.0198360344629568E-7</v>
      </c>
      <c r="JM28" s="163">
        <f t="shared" ref="JM28" si="563">JM26-JM27</f>
        <v>-1.0198360344629568E-7</v>
      </c>
      <c r="JN28" s="164">
        <f t="shared" ref="JN28" si="564">SUM(JB28:JM28)</f>
        <v>-1.2238032413555481E-6</v>
      </c>
      <c r="JO28" s="163">
        <f>JO26-JO27</f>
        <v>-1.3529530157776207E-7</v>
      </c>
      <c r="JP28" s="163">
        <f t="shared" ref="JP28" si="565">JP26-JP27</f>
        <v>-1.3529530157776207E-7</v>
      </c>
      <c r="JQ28" s="163">
        <f t="shared" ref="JQ28" si="566">JQ26-JQ27</f>
        <v>-1.3529530157776207E-7</v>
      </c>
      <c r="JR28" s="163">
        <f t="shared" ref="JR28" si="567">JR26-JR27</f>
        <v>-1.3529530157776207E-7</v>
      </c>
      <c r="JS28" s="163">
        <f t="shared" ref="JS28" si="568">JS26-JS27</f>
        <v>-1.3529530157776207E-7</v>
      </c>
      <c r="JT28" s="163">
        <f t="shared" ref="JT28" si="569">JT26-JT27</f>
        <v>-1.3529530157776207E-7</v>
      </c>
      <c r="JU28" s="163">
        <f t="shared" ref="JU28" si="570">JU26-JU27</f>
        <v>-1.3529530157776207E-7</v>
      </c>
      <c r="JV28" s="163">
        <f t="shared" ref="JV28" si="571">JV26-JV27</f>
        <v>-1.3529530157776207E-7</v>
      </c>
      <c r="JW28" s="163">
        <f t="shared" ref="JW28" si="572">JW26-JW27</f>
        <v>-1.3529530157776207E-7</v>
      </c>
      <c r="JX28" s="163">
        <f t="shared" ref="JX28" si="573">JX26-JX27</f>
        <v>-1.3529530157776207E-7</v>
      </c>
      <c r="JY28" s="163">
        <f t="shared" ref="JY28" si="574">JY26-JY27</f>
        <v>-1.3529530157776207E-7</v>
      </c>
      <c r="JZ28" s="163">
        <f t="shared" ref="JZ28" si="575">JZ26-JZ27</f>
        <v>-1.3529530157776207E-7</v>
      </c>
      <c r="KA28" s="164">
        <f t="shared" ref="KA28" si="576">SUM(JO28:JZ28)</f>
        <v>-1.6235436189331445E-6</v>
      </c>
      <c r="KB28" s="163">
        <f>KB26-KB27</f>
        <v>-1.7948872327087735E-7</v>
      </c>
      <c r="KC28" s="163">
        <f t="shared" ref="KC28" si="577">KC26-KC27</f>
        <v>-1.7948872327087735E-7</v>
      </c>
      <c r="KD28" s="163">
        <f t="shared" ref="KD28" si="578">KD26-KD27</f>
        <v>-1.7948872327087735E-7</v>
      </c>
      <c r="KE28" s="163">
        <f t="shared" ref="KE28" si="579">KE26-KE27</f>
        <v>-1.7948872327087735E-7</v>
      </c>
      <c r="KF28" s="163">
        <f t="shared" ref="KF28" si="580">KF26-KF27</f>
        <v>-1.7948872327087735E-7</v>
      </c>
      <c r="KG28" s="163">
        <f t="shared" ref="KG28" si="581">KG26-KG27</f>
        <v>-1.7948872327087735E-7</v>
      </c>
      <c r="KH28" s="163">
        <f t="shared" ref="KH28" si="582">KH26-KH27</f>
        <v>-1.7948872327087735E-7</v>
      </c>
      <c r="KI28" s="163">
        <f t="shared" ref="KI28" si="583">KI26-KI27</f>
        <v>-1.7948872327087735E-7</v>
      </c>
      <c r="KJ28" s="163">
        <f t="shared" ref="KJ28" si="584">KJ26-KJ27</f>
        <v>-1.7948872327087735E-7</v>
      </c>
      <c r="KK28" s="163">
        <f t="shared" ref="KK28" si="585">KK26-KK27</f>
        <v>-1.7948872327087735E-7</v>
      </c>
      <c r="KL28" s="163">
        <f t="shared" ref="KL28" si="586">KL26-KL27</f>
        <v>-1.7948872327087735E-7</v>
      </c>
      <c r="KM28" s="163">
        <f t="shared" ref="KM28" si="587">KM26-KM27</f>
        <v>-1.7948872327087735E-7</v>
      </c>
      <c r="KN28" s="164">
        <f t="shared" ref="KN28" si="588">SUM(KB28:KM28)</f>
        <v>-2.1538646792505283E-6</v>
      </c>
      <c r="KO28" s="163">
        <f>KO26-KO27</f>
        <v>-2.3811853293226602E-7</v>
      </c>
      <c r="KP28" s="163">
        <f t="shared" ref="KP28" si="589">KP26-KP27</f>
        <v>-2.3811853293226602E-7</v>
      </c>
      <c r="KQ28" s="163">
        <f t="shared" ref="KQ28" si="590">KQ26-KQ27</f>
        <v>-2.3811853293226602E-7</v>
      </c>
      <c r="KR28" s="163">
        <f t="shared" ref="KR28" si="591">KR26-KR27</f>
        <v>-2.3811853293226602E-7</v>
      </c>
      <c r="KS28" s="163">
        <f t="shared" ref="KS28" si="592">KS26-KS27</f>
        <v>-2.3811853293226602E-7</v>
      </c>
      <c r="KT28" s="163">
        <f t="shared" ref="KT28" si="593">KT26-KT27</f>
        <v>-2.3811853293226602E-7</v>
      </c>
      <c r="KU28" s="163">
        <f t="shared" ref="KU28" si="594">KU26-KU27</f>
        <v>-2.3811853293226602E-7</v>
      </c>
      <c r="KV28" s="163">
        <f t="shared" ref="KV28" si="595">KV26-KV27</f>
        <v>-2.3811853293226602E-7</v>
      </c>
      <c r="KW28" s="163">
        <f t="shared" ref="KW28" si="596">KW26-KW27</f>
        <v>-2.3811853293226602E-7</v>
      </c>
      <c r="KX28" s="163">
        <f t="shared" ref="KX28" si="597">KX26-KX27</f>
        <v>-2.3811853293226602E-7</v>
      </c>
      <c r="KY28" s="163">
        <f t="shared" ref="KY28" si="598">KY26-KY27</f>
        <v>-2.3811853293226602E-7</v>
      </c>
      <c r="KZ28" s="163">
        <f t="shared" ref="KZ28" si="599">KZ26-KZ27</f>
        <v>-2.3811853293226602E-7</v>
      </c>
      <c r="LA28" s="164">
        <f t="shared" ref="LA28" si="600">SUM(KO28:KZ28)</f>
        <v>-2.8574223951871917E-6</v>
      </c>
      <c r="LB28" s="163">
        <f>LB26-LB27</f>
        <v>-3.1590057490224031E-7</v>
      </c>
      <c r="LC28" s="163">
        <f t="shared" ref="LC28" si="601">LC26-LC27</f>
        <v>-3.1590057490224031E-7</v>
      </c>
      <c r="LD28" s="163">
        <f t="shared" ref="LD28" si="602">LD26-LD27</f>
        <v>-3.1590057490224031E-7</v>
      </c>
      <c r="LE28" s="163">
        <f t="shared" ref="LE28" si="603">LE26-LE27</f>
        <v>-3.1590057490224031E-7</v>
      </c>
      <c r="LF28" s="163">
        <f t="shared" ref="LF28" si="604">LF26-LF27</f>
        <v>-3.1590057490224031E-7</v>
      </c>
      <c r="LG28" s="163">
        <f t="shared" ref="LG28" si="605">LG26-LG27</f>
        <v>-3.1590057490224031E-7</v>
      </c>
      <c r="LH28" s="163">
        <f t="shared" ref="LH28" si="606">LH26-LH27</f>
        <v>-3.1590057490224031E-7</v>
      </c>
      <c r="LI28" s="163">
        <f t="shared" ref="LI28" si="607">LI26-LI27</f>
        <v>-3.1590057490224031E-7</v>
      </c>
      <c r="LJ28" s="163">
        <f t="shared" ref="LJ28" si="608">LJ26-LJ27</f>
        <v>-3.1590057490224031E-7</v>
      </c>
      <c r="LK28" s="163">
        <f t="shared" ref="LK28" si="609">LK26-LK27</f>
        <v>-3.1590057490224031E-7</v>
      </c>
      <c r="LL28" s="163">
        <f t="shared" ref="LL28" si="610">LL26-LL27</f>
        <v>-3.1590057490224031E-7</v>
      </c>
      <c r="LM28" s="163">
        <f t="shared" ref="LM28" si="611">LM26-LM27</f>
        <v>-3.1590057490224031E-7</v>
      </c>
      <c r="LN28" s="165">
        <f t="shared" ref="LN28" si="612">SUM(LB28:LM28)</f>
        <v>-3.7908068988268846E-6</v>
      </c>
    </row>
    <row r="29" spans="1:326" s="58" customFormat="1">
      <c r="A29" s="180"/>
      <c r="N29" s="149"/>
      <c r="AA29" s="149"/>
      <c r="AN29" s="149"/>
      <c r="BA29" s="149"/>
      <c r="BN29" s="149"/>
      <c r="CA29" s="149"/>
      <c r="CN29" s="149"/>
      <c r="DA29" s="149"/>
      <c r="DN29" s="149"/>
      <c r="EA29" s="149"/>
      <c r="EN29" s="149"/>
      <c r="FA29" s="149"/>
      <c r="FN29" s="149"/>
      <c r="GA29" s="149"/>
      <c r="GN29" s="149"/>
      <c r="HA29" s="149"/>
      <c r="HN29" s="149"/>
      <c r="IA29" s="149"/>
      <c r="IN29" s="149"/>
      <c r="JA29" s="149"/>
      <c r="JN29" s="149"/>
      <c r="KA29" s="149"/>
      <c r="KN29" s="149"/>
      <c r="LA29" s="149"/>
      <c r="LN29" s="149"/>
    </row>
    <row r="30" spans="1:326" s="58" customFormat="1" ht="14.65" thickBot="1">
      <c r="A30" s="180"/>
      <c r="N30" s="149"/>
      <c r="AA30" s="149"/>
      <c r="AF30" s="117"/>
      <c r="AN30" s="149"/>
      <c r="AZ30" s="117"/>
      <c r="BA30" s="149"/>
      <c r="BN30" s="149"/>
      <c r="CA30" s="149"/>
      <c r="CN30" s="149"/>
      <c r="DA30" s="149"/>
      <c r="DN30" s="149"/>
      <c r="EA30" s="149"/>
      <c r="EN30" s="149"/>
      <c r="FA30" s="149"/>
      <c r="FN30" s="149"/>
      <c r="GA30" s="149"/>
      <c r="GN30" s="149"/>
      <c r="HA30" s="149"/>
      <c r="HN30" s="149"/>
      <c r="IA30" s="149"/>
      <c r="IN30" s="149"/>
      <c r="JA30" s="149"/>
      <c r="JN30" s="149"/>
      <c r="KA30" s="149"/>
      <c r="KN30" s="149"/>
      <c r="LA30" s="149"/>
      <c r="LN30" s="149"/>
    </row>
    <row r="31" spans="1:326" s="58" customFormat="1" ht="15.4" thickBot="1">
      <c r="A31" s="181" t="s">
        <v>25</v>
      </c>
      <c r="B31" s="182">
        <f>SUM(B32:B35)</f>
        <v>0</v>
      </c>
      <c r="C31" s="183">
        <f t="shared" ref="C31:M31" si="613">SUM(C32:C35)</f>
        <v>0</v>
      </c>
      <c r="D31" s="183">
        <f t="shared" si="613"/>
        <v>0</v>
      </c>
      <c r="E31" s="183">
        <f t="shared" si="613"/>
        <v>0</v>
      </c>
      <c r="F31" s="183">
        <f t="shared" si="613"/>
        <v>0</v>
      </c>
      <c r="G31" s="183">
        <f t="shared" si="613"/>
        <v>0</v>
      </c>
      <c r="H31" s="183">
        <f t="shared" si="613"/>
        <v>0</v>
      </c>
      <c r="I31" s="183">
        <f t="shared" si="613"/>
        <v>0</v>
      </c>
      <c r="J31" s="183">
        <f t="shared" si="613"/>
        <v>0</v>
      </c>
      <c r="K31" s="183">
        <f t="shared" si="613"/>
        <v>0</v>
      </c>
      <c r="L31" s="183">
        <f t="shared" si="613"/>
        <v>0</v>
      </c>
      <c r="M31" s="183">
        <f t="shared" si="613"/>
        <v>375000</v>
      </c>
      <c r="N31" s="182">
        <f>SUM(N32:N35)</f>
        <v>375000</v>
      </c>
      <c r="O31" s="182">
        <f>SUM(O32:O35)</f>
        <v>385208.24156005157</v>
      </c>
      <c r="P31" s="183">
        <f t="shared" ref="P31:Z31" si="614">SUM(P32:P35)</f>
        <v>395416.48312010313</v>
      </c>
      <c r="Q31" s="183">
        <f t="shared" si="614"/>
        <v>405624.7246801547</v>
      </c>
      <c r="R31" s="183">
        <f t="shared" si="614"/>
        <v>415832.96624020627</v>
      </c>
      <c r="S31" s="183">
        <f t="shared" si="614"/>
        <v>426041.20780025783</v>
      </c>
      <c r="T31" s="183">
        <f t="shared" si="614"/>
        <v>436249.4493603094</v>
      </c>
      <c r="U31" s="183">
        <f t="shared" si="614"/>
        <v>446457.69092036097</v>
      </c>
      <c r="V31" s="183">
        <f t="shared" si="614"/>
        <v>456665.93248041254</v>
      </c>
      <c r="W31" s="183">
        <f t="shared" si="614"/>
        <v>466874.1740404641</v>
      </c>
      <c r="X31" s="183">
        <f t="shared" si="614"/>
        <v>477082.41560051567</v>
      </c>
      <c r="Y31" s="183">
        <f t="shared" si="614"/>
        <v>487290.65716056724</v>
      </c>
      <c r="Z31" s="184">
        <f t="shared" si="614"/>
        <v>1747498.8987206188</v>
      </c>
      <c r="AA31" s="183">
        <f>SUM(AA32:AA35)</f>
        <v>1747498.8987206188</v>
      </c>
      <c r="AB31" s="182">
        <f>SUM(AB32:AB35)</f>
        <v>1795069.2744114567</v>
      </c>
      <c r="AC31" s="183">
        <f t="shared" ref="AC31:AM31" si="615">SUM(AC32:AC35)</f>
        <v>1842639.6501022945</v>
      </c>
      <c r="AD31" s="183">
        <f t="shared" si="615"/>
        <v>1890210.0257931324</v>
      </c>
      <c r="AE31" s="183">
        <f t="shared" si="615"/>
        <v>1937780.4014839702</v>
      </c>
      <c r="AF31" s="183">
        <f t="shared" si="615"/>
        <v>1985350.7771748081</v>
      </c>
      <c r="AG31" s="183">
        <f t="shared" si="615"/>
        <v>2032921.1528656459</v>
      </c>
      <c r="AH31" s="183">
        <f t="shared" si="615"/>
        <v>2080491.5285564838</v>
      </c>
      <c r="AI31" s="183">
        <f t="shared" si="615"/>
        <v>2128061.9042473217</v>
      </c>
      <c r="AJ31" s="183">
        <f t="shared" si="615"/>
        <v>2175632.2799381595</v>
      </c>
      <c r="AK31" s="183">
        <f t="shared" si="615"/>
        <v>2223202.6556289974</v>
      </c>
      <c r="AL31" s="183">
        <f t="shared" si="615"/>
        <v>2270773.0313198352</v>
      </c>
      <c r="AM31" s="184">
        <f t="shared" si="615"/>
        <v>3193343.4070106731</v>
      </c>
      <c r="AN31" s="183">
        <f>SUM(AN32:AN35)</f>
        <v>3193343.4070106731</v>
      </c>
      <c r="AO31" s="182">
        <f>SUM(AO32:AO35)</f>
        <v>3191475.5610319078</v>
      </c>
      <c r="AP31" s="183">
        <f t="shared" ref="AP31:AZ31" si="616">SUM(AP32:AP35)</f>
        <v>3189607.7150531425</v>
      </c>
      <c r="AQ31" s="183">
        <f t="shared" si="616"/>
        <v>3187739.8690743772</v>
      </c>
      <c r="AR31" s="183">
        <f t="shared" si="616"/>
        <v>3185872.0230956119</v>
      </c>
      <c r="AS31" s="183">
        <f t="shared" si="616"/>
        <v>3184004.1771168467</v>
      </c>
      <c r="AT31" s="183">
        <f t="shared" si="616"/>
        <v>3182136.3311380814</v>
      </c>
      <c r="AU31" s="183">
        <f t="shared" si="616"/>
        <v>3180268.4851593161</v>
      </c>
      <c r="AV31" s="183">
        <f t="shared" si="616"/>
        <v>3178400.6391805508</v>
      </c>
      <c r="AW31" s="183">
        <f t="shared" si="616"/>
        <v>3176532.7932017855</v>
      </c>
      <c r="AX31" s="183">
        <f t="shared" si="616"/>
        <v>3174664.9472230203</v>
      </c>
      <c r="AY31" s="183">
        <f t="shared" si="616"/>
        <v>3172797.101244255</v>
      </c>
      <c r="AZ31" s="184">
        <f t="shared" si="616"/>
        <v>3170929.2552654897</v>
      </c>
      <c r="BA31" s="183">
        <f>SUM(BA32:BA35)</f>
        <v>3170929.2552654897</v>
      </c>
      <c r="BB31" s="182">
        <f>SUM(BB32:BB35)</f>
        <v>3168041.4791273815</v>
      </c>
      <c r="BC31" s="183">
        <f t="shared" ref="BC31:BM31" si="617">SUM(BC32:BC35)</f>
        <v>3165153.7029892732</v>
      </c>
      <c r="BD31" s="183">
        <f t="shared" si="617"/>
        <v>3162265.926851165</v>
      </c>
      <c r="BE31" s="183">
        <f t="shared" si="617"/>
        <v>3159378.1507130568</v>
      </c>
      <c r="BF31" s="183">
        <f t="shared" si="617"/>
        <v>3156490.3745749486</v>
      </c>
      <c r="BG31" s="183">
        <f t="shared" si="617"/>
        <v>3153602.5984368403</v>
      </c>
      <c r="BH31" s="183">
        <f t="shared" si="617"/>
        <v>3150714.8222987321</v>
      </c>
      <c r="BI31" s="183">
        <f t="shared" si="617"/>
        <v>3147827.0461606239</v>
      </c>
      <c r="BJ31" s="183">
        <f t="shared" si="617"/>
        <v>3144939.2700225157</v>
      </c>
      <c r="BK31" s="183">
        <f t="shared" si="617"/>
        <v>3142051.4938844074</v>
      </c>
      <c r="BL31" s="183">
        <f t="shared" si="617"/>
        <v>3139163.7177462992</v>
      </c>
      <c r="BM31" s="184">
        <f t="shared" si="617"/>
        <v>3136275.941608191</v>
      </c>
      <c r="BN31" s="183">
        <f>SUM(BN32:BN35)</f>
        <v>3136275.941608191</v>
      </c>
      <c r="BO31" s="182">
        <f>SUM(BO32:BO35)</f>
        <v>3132022.76794188</v>
      </c>
      <c r="BP31" s="183">
        <f t="shared" ref="BP31:BZ31" si="618">SUM(BP32:BP35)</f>
        <v>3127769.5942755691</v>
      </c>
      <c r="BQ31" s="183">
        <f t="shared" si="618"/>
        <v>3123516.4206092581</v>
      </c>
      <c r="BR31" s="183">
        <f t="shared" si="618"/>
        <v>3119263.2469429472</v>
      </c>
      <c r="BS31" s="183">
        <f t="shared" si="618"/>
        <v>3115010.0732766362</v>
      </c>
      <c r="BT31" s="183">
        <f t="shared" si="618"/>
        <v>3110756.8996103252</v>
      </c>
      <c r="BU31" s="183">
        <f t="shared" si="618"/>
        <v>3106503.7259440143</v>
      </c>
      <c r="BV31" s="183">
        <f t="shared" si="618"/>
        <v>3102250.5522777033</v>
      </c>
      <c r="BW31" s="183">
        <f t="shared" si="618"/>
        <v>3097997.3786113923</v>
      </c>
      <c r="BX31" s="183">
        <f t="shared" si="618"/>
        <v>3093744.2049450814</v>
      </c>
      <c r="BY31" s="183">
        <f t="shared" si="618"/>
        <v>3089491.0312787704</v>
      </c>
      <c r="BZ31" s="184">
        <f t="shared" si="618"/>
        <v>3085237.8576124595</v>
      </c>
      <c r="CA31" s="183">
        <f>SUM(CA32:CA35)</f>
        <v>3085237.8576124595</v>
      </c>
      <c r="CB31" s="182">
        <f>SUM(CB32:CB35)</f>
        <v>3079160.5985944443</v>
      </c>
      <c r="CC31" s="183">
        <f t="shared" ref="CC31:CM31" si="619">SUM(CC32:CC35)</f>
        <v>3073083.3395764292</v>
      </c>
      <c r="CD31" s="183">
        <f t="shared" si="619"/>
        <v>3067006.0805584141</v>
      </c>
      <c r="CE31" s="183">
        <f t="shared" si="619"/>
        <v>3060928.821540399</v>
      </c>
      <c r="CF31" s="183">
        <f t="shared" si="619"/>
        <v>3054851.5625223839</v>
      </c>
      <c r="CG31" s="183">
        <f t="shared" si="619"/>
        <v>3048774.3035043688</v>
      </c>
      <c r="CH31" s="183">
        <f t="shared" si="619"/>
        <v>3042697.0444863536</v>
      </c>
      <c r="CI31" s="183">
        <f t="shared" si="619"/>
        <v>3036619.7854683385</v>
      </c>
      <c r="CJ31" s="183">
        <f t="shared" si="619"/>
        <v>3030542.5264503234</v>
      </c>
      <c r="CK31" s="183">
        <f t="shared" si="619"/>
        <v>3024465.2674323083</v>
      </c>
      <c r="CL31" s="183">
        <f t="shared" si="619"/>
        <v>3018388.0084142932</v>
      </c>
      <c r="CM31" s="184">
        <f t="shared" si="619"/>
        <v>3012310.7493962781</v>
      </c>
      <c r="CN31" s="183">
        <f>SUM(CN32:CN35)</f>
        <v>3012310.7493962781</v>
      </c>
      <c r="CO31" s="182">
        <f>SUM(CO32:CO35)</f>
        <v>3003800.5006685397</v>
      </c>
      <c r="CP31" s="183">
        <f t="shared" ref="CP31:CZ31" si="620">SUM(CP32:CP35)</f>
        <v>2995290.2519408013</v>
      </c>
      <c r="CQ31" s="183">
        <f t="shared" si="620"/>
        <v>2986780.0032130629</v>
      </c>
      <c r="CR31" s="183">
        <f t="shared" si="620"/>
        <v>2978269.7544853245</v>
      </c>
      <c r="CS31" s="183">
        <f t="shared" si="620"/>
        <v>2969759.5057575861</v>
      </c>
      <c r="CT31" s="183">
        <f t="shared" si="620"/>
        <v>2961249.2570298477</v>
      </c>
      <c r="CU31" s="183">
        <f t="shared" si="620"/>
        <v>2952739.0083021093</v>
      </c>
      <c r="CV31" s="183">
        <f t="shared" si="620"/>
        <v>2944228.7595743709</v>
      </c>
      <c r="CW31" s="183">
        <f t="shared" si="620"/>
        <v>2935718.5108466325</v>
      </c>
      <c r="CX31" s="183">
        <f t="shared" si="620"/>
        <v>2927208.2621188941</v>
      </c>
      <c r="CY31" s="183">
        <f t="shared" si="620"/>
        <v>2918698.0133911557</v>
      </c>
      <c r="CZ31" s="184">
        <f t="shared" si="620"/>
        <v>2910187.7646634174</v>
      </c>
      <c r="DA31" s="183">
        <f>SUM(DA32:DA35)</f>
        <v>2910187.7646634174</v>
      </c>
      <c r="DB31" s="182">
        <f>SUM(DB32:DB35)</f>
        <v>2898436.3236441808</v>
      </c>
      <c r="DC31" s="183">
        <f t="shared" ref="DC31:DM31" si="621">SUM(DC32:DC35)</f>
        <v>2886684.8826249442</v>
      </c>
      <c r="DD31" s="183">
        <f t="shared" si="621"/>
        <v>2874933.4416057076</v>
      </c>
      <c r="DE31" s="183">
        <f t="shared" si="621"/>
        <v>2863182.0005864711</v>
      </c>
      <c r="DF31" s="183">
        <f t="shared" si="621"/>
        <v>2851430.5595672345</v>
      </c>
      <c r="DG31" s="183">
        <f t="shared" si="621"/>
        <v>2839679.1185479979</v>
      </c>
      <c r="DH31" s="183">
        <f t="shared" si="621"/>
        <v>2827927.6775287613</v>
      </c>
      <c r="DI31" s="183">
        <f t="shared" si="621"/>
        <v>2816176.2365095248</v>
      </c>
      <c r="DJ31" s="183">
        <f t="shared" si="621"/>
        <v>2804424.7954902882</v>
      </c>
      <c r="DK31" s="183">
        <f t="shared" si="621"/>
        <v>2792673.3544710516</v>
      </c>
      <c r="DL31" s="183">
        <f t="shared" si="621"/>
        <v>2780921.913451815</v>
      </c>
      <c r="DM31" s="184">
        <f t="shared" si="621"/>
        <v>2769170.4724325784</v>
      </c>
      <c r="DN31" s="183">
        <f>SUM(DN32:DN35)</f>
        <v>2769170.4724325784</v>
      </c>
      <c r="DO31" s="182">
        <f>SUM(DO32:DO35)</f>
        <v>2753105.2230775235</v>
      </c>
      <c r="DP31" s="183">
        <f t="shared" ref="DP31:DZ31" si="622">SUM(DP32:DP35)</f>
        <v>2737039.9737224686</v>
      </c>
      <c r="DQ31" s="183">
        <f t="shared" si="622"/>
        <v>2720974.7243674137</v>
      </c>
      <c r="DR31" s="183">
        <f t="shared" si="622"/>
        <v>2704909.4750123587</v>
      </c>
      <c r="DS31" s="183">
        <f t="shared" si="622"/>
        <v>2688844.2256573038</v>
      </c>
      <c r="DT31" s="183">
        <f t="shared" si="622"/>
        <v>2672778.9763022489</v>
      </c>
      <c r="DU31" s="183">
        <f t="shared" si="622"/>
        <v>2656713.726947194</v>
      </c>
      <c r="DV31" s="183">
        <f t="shared" si="622"/>
        <v>2640648.477592139</v>
      </c>
      <c r="DW31" s="183">
        <f t="shared" si="622"/>
        <v>2624583.2282370841</v>
      </c>
      <c r="DX31" s="183">
        <f t="shared" si="622"/>
        <v>2608517.9788820292</v>
      </c>
      <c r="DY31" s="183">
        <f t="shared" si="622"/>
        <v>2592452.7295269743</v>
      </c>
      <c r="DZ31" s="184">
        <f t="shared" si="622"/>
        <v>2576387.4801719193</v>
      </c>
      <c r="EA31" s="183">
        <f>SUM(EA32:EA35)</f>
        <v>2576387.4801719193</v>
      </c>
      <c r="EB31" s="182">
        <f>SUM(EB32:EB35)</f>
        <v>2554585.0065964842</v>
      </c>
      <c r="EC31" s="183">
        <f t="shared" ref="EC31:EM31" si="623">SUM(EC32:EC35)</f>
        <v>2532782.5330210491</v>
      </c>
      <c r="ED31" s="183">
        <f t="shared" si="623"/>
        <v>2510980.059445614</v>
      </c>
      <c r="EE31" s="183">
        <f t="shared" si="623"/>
        <v>2489177.5858701789</v>
      </c>
      <c r="EF31" s="183">
        <f t="shared" si="623"/>
        <v>2467375.1122947438</v>
      </c>
      <c r="EG31" s="183">
        <f t="shared" si="623"/>
        <v>2445572.6387193087</v>
      </c>
      <c r="EH31" s="183">
        <f t="shared" si="623"/>
        <v>2423770.1651438735</v>
      </c>
      <c r="EI31" s="183">
        <f t="shared" si="623"/>
        <v>2401967.6915684384</v>
      </c>
      <c r="EJ31" s="183">
        <f t="shared" si="623"/>
        <v>2380165.2179930033</v>
      </c>
      <c r="EK31" s="183">
        <f t="shared" si="623"/>
        <v>2358362.7444175682</v>
      </c>
      <c r="EL31" s="183">
        <f t="shared" si="623"/>
        <v>2336560.2708421331</v>
      </c>
      <c r="EM31" s="184">
        <f t="shared" si="623"/>
        <v>2314757.797266698</v>
      </c>
      <c r="EN31" s="183">
        <f>SUM(EN32:EN35)</f>
        <v>2314757.797266698</v>
      </c>
      <c r="EO31" s="182">
        <f>SUM(EO32:EO35)</f>
        <v>2285329.2777093393</v>
      </c>
      <c r="EP31" s="183">
        <f t="shared" ref="EP31:EZ31" si="624">SUM(EP32:EP35)</f>
        <v>2255900.7581519806</v>
      </c>
      <c r="EQ31" s="183">
        <f t="shared" si="624"/>
        <v>2226472.2385946219</v>
      </c>
      <c r="ER31" s="183">
        <f t="shared" si="624"/>
        <v>2197043.7190372632</v>
      </c>
      <c r="ES31" s="183">
        <f t="shared" si="624"/>
        <v>2167615.1994799045</v>
      </c>
      <c r="ET31" s="183">
        <f t="shared" si="624"/>
        <v>2138186.6799225458</v>
      </c>
      <c r="EU31" s="183">
        <f t="shared" si="624"/>
        <v>2108758.1603651871</v>
      </c>
      <c r="EV31" s="183">
        <f t="shared" si="624"/>
        <v>2079329.6408078284</v>
      </c>
      <c r="EW31" s="183">
        <f t="shared" si="624"/>
        <v>2049901.1212504697</v>
      </c>
      <c r="EX31" s="183">
        <f t="shared" si="624"/>
        <v>2020472.601693111</v>
      </c>
      <c r="EY31" s="183">
        <f t="shared" si="624"/>
        <v>1991044.0821357523</v>
      </c>
      <c r="EZ31" s="184">
        <f t="shared" si="624"/>
        <v>1961615.5625783936</v>
      </c>
      <c r="FA31" s="183">
        <f>SUM(FA32:FA35)</f>
        <v>1961615.5625783936</v>
      </c>
      <c r="FB31" s="182">
        <f>SUM(FB32:FB35)</f>
        <v>1922054.7253548342</v>
      </c>
      <c r="FC31" s="183">
        <f t="shared" ref="FC31:FM31" si="625">SUM(FC32:FC35)</f>
        <v>1882493.8881312748</v>
      </c>
      <c r="FD31" s="183">
        <f t="shared" si="625"/>
        <v>1842933.0509077155</v>
      </c>
      <c r="FE31" s="183">
        <f t="shared" si="625"/>
        <v>1803372.2136841561</v>
      </c>
      <c r="FF31" s="183">
        <f t="shared" si="625"/>
        <v>1763811.3764605967</v>
      </c>
      <c r="FG31" s="183">
        <f t="shared" si="625"/>
        <v>1724250.5392370373</v>
      </c>
      <c r="FH31" s="183">
        <f t="shared" si="625"/>
        <v>1684689.7020134779</v>
      </c>
      <c r="FI31" s="183">
        <f t="shared" si="625"/>
        <v>1645128.8647899185</v>
      </c>
      <c r="FJ31" s="183">
        <f t="shared" si="625"/>
        <v>1605568.0275663591</v>
      </c>
      <c r="FK31" s="183">
        <f t="shared" si="625"/>
        <v>1566007.1903427998</v>
      </c>
      <c r="FL31" s="183">
        <f t="shared" si="625"/>
        <v>1526446.3531192404</v>
      </c>
      <c r="FM31" s="184">
        <f t="shared" si="625"/>
        <v>1486885.515895681</v>
      </c>
      <c r="FN31" s="183">
        <f>SUM(FN32:FN35)</f>
        <v>1486885.515895681</v>
      </c>
      <c r="FO31" s="182">
        <f>SUM(FO32:FO35)</f>
        <v>1433866.9276932832</v>
      </c>
      <c r="FP31" s="183">
        <f t="shared" ref="FP31:FZ31" si="626">SUM(FP32:FP35)</f>
        <v>1380848.3394908854</v>
      </c>
      <c r="FQ31" s="183">
        <f t="shared" si="626"/>
        <v>1327829.7512884876</v>
      </c>
      <c r="FR31" s="183">
        <f t="shared" si="626"/>
        <v>1274811.1630860898</v>
      </c>
      <c r="FS31" s="183">
        <f t="shared" si="626"/>
        <v>1221792.574883692</v>
      </c>
      <c r="FT31" s="183">
        <f t="shared" si="626"/>
        <v>1168773.9866812942</v>
      </c>
      <c r="FU31" s="183">
        <f t="shared" si="626"/>
        <v>1115755.3984788964</v>
      </c>
      <c r="FV31" s="183">
        <f t="shared" si="626"/>
        <v>1062736.8102764986</v>
      </c>
      <c r="FW31" s="183">
        <f t="shared" si="626"/>
        <v>1009718.2220741005</v>
      </c>
      <c r="FX31" s="183">
        <f t="shared" si="626"/>
        <v>956699.63387170248</v>
      </c>
      <c r="FY31" s="183">
        <f t="shared" si="626"/>
        <v>903681.04566930444</v>
      </c>
      <c r="FZ31" s="184">
        <f t="shared" si="626"/>
        <v>850662.4574669064</v>
      </c>
      <c r="GA31" s="183">
        <f>SUM(GA32:GA35)</f>
        <v>850662.4574669064</v>
      </c>
      <c r="GB31" s="182">
        <f>SUM(GB32:GB35)</f>
        <v>779773.91934458865</v>
      </c>
      <c r="GC31" s="183">
        <f t="shared" ref="GC31:GM31" si="627">SUM(GC32:GC35)</f>
        <v>708885.38122227089</v>
      </c>
      <c r="GD31" s="183">
        <f t="shared" si="627"/>
        <v>637996.84309995314</v>
      </c>
      <c r="GE31" s="183">
        <f t="shared" si="627"/>
        <v>567108.30497763539</v>
      </c>
      <c r="GF31" s="183">
        <f t="shared" si="627"/>
        <v>496219.76685531775</v>
      </c>
      <c r="GG31" s="183">
        <f t="shared" si="627"/>
        <v>425331.22873300011</v>
      </c>
      <c r="GH31" s="183">
        <f t="shared" si="627"/>
        <v>354442.69061068248</v>
      </c>
      <c r="GI31" s="183">
        <f t="shared" si="627"/>
        <v>283554.15248836484</v>
      </c>
      <c r="GJ31" s="183">
        <f t="shared" si="627"/>
        <v>212665.61436604717</v>
      </c>
      <c r="GK31" s="183">
        <f t="shared" si="627"/>
        <v>141777.07624372953</v>
      </c>
      <c r="GL31" s="183">
        <f t="shared" si="627"/>
        <v>70888.538121411897</v>
      </c>
      <c r="GM31" s="184">
        <f t="shared" si="627"/>
        <v>-9.0576827460608911E-7</v>
      </c>
      <c r="GN31" s="183">
        <f>SUM(GN32:GN35)</f>
        <v>-9.0576827460608911E-7</v>
      </c>
      <c r="GO31" s="182">
        <f>SUM(GO32:GO35)</f>
        <v>-9.3058197737541939E-7</v>
      </c>
      <c r="GP31" s="183">
        <f t="shared" ref="GP31:GZ31" si="628">SUM(GP32:GP35)</f>
        <v>-9.5539568014474966E-7</v>
      </c>
      <c r="GQ31" s="183">
        <f t="shared" si="628"/>
        <v>-9.8020938291407994E-7</v>
      </c>
      <c r="GR31" s="183">
        <f t="shared" si="628"/>
        <v>-1.0050230856834102E-6</v>
      </c>
      <c r="GS31" s="183">
        <f t="shared" si="628"/>
        <v>-1.0298367884527405E-6</v>
      </c>
      <c r="GT31" s="183">
        <f t="shared" si="628"/>
        <v>-1.0546504912220708E-6</v>
      </c>
      <c r="GU31" s="183">
        <f t="shared" si="628"/>
        <v>-1.0794641939914011E-6</v>
      </c>
      <c r="GV31" s="183">
        <f t="shared" si="628"/>
        <v>-1.1042778967607313E-6</v>
      </c>
      <c r="GW31" s="183">
        <f t="shared" si="628"/>
        <v>-1.1290915995300616E-6</v>
      </c>
      <c r="GX31" s="183">
        <f t="shared" si="628"/>
        <v>-1.1539053022993919E-6</v>
      </c>
      <c r="GY31" s="183">
        <f t="shared" si="628"/>
        <v>-1.1787190050687222E-6</v>
      </c>
      <c r="GZ31" s="184">
        <f t="shared" si="628"/>
        <v>-1.2035327078380524E-6</v>
      </c>
      <c r="HA31" s="183">
        <f>SUM(HA32:HA35)</f>
        <v>0</v>
      </c>
      <c r="HB31" s="182">
        <f>SUM(HB32:HB35)</f>
        <v>-3.2919439469126944E-8</v>
      </c>
      <c r="HC31" s="183">
        <f t="shared" ref="HC31:HM31" si="629">SUM(HC32:HC35)</f>
        <v>-6.5838878938253888E-8</v>
      </c>
      <c r="HD31" s="183">
        <f t="shared" si="629"/>
        <v>-9.8758318407380832E-8</v>
      </c>
      <c r="HE31" s="183">
        <f t="shared" si="629"/>
        <v>-1.3167775787650778E-7</v>
      </c>
      <c r="HF31" s="183">
        <f t="shared" si="629"/>
        <v>-1.6459719734563473E-7</v>
      </c>
      <c r="HG31" s="183">
        <f t="shared" si="629"/>
        <v>-1.9751663681476169E-7</v>
      </c>
      <c r="HH31" s="183">
        <f t="shared" si="629"/>
        <v>-2.3043607628388865E-7</v>
      </c>
      <c r="HI31" s="183">
        <f t="shared" si="629"/>
        <v>-2.6335551575301561E-7</v>
      </c>
      <c r="HJ31" s="183">
        <f t="shared" si="629"/>
        <v>-2.9627495522214256E-7</v>
      </c>
      <c r="HK31" s="183">
        <f t="shared" si="629"/>
        <v>-3.2919439469126952E-7</v>
      </c>
      <c r="HL31" s="183">
        <f t="shared" si="629"/>
        <v>-3.6211383416039648E-7</v>
      </c>
      <c r="HM31" s="184">
        <f t="shared" si="629"/>
        <v>-3.9503327362952343E-7</v>
      </c>
      <c r="HN31" s="183">
        <f>SUM(HN32:HN35)</f>
        <v>0</v>
      </c>
      <c r="HO31" s="182">
        <f>SUM(HO32:HO35)</f>
        <v>-4.3673026353041935E-8</v>
      </c>
      <c r="HP31" s="183">
        <f t="shared" ref="HP31:HZ31" si="630">SUM(HP32:HP35)</f>
        <v>-8.7346052706083869E-8</v>
      </c>
      <c r="HQ31" s="183">
        <f t="shared" si="630"/>
        <v>-1.310190790591258E-7</v>
      </c>
      <c r="HR31" s="183">
        <f t="shared" si="630"/>
        <v>-1.7469210541216774E-7</v>
      </c>
      <c r="HS31" s="183">
        <f t="shared" si="630"/>
        <v>-2.1836513176520968E-7</v>
      </c>
      <c r="HT31" s="183">
        <f t="shared" si="630"/>
        <v>-2.6203815811825159E-7</v>
      </c>
      <c r="HU31" s="183">
        <f t="shared" si="630"/>
        <v>-3.0571118447129354E-7</v>
      </c>
      <c r="HV31" s="183">
        <f t="shared" si="630"/>
        <v>-3.4938421082433548E-7</v>
      </c>
      <c r="HW31" s="183">
        <f t="shared" si="630"/>
        <v>-3.9305723717737742E-7</v>
      </c>
      <c r="HX31" s="183">
        <f t="shared" si="630"/>
        <v>-4.3673026353041936E-7</v>
      </c>
      <c r="HY31" s="183">
        <f t="shared" si="630"/>
        <v>-4.8040328988346125E-7</v>
      </c>
      <c r="HZ31" s="184">
        <f t="shared" si="630"/>
        <v>-5.2407631623650319E-7</v>
      </c>
      <c r="IA31" s="183">
        <f>SUM(IA32:IA35)</f>
        <v>0</v>
      </c>
      <c r="IB31" s="182">
        <f>SUM(IB32:IB35)</f>
        <v>-5.7939420038493136E-8</v>
      </c>
      <c r="IC31" s="183">
        <f t="shared" ref="IC31:IM31" si="631">SUM(IC32:IC35)</f>
        <v>-1.1587884007698627E-7</v>
      </c>
      <c r="ID31" s="183">
        <f t="shared" si="631"/>
        <v>-1.7381826011547941E-7</v>
      </c>
      <c r="IE31" s="183">
        <f t="shared" si="631"/>
        <v>-2.3175768015397254E-7</v>
      </c>
      <c r="IF31" s="183">
        <f t="shared" si="631"/>
        <v>-2.8969710019246571E-7</v>
      </c>
      <c r="IG31" s="183">
        <f t="shared" si="631"/>
        <v>-3.4763652023095887E-7</v>
      </c>
      <c r="IH31" s="183">
        <f t="shared" si="631"/>
        <v>-4.0557594026945203E-7</v>
      </c>
      <c r="II31" s="183">
        <f t="shared" si="631"/>
        <v>-4.6351536030794519E-7</v>
      </c>
      <c r="IJ31" s="183">
        <f t="shared" si="631"/>
        <v>-5.2145478034643836E-7</v>
      </c>
      <c r="IK31" s="183">
        <f t="shared" si="631"/>
        <v>-5.7939420038493152E-7</v>
      </c>
      <c r="IL31" s="183">
        <f t="shared" si="631"/>
        <v>-6.3733362042342468E-7</v>
      </c>
      <c r="IM31" s="184">
        <f t="shared" si="631"/>
        <v>-6.9527304046191784E-7</v>
      </c>
      <c r="IN31" s="183">
        <f>SUM(IN32:IN35)</f>
        <v>0</v>
      </c>
      <c r="IO31" s="182">
        <f>SUM(IO32:IO35)</f>
        <v>-7.6866127097764509E-8</v>
      </c>
      <c r="IP31" s="183">
        <f t="shared" ref="IP31:IZ31" si="632">SUM(IP32:IP35)</f>
        <v>-1.5373225419552902E-7</v>
      </c>
      <c r="IQ31" s="183">
        <f t="shared" si="632"/>
        <v>-2.3059838129329354E-7</v>
      </c>
      <c r="IR31" s="183">
        <f t="shared" si="632"/>
        <v>-3.0746450839105803E-7</v>
      </c>
      <c r="IS31" s="183">
        <f t="shared" si="632"/>
        <v>-3.8433063548882253E-7</v>
      </c>
      <c r="IT31" s="183">
        <f t="shared" si="632"/>
        <v>-4.6119676258658703E-7</v>
      </c>
      <c r="IU31" s="183">
        <f t="shared" si="632"/>
        <v>-5.3806288968435152E-7</v>
      </c>
      <c r="IV31" s="183">
        <f t="shared" si="632"/>
        <v>-6.1492901678211607E-7</v>
      </c>
      <c r="IW31" s="183">
        <f t="shared" si="632"/>
        <v>-6.9179514387988062E-7</v>
      </c>
      <c r="IX31" s="183">
        <f t="shared" si="632"/>
        <v>-7.6866127097764517E-7</v>
      </c>
      <c r="IY31" s="183">
        <f t="shared" si="632"/>
        <v>-8.4552739807540971E-7</v>
      </c>
      <c r="IZ31" s="184">
        <f t="shared" si="632"/>
        <v>-9.2239352517317426E-7</v>
      </c>
      <c r="JA31" s="183">
        <f>SUM(JA32:JA35)</f>
        <v>0</v>
      </c>
      <c r="JB31" s="182">
        <f>SUM(JB32:JB35)</f>
        <v>-1.0197550288015189E-7</v>
      </c>
      <c r="JC31" s="183">
        <f t="shared" ref="JC31:JM31" si="633">SUM(JC32:JC35)</f>
        <v>-2.0395100576030378E-7</v>
      </c>
      <c r="JD31" s="183">
        <f t="shared" si="633"/>
        <v>-3.0592650864045567E-7</v>
      </c>
      <c r="JE31" s="183">
        <f t="shared" si="633"/>
        <v>-4.0790201152060755E-7</v>
      </c>
      <c r="JF31" s="183">
        <f t="shared" si="633"/>
        <v>-5.0987751440075939E-7</v>
      </c>
      <c r="JG31" s="183">
        <f t="shared" si="633"/>
        <v>-6.1185301728091123E-7</v>
      </c>
      <c r="JH31" s="183">
        <f t="shared" si="633"/>
        <v>-7.1382852016106306E-7</v>
      </c>
      <c r="JI31" s="183">
        <f t="shared" si="633"/>
        <v>-8.158040230412149E-7</v>
      </c>
      <c r="JJ31" s="183">
        <f t="shared" si="633"/>
        <v>-9.1777952592136673E-7</v>
      </c>
      <c r="JK31" s="183">
        <f t="shared" si="633"/>
        <v>-1.0197550288015186E-6</v>
      </c>
      <c r="JL31" s="183">
        <f t="shared" si="633"/>
        <v>-1.1217305316816704E-6</v>
      </c>
      <c r="JM31" s="184">
        <f t="shared" si="633"/>
        <v>-1.2237060345618222E-6</v>
      </c>
      <c r="JN31" s="183">
        <f>SUM(JN32:JN35)</f>
        <v>0</v>
      </c>
      <c r="JO31" s="182">
        <f>SUM(JO32:JO35)</f>
        <v>-1.3528720101161827E-7</v>
      </c>
      <c r="JP31" s="183">
        <f t="shared" ref="JP31:JZ31" si="634">SUM(JP32:JP35)</f>
        <v>-2.7057440202323655E-7</v>
      </c>
      <c r="JQ31" s="183">
        <f t="shared" si="634"/>
        <v>-4.0586160303485482E-7</v>
      </c>
      <c r="JR31" s="183">
        <f t="shared" si="634"/>
        <v>-5.411488040464731E-7</v>
      </c>
      <c r="JS31" s="183">
        <f t="shared" si="634"/>
        <v>-6.7643600505809137E-7</v>
      </c>
      <c r="JT31" s="183">
        <f t="shared" si="634"/>
        <v>-8.1172320606970965E-7</v>
      </c>
      <c r="JU31" s="183">
        <f t="shared" si="634"/>
        <v>-9.4701040708132792E-7</v>
      </c>
      <c r="JV31" s="183">
        <f t="shared" si="634"/>
        <v>-1.0822976080929462E-6</v>
      </c>
      <c r="JW31" s="183">
        <f t="shared" si="634"/>
        <v>-1.2175848091045644E-6</v>
      </c>
      <c r="JX31" s="183">
        <f t="shared" si="634"/>
        <v>-1.3528720101161825E-6</v>
      </c>
      <c r="JY31" s="183">
        <f t="shared" si="634"/>
        <v>-1.4881592111278007E-6</v>
      </c>
      <c r="JZ31" s="184">
        <f t="shared" si="634"/>
        <v>-1.6234464121394189E-6</v>
      </c>
      <c r="KA31" s="183">
        <f>SUM(KA32:KA35)</f>
        <v>0</v>
      </c>
      <c r="KB31" s="182">
        <f>SUM(KB32:KB35)</f>
        <v>-1.7948062270473355E-7</v>
      </c>
      <c r="KC31" s="183">
        <f t="shared" ref="KC31:KM31" si="635">SUM(KC32:KC35)</f>
        <v>-3.589612454094671E-7</v>
      </c>
      <c r="KD31" s="183">
        <f t="shared" si="635"/>
        <v>-5.3844186811420063E-7</v>
      </c>
      <c r="KE31" s="183">
        <f t="shared" si="635"/>
        <v>-7.1792249081893421E-7</v>
      </c>
      <c r="KF31" s="183">
        <f t="shared" si="635"/>
        <v>-8.9740311352366779E-7</v>
      </c>
      <c r="KG31" s="183">
        <f t="shared" si="635"/>
        <v>-1.0768837362284013E-6</v>
      </c>
      <c r="KH31" s="183">
        <f t="shared" si="635"/>
        <v>-1.2563643589331347E-6</v>
      </c>
      <c r="KI31" s="183">
        <f t="shared" si="635"/>
        <v>-1.4358449816378682E-6</v>
      </c>
      <c r="KJ31" s="183">
        <f t="shared" si="635"/>
        <v>-1.6153256043426017E-6</v>
      </c>
      <c r="KK31" s="183">
        <f t="shared" si="635"/>
        <v>-1.7948062270473352E-6</v>
      </c>
      <c r="KL31" s="183">
        <f t="shared" si="635"/>
        <v>-1.9742868497520686E-6</v>
      </c>
      <c r="KM31" s="184">
        <f t="shared" si="635"/>
        <v>-2.1537674724568021E-6</v>
      </c>
      <c r="KN31" s="183">
        <f>SUM(KN32:KN35)</f>
        <v>0</v>
      </c>
      <c r="KO31" s="182">
        <f>SUM(KO32:KO35)</f>
        <v>-2.3811043236612222E-7</v>
      </c>
      <c r="KP31" s="183">
        <f t="shared" ref="KP31:KZ31" si="636">SUM(KP32:KP35)</f>
        <v>-4.7622086473224444E-7</v>
      </c>
      <c r="KQ31" s="183">
        <f t="shared" si="636"/>
        <v>-7.1433129709836669E-7</v>
      </c>
      <c r="KR31" s="183">
        <f t="shared" si="636"/>
        <v>-9.5244172946448888E-7</v>
      </c>
      <c r="KS31" s="183">
        <f t="shared" si="636"/>
        <v>-1.1905521618306112E-6</v>
      </c>
      <c r="KT31" s="183">
        <f t="shared" si="636"/>
        <v>-1.4286625941967334E-6</v>
      </c>
      <c r="KU31" s="183">
        <f t="shared" si="636"/>
        <v>-1.6667730265628556E-6</v>
      </c>
      <c r="KV31" s="183">
        <f t="shared" si="636"/>
        <v>-1.9048834589289778E-6</v>
      </c>
      <c r="KW31" s="183">
        <f t="shared" si="636"/>
        <v>-2.1429938912951E-6</v>
      </c>
      <c r="KX31" s="183">
        <f t="shared" si="636"/>
        <v>-2.3811043236612224E-6</v>
      </c>
      <c r="KY31" s="183">
        <f t="shared" si="636"/>
        <v>-2.6192147560273448E-6</v>
      </c>
      <c r="KZ31" s="184">
        <f t="shared" si="636"/>
        <v>-2.8573251883934672E-6</v>
      </c>
      <c r="LA31" s="183">
        <f>SUM(LA32:LA35)</f>
        <v>0</v>
      </c>
      <c r="LB31" s="182">
        <f>SUM(LB32:LB35)</f>
        <v>-3.1589247433609651E-7</v>
      </c>
      <c r="LC31" s="183">
        <f t="shared" ref="LC31:LM31" si="637">SUM(LC32:LC35)</f>
        <v>-6.3178494867219302E-7</v>
      </c>
      <c r="LD31" s="183">
        <f t="shared" si="637"/>
        <v>-9.4767742300828948E-7</v>
      </c>
      <c r="LE31" s="183">
        <f t="shared" si="637"/>
        <v>-1.263569897344386E-6</v>
      </c>
      <c r="LF31" s="183">
        <f t="shared" si="637"/>
        <v>-1.5794623716804826E-6</v>
      </c>
      <c r="LG31" s="183">
        <f t="shared" si="637"/>
        <v>-1.8953548460165792E-6</v>
      </c>
      <c r="LH31" s="183">
        <f t="shared" si="637"/>
        <v>-2.2112473203526755E-6</v>
      </c>
      <c r="LI31" s="183">
        <f t="shared" si="637"/>
        <v>-2.5271397946887721E-6</v>
      </c>
      <c r="LJ31" s="183">
        <f t="shared" si="637"/>
        <v>-2.8430322690248687E-6</v>
      </c>
      <c r="LK31" s="183">
        <f t="shared" si="637"/>
        <v>-3.1589247433609652E-6</v>
      </c>
      <c r="LL31" s="183">
        <f t="shared" si="637"/>
        <v>-3.4748172176970618E-6</v>
      </c>
      <c r="LM31" s="184">
        <f t="shared" si="637"/>
        <v>-3.7907096920331584E-6</v>
      </c>
      <c r="LN31" s="186">
        <f>SUM(LN32:LN35)</f>
        <v>0</v>
      </c>
    </row>
    <row r="32" spans="1:326" s="58" customFormat="1" ht="15">
      <c r="A32" s="187" t="s">
        <v>26</v>
      </c>
      <c r="B32" s="188">
        <v>0</v>
      </c>
      <c r="C32" s="189">
        <v>0</v>
      </c>
      <c r="D32" s="93">
        <v>0</v>
      </c>
      <c r="E32" s="93">
        <v>0</v>
      </c>
      <c r="F32" s="93">
        <v>0</v>
      </c>
      <c r="G32" s="93">
        <v>0</v>
      </c>
      <c r="H32" s="93">
        <v>0</v>
      </c>
      <c r="I32" s="93">
        <v>0</v>
      </c>
      <c r="J32" s="93">
        <v>0</v>
      </c>
      <c r="K32" s="93">
        <v>0</v>
      </c>
      <c r="L32" s="93">
        <v>0</v>
      </c>
      <c r="M32" s="93">
        <v>0</v>
      </c>
      <c r="N32" s="273">
        <f>M32</f>
        <v>0</v>
      </c>
      <c r="O32" s="93"/>
      <c r="P32" s="93"/>
      <c r="Q32" s="93"/>
      <c r="R32" s="93"/>
      <c r="S32" s="93"/>
      <c r="T32" s="93"/>
      <c r="U32" s="93"/>
      <c r="V32" s="93"/>
      <c r="W32" s="93"/>
      <c r="X32" s="93"/>
      <c r="Y32" s="93"/>
      <c r="Z32" s="93"/>
      <c r="AA32" s="94">
        <f>Z32</f>
        <v>0</v>
      </c>
      <c r="AB32" s="93"/>
      <c r="AC32" s="93"/>
      <c r="AD32" s="93"/>
      <c r="AE32" s="93"/>
      <c r="AF32" s="93"/>
      <c r="AG32" s="93"/>
      <c r="AH32" s="93"/>
      <c r="AI32" s="93"/>
      <c r="AJ32" s="93"/>
      <c r="AK32" s="93"/>
      <c r="AL32" s="93"/>
      <c r="AM32" s="93"/>
      <c r="AN32" s="94">
        <f>AM32</f>
        <v>0</v>
      </c>
      <c r="AO32" s="93"/>
      <c r="AP32" s="93"/>
      <c r="AQ32" s="93"/>
      <c r="AR32" s="93"/>
      <c r="AS32" s="93"/>
      <c r="AT32" s="93"/>
      <c r="AU32" s="93"/>
      <c r="AV32" s="93"/>
      <c r="AW32" s="93"/>
      <c r="AX32" s="93"/>
      <c r="AY32" s="93"/>
      <c r="AZ32" s="93"/>
      <c r="BA32" s="94">
        <f>AZ32</f>
        <v>0</v>
      </c>
      <c r="BB32" s="93"/>
      <c r="BC32" s="93"/>
      <c r="BD32" s="93"/>
      <c r="BE32" s="93"/>
      <c r="BF32" s="93"/>
      <c r="BG32" s="93"/>
      <c r="BH32" s="93"/>
      <c r="BI32" s="93"/>
      <c r="BJ32" s="93"/>
      <c r="BK32" s="93"/>
      <c r="BL32" s="93"/>
      <c r="BM32" s="93"/>
      <c r="BN32" s="94">
        <f>BM32</f>
        <v>0</v>
      </c>
      <c r="BO32" s="93"/>
      <c r="BP32" s="93"/>
      <c r="BQ32" s="93"/>
      <c r="BR32" s="93"/>
      <c r="BS32" s="93"/>
      <c r="BT32" s="93"/>
      <c r="BU32" s="93"/>
      <c r="BV32" s="93"/>
      <c r="BW32" s="93"/>
      <c r="BX32" s="93"/>
      <c r="BY32" s="93"/>
      <c r="BZ32" s="93"/>
      <c r="CA32" s="94">
        <f>BZ32</f>
        <v>0</v>
      </c>
      <c r="CB32" s="93"/>
      <c r="CC32" s="93"/>
      <c r="CD32" s="93"/>
      <c r="CE32" s="93"/>
      <c r="CF32" s="93"/>
      <c r="CG32" s="93"/>
      <c r="CH32" s="93"/>
      <c r="CI32" s="93"/>
      <c r="CJ32" s="93"/>
      <c r="CK32" s="93"/>
      <c r="CL32" s="93"/>
      <c r="CM32" s="93"/>
      <c r="CN32" s="94">
        <f>CM32</f>
        <v>0</v>
      </c>
      <c r="CO32" s="93"/>
      <c r="CP32" s="93"/>
      <c r="CQ32" s="93"/>
      <c r="CR32" s="93"/>
      <c r="CS32" s="93"/>
      <c r="CT32" s="93"/>
      <c r="CU32" s="93"/>
      <c r="CV32" s="93"/>
      <c r="CW32" s="93"/>
      <c r="CX32" s="93"/>
      <c r="CY32" s="93"/>
      <c r="CZ32" s="93"/>
      <c r="DA32" s="94">
        <f>CZ32</f>
        <v>0</v>
      </c>
      <c r="DB32" s="93"/>
      <c r="DC32" s="93"/>
      <c r="DD32" s="93"/>
      <c r="DE32" s="93"/>
      <c r="DF32" s="93"/>
      <c r="DG32" s="93"/>
      <c r="DH32" s="93"/>
      <c r="DI32" s="93"/>
      <c r="DJ32" s="93"/>
      <c r="DK32" s="93"/>
      <c r="DL32" s="93"/>
      <c r="DM32" s="93"/>
      <c r="DN32" s="94">
        <f>DM32</f>
        <v>0</v>
      </c>
      <c r="DO32" s="93"/>
      <c r="DP32" s="93"/>
      <c r="DQ32" s="93"/>
      <c r="DR32" s="93"/>
      <c r="DS32" s="93"/>
      <c r="DT32" s="93"/>
      <c r="DU32" s="93"/>
      <c r="DV32" s="93"/>
      <c r="DW32" s="93"/>
      <c r="DX32" s="93"/>
      <c r="DY32" s="93"/>
      <c r="DZ32" s="93"/>
      <c r="EA32" s="94">
        <f>DZ32</f>
        <v>0</v>
      </c>
      <c r="EB32" s="93"/>
      <c r="EC32" s="93"/>
      <c r="ED32" s="93"/>
      <c r="EE32" s="93"/>
      <c r="EF32" s="93"/>
      <c r="EG32" s="93"/>
      <c r="EH32" s="93"/>
      <c r="EI32" s="93"/>
      <c r="EJ32" s="93"/>
      <c r="EK32" s="93"/>
      <c r="EL32" s="93"/>
      <c r="EM32" s="93"/>
      <c r="EN32" s="94">
        <f>EM32</f>
        <v>0</v>
      </c>
      <c r="EO32" s="93"/>
      <c r="EP32" s="93"/>
      <c r="EQ32" s="93"/>
      <c r="ER32" s="93"/>
      <c r="ES32" s="93"/>
      <c r="ET32" s="93"/>
      <c r="EU32" s="93"/>
      <c r="EV32" s="93"/>
      <c r="EW32" s="93"/>
      <c r="EX32" s="93"/>
      <c r="EY32" s="93"/>
      <c r="EZ32" s="93"/>
      <c r="FA32" s="94">
        <f>EZ32</f>
        <v>0</v>
      </c>
      <c r="FB32" s="93"/>
      <c r="FC32" s="93"/>
      <c r="FD32" s="93"/>
      <c r="FE32" s="93"/>
      <c r="FF32" s="93"/>
      <c r="FG32" s="93"/>
      <c r="FH32" s="93"/>
      <c r="FI32" s="93"/>
      <c r="FJ32" s="93"/>
      <c r="FK32" s="93"/>
      <c r="FL32" s="93"/>
      <c r="FM32" s="93"/>
      <c r="FN32" s="94">
        <f>FM32</f>
        <v>0</v>
      </c>
      <c r="FO32" s="93"/>
      <c r="FP32" s="93"/>
      <c r="FQ32" s="93"/>
      <c r="FR32" s="93"/>
      <c r="FS32" s="93"/>
      <c r="FT32" s="93"/>
      <c r="FU32" s="93"/>
      <c r="FV32" s="93"/>
      <c r="FW32" s="93"/>
      <c r="FX32" s="93"/>
      <c r="FY32" s="93"/>
      <c r="FZ32" s="93"/>
      <c r="GA32" s="94">
        <f>FZ32</f>
        <v>0</v>
      </c>
      <c r="GB32" s="93"/>
      <c r="GC32" s="93"/>
      <c r="GD32" s="93"/>
      <c r="GE32" s="93"/>
      <c r="GF32" s="93"/>
      <c r="GG32" s="93"/>
      <c r="GH32" s="93"/>
      <c r="GI32" s="93"/>
      <c r="GJ32" s="93"/>
      <c r="GK32" s="93"/>
      <c r="GL32" s="93"/>
      <c r="GM32" s="93"/>
      <c r="GN32" s="94">
        <f>GM32</f>
        <v>0</v>
      </c>
      <c r="GO32" s="93"/>
      <c r="GP32" s="93"/>
      <c r="GQ32" s="93"/>
      <c r="GR32" s="93"/>
      <c r="GS32" s="93"/>
      <c r="GT32" s="93"/>
      <c r="GU32" s="93"/>
      <c r="GV32" s="93"/>
      <c r="GW32" s="93"/>
      <c r="GX32" s="93"/>
      <c r="GY32" s="93"/>
      <c r="GZ32" s="93"/>
      <c r="HA32" s="94">
        <f>GZ32</f>
        <v>0</v>
      </c>
      <c r="HB32" s="93"/>
      <c r="HC32" s="93"/>
      <c r="HD32" s="93"/>
      <c r="HE32" s="93"/>
      <c r="HF32" s="93"/>
      <c r="HG32" s="93"/>
      <c r="HH32" s="93"/>
      <c r="HI32" s="93"/>
      <c r="HJ32" s="93"/>
      <c r="HK32" s="93"/>
      <c r="HL32" s="93"/>
      <c r="HM32" s="93"/>
      <c r="HN32" s="94">
        <f>HM32</f>
        <v>0</v>
      </c>
      <c r="HO32" s="93"/>
      <c r="HP32" s="93"/>
      <c r="HQ32" s="93"/>
      <c r="HR32" s="93"/>
      <c r="HS32" s="93"/>
      <c r="HT32" s="93"/>
      <c r="HU32" s="93"/>
      <c r="HV32" s="93"/>
      <c r="HW32" s="93"/>
      <c r="HX32" s="93"/>
      <c r="HY32" s="93"/>
      <c r="HZ32" s="93"/>
      <c r="IA32" s="94">
        <f>HZ32</f>
        <v>0</v>
      </c>
      <c r="IB32" s="93"/>
      <c r="IC32" s="93"/>
      <c r="ID32" s="93"/>
      <c r="IE32" s="93"/>
      <c r="IF32" s="93"/>
      <c r="IG32" s="93"/>
      <c r="IH32" s="93"/>
      <c r="II32" s="93"/>
      <c r="IJ32" s="93"/>
      <c r="IK32" s="93"/>
      <c r="IL32" s="93"/>
      <c r="IM32" s="93"/>
      <c r="IN32" s="94">
        <f>IM32</f>
        <v>0</v>
      </c>
      <c r="IO32" s="93"/>
      <c r="IP32" s="93"/>
      <c r="IQ32" s="93"/>
      <c r="IR32" s="93"/>
      <c r="IS32" s="93"/>
      <c r="IT32" s="93"/>
      <c r="IU32" s="93"/>
      <c r="IV32" s="93"/>
      <c r="IW32" s="93"/>
      <c r="IX32" s="93"/>
      <c r="IY32" s="93"/>
      <c r="IZ32" s="93"/>
      <c r="JA32" s="94">
        <f>IZ32</f>
        <v>0</v>
      </c>
      <c r="JB32" s="93"/>
      <c r="JC32" s="93"/>
      <c r="JD32" s="93"/>
      <c r="JE32" s="93"/>
      <c r="JF32" s="93"/>
      <c r="JG32" s="93"/>
      <c r="JH32" s="93"/>
      <c r="JI32" s="93"/>
      <c r="JJ32" s="93"/>
      <c r="JK32" s="93"/>
      <c r="JL32" s="93"/>
      <c r="JM32" s="93"/>
      <c r="JN32" s="94">
        <f>JM32</f>
        <v>0</v>
      </c>
      <c r="JO32" s="93"/>
      <c r="JP32" s="93"/>
      <c r="JQ32" s="93"/>
      <c r="JR32" s="93"/>
      <c r="JS32" s="93"/>
      <c r="JT32" s="93"/>
      <c r="JU32" s="93"/>
      <c r="JV32" s="93"/>
      <c r="JW32" s="93"/>
      <c r="JX32" s="93"/>
      <c r="JY32" s="93"/>
      <c r="JZ32" s="93"/>
      <c r="KA32" s="94">
        <f>JZ32</f>
        <v>0</v>
      </c>
      <c r="KB32" s="93"/>
      <c r="KC32" s="93"/>
      <c r="KD32" s="93"/>
      <c r="KE32" s="93"/>
      <c r="KF32" s="93"/>
      <c r="KG32" s="93"/>
      <c r="KH32" s="93"/>
      <c r="KI32" s="93"/>
      <c r="KJ32" s="93"/>
      <c r="KK32" s="93"/>
      <c r="KL32" s="93"/>
      <c r="KM32" s="93"/>
      <c r="KN32" s="94">
        <f>KM32</f>
        <v>0</v>
      </c>
      <c r="KO32" s="93"/>
      <c r="KP32" s="93"/>
      <c r="KQ32" s="93"/>
      <c r="KR32" s="93"/>
      <c r="KS32" s="93"/>
      <c r="KT32" s="93"/>
      <c r="KU32" s="93"/>
      <c r="KV32" s="93"/>
      <c r="KW32" s="93"/>
      <c r="KX32" s="93"/>
      <c r="KY32" s="93"/>
      <c r="KZ32" s="93"/>
      <c r="LA32" s="94">
        <f>KZ32</f>
        <v>0</v>
      </c>
      <c r="LB32" s="93"/>
      <c r="LC32" s="93"/>
      <c r="LD32" s="93"/>
      <c r="LE32" s="93"/>
      <c r="LF32" s="93"/>
      <c r="LG32" s="93"/>
      <c r="LH32" s="93"/>
      <c r="LI32" s="93"/>
      <c r="LJ32" s="93"/>
      <c r="LK32" s="93"/>
      <c r="LL32" s="93"/>
      <c r="LM32" s="93"/>
      <c r="LN32" s="190">
        <f>LM32</f>
        <v>0</v>
      </c>
    </row>
    <row r="33" spans="1:326" s="58" customFormat="1" ht="15">
      <c r="A33" s="191" t="s">
        <v>27</v>
      </c>
      <c r="B33" s="192"/>
      <c r="C33" s="192"/>
      <c r="D33" s="192"/>
      <c r="E33" s="192"/>
      <c r="F33" s="192"/>
      <c r="G33" s="192"/>
      <c r="H33" s="192"/>
      <c r="I33" s="192"/>
      <c r="J33" s="192"/>
      <c r="K33" s="192"/>
      <c r="L33" s="192"/>
      <c r="M33" s="194">
        <f>'Infrastruk. sukūrimo sąnaudos'!M10+'Ilgalaikio turto apskaita'!N11</f>
        <v>0</v>
      </c>
      <c r="N33" s="274">
        <f>M33</f>
        <v>0</v>
      </c>
      <c r="O33" s="84"/>
      <c r="P33" s="84"/>
      <c r="Q33" s="84"/>
      <c r="R33" s="84"/>
      <c r="S33" s="84"/>
      <c r="T33" s="84"/>
      <c r="U33" s="84"/>
      <c r="V33" s="84"/>
      <c r="W33" s="84"/>
      <c r="X33" s="84"/>
      <c r="Y33" s="84"/>
      <c r="Z33" s="263">
        <f>'Infrastruk. sukūrimo sąnaudos'!Z10+'Ilgalaikio turto apskaita'!AA11+'Ilgalaikio turto apskaita'!N11</f>
        <v>0</v>
      </c>
      <c r="AA33" s="95">
        <f>Z33</f>
        <v>0</v>
      </c>
      <c r="AB33" s="84"/>
      <c r="AC33" s="84"/>
      <c r="AD33" s="84"/>
      <c r="AE33" s="84"/>
      <c r="AF33" s="84"/>
      <c r="AG33" s="84"/>
      <c r="AH33" s="84"/>
      <c r="AI33" s="84"/>
      <c r="AJ33" s="84"/>
      <c r="AK33" s="84"/>
      <c r="AL33" s="84"/>
      <c r="AM33" s="263">
        <f>'Infrastruk. sukūrimo sąnaudos'!AM10+'Ilgalaikio turto apskaita'!N11+'Ilgalaikio turto apskaita'!AA11+'Ilgalaikio turto apskaita'!AN11</f>
        <v>0</v>
      </c>
      <c r="AN33" s="95">
        <f>AM33</f>
        <v>0</v>
      </c>
      <c r="AO33" s="84">
        <f>'Ilgalaikio turto apskaita'!AO12</f>
        <v>0</v>
      </c>
      <c r="AP33" s="84">
        <f>'Ilgalaikio turto apskaita'!AP12</f>
        <v>0</v>
      </c>
      <c r="AQ33" s="84">
        <f>'Ilgalaikio turto apskaita'!AQ12</f>
        <v>0</v>
      </c>
      <c r="AR33" s="84">
        <f>'Ilgalaikio turto apskaita'!AR12</f>
        <v>0</v>
      </c>
      <c r="AS33" s="84">
        <f>'Ilgalaikio turto apskaita'!AS12</f>
        <v>0</v>
      </c>
      <c r="AT33" s="84">
        <f>'Ilgalaikio turto apskaita'!AT12</f>
        <v>0</v>
      </c>
      <c r="AU33" s="84">
        <f>'Ilgalaikio turto apskaita'!AU12</f>
        <v>0</v>
      </c>
      <c r="AV33" s="84">
        <f>'Ilgalaikio turto apskaita'!AV12</f>
        <v>0</v>
      </c>
      <c r="AW33" s="84">
        <f>'Ilgalaikio turto apskaita'!AW12</f>
        <v>0</v>
      </c>
      <c r="AX33" s="84">
        <f>'Ilgalaikio turto apskaita'!AX12</f>
        <v>0</v>
      </c>
      <c r="AY33" s="84">
        <f>'Ilgalaikio turto apskaita'!AY12</f>
        <v>0</v>
      </c>
      <c r="AZ33" s="84">
        <f>'Ilgalaikio turto apskaita'!AZ12</f>
        <v>0</v>
      </c>
      <c r="BA33" s="95">
        <f>AZ33</f>
        <v>0</v>
      </c>
      <c r="BB33" s="84">
        <f>'Ilgalaikio turto apskaita'!BB12</f>
        <v>0</v>
      </c>
      <c r="BC33" s="84">
        <f>'Ilgalaikio turto apskaita'!BC12</f>
        <v>0</v>
      </c>
      <c r="BD33" s="84">
        <f>'Ilgalaikio turto apskaita'!BD12</f>
        <v>0</v>
      </c>
      <c r="BE33" s="84">
        <f>'Ilgalaikio turto apskaita'!BE12</f>
        <v>0</v>
      </c>
      <c r="BF33" s="84">
        <f>'Ilgalaikio turto apskaita'!BF12</f>
        <v>0</v>
      </c>
      <c r="BG33" s="84">
        <f>'Ilgalaikio turto apskaita'!BG12</f>
        <v>0</v>
      </c>
      <c r="BH33" s="84">
        <f>'Ilgalaikio turto apskaita'!BH12</f>
        <v>0</v>
      </c>
      <c r="BI33" s="84">
        <f>'Ilgalaikio turto apskaita'!BI12</f>
        <v>0</v>
      </c>
      <c r="BJ33" s="84">
        <f>'Ilgalaikio turto apskaita'!BJ12</f>
        <v>0</v>
      </c>
      <c r="BK33" s="84">
        <f>'Ilgalaikio turto apskaita'!BK12</f>
        <v>0</v>
      </c>
      <c r="BL33" s="84">
        <f>'Ilgalaikio turto apskaita'!BL12</f>
        <v>0</v>
      </c>
      <c r="BM33" s="84">
        <f>'Ilgalaikio turto apskaita'!BM12</f>
        <v>0</v>
      </c>
      <c r="BN33" s="95">
        <f>BM33</f>
        <v>0</v>
      </c>
      <c r="BO33" s="84">
        <f>'Ilgalaikio turto apskaita'!BO12</f>
        <v>0</v>
      </c>
      <c r="BP33" s="84">
        <f>'Ilgalaikio turto apskaita'!BP12</f>
        <v>0</v>
      </c>
      <c r="BQ33" s="84">
        <f>'Ilgalaikio turto apskaita'!BQ12</f>
        <v>0</v>
      </c>
      <c r="BR33" s="84">
        <f>'Ilgalaikio turto apskaita'!BR12</f>
        <v>0</v>
      </c>
      <c r="BS33" s="84">
        <f>'Ilgalaikio turto apskaita'!BS12</f>
        <v>0</v>
      </c>
      <c r="BT33" s="84">
        <f>'Ilgalaikio turto apskaita'!BT12</f>
        <v>0</v>
      </c>
      <c r="BU33" s="84">
        <f>'Ilgalaikio turto apskaita'!BU12</f>
        <v>0</v>
      </c>
      <c r="BV33" s="84">
        <f>'Ilgalaikio turto apskaita'!BV12</f>
        <v>0</v>
      </c>
      <c r="BW33" s="84">
        <f>'Ilgalaikio turto apskaita'!BW12</f>
        <v>0</v>
      </c>
      <c r="BX33" s="84">
        <f>'Ilgalaikio turto apskaita'!BX12</f>
        <v>0</v>
      </c>
      <c r="BY33" s="84">
        <f>'Ilgalaikio turto apskaita'!BY12</f>
        <v>0</v>
      </c>
      <c r="BZ33" s="84">
        <f>'Ilgalaikio turto apskaita'!BZ12</f>
        <v>0</v>
      </c>
      <c r="CA33" s="95">
        <f>BZ33</f>
        <v>0</v>
      </c>
      <c r="CB33" s="84">
        <f>'Ilgalaikio turto apskaita'!CB12</f>
        <v>0</v>
      </c>
      <c r="CC33" s="84">
        <f>'Ilgalaikio turto apskaita'!CC12</f>
        <v>0</v>
      </c>
      <c r="CD33" s="84">
        <f>'Ilgalaikio turto apskaita'!CD12</f>
        <v>0</v>
      </c>
      <c r="CE33" s="84">
        <f>'Ilgalaikio turto apskaita'!CE12</f>
        <v>0</v>
      </c>
      <c r="CF33" s="84">
        <f>'Ilgalaikio turto apskaita'!CF12</f>
        <v>0</v>
      </c>
      <c r="CG33" s="84">
        <f>'Ilgalaikio turto apskaita'!CG12</f>
        <v>0</v>
      </c>
      <c r="CH33" s="84">
        <f>'Ilgalaikio turto apskaita'!CH12</f>
        <v>0</v>
      </c>
      <c r="CI33" s="84">
        <f>'Ilgalaikio turto apskaita'!CI12</f>
        <v>0</v>
      </c>
      <c r="CJ33" s="84">
        <f>'Ilgalaikio turto apskaita'!CJ12</f>
        <v>0</v>
      </c>
      <c r="CK33" s="84">
        <f>'Ilgalaikio turto apskaita'!CK12</f>
        <v>0</v>
      </c>
      <c r="CL33" s="84">
        <f>'Ilgalaikio turto apskaita'!CL12</f>
        <v>0</v>
      </c>
      <c r="CM33" s="84">
        <f>'Ilgalaikio turto apskaita'!CM12</f>
        <v>0</v>
      </c>
      <c r="CN33" s="95">
        <f>CM33</f>
        <v>0</v>
      </c>
      <c r="CO33" s="84">
        <f>'Ilgalaikio turto apskaita'!CO12</f>
        <v>0</v>
      </c>
      <c r="CP33" s="84">
        <f>'Ilgalaikio turto apskaita'!CP12</f>
        <v>0</v>
      </c>
      <c r="CQ33" s="84">
        <f>'Ilgalaikio turto apskaita'!CQ12</f>
        <v>0</v>
      </c>
      <c r="CR33" s="84">
        <f>'Ilgalaikio turto apskaita'!CR12</f>
        <v>0</v>
      </c>
      <c r="CS33" s="84">
        <f>'Ilgalaikio turto apskaita'!CS12</f>
        <v>0</v>
      </c>
      <c r="CT33" s="84">
        <f>'Ilgalaikio turto apskaita'!CT12</f>
        <v>0</v>
      </c>
      <c r="CU33" s="84">
        <f>'Ilgalaikio turto apskaita'!CU12</f>
        <v>0</v>
      </c>
      <c r="CV33" s="84">
        <f>'Ilgalaikio turto apskaita'!CV12</f>
        <v>0</v>
      </c>
      <c r="CW33" s="84">
        <f>'Ilgalaikio turto apskaita'!CW12</f>
        <v>0</v>
      </c>
      <c r="CX33" s="84">
        <f>'Ilgalaikio turto apskaita'!CX12</f>
        <v>0</v>
      </c>
      <c r="CY33" s="84">
        <f>'Ilgalaikio turto apskaita'!CY12</f>
        <v>0</v>
      </c>
      <c r="CZ33" s="84">
        <f>'Ilgalaikio turto apskaita'!CZ12</f>
        <v>0</v>
      </c>
      <c r="DA33" s="95">
        <f>CZ33</f>
        <v>0</v>
      </c>
      <c r="DB33" s="84">
        <f>'Ilgalaikio turto apskaita'!DB12</f>
        <v>0</v>
      </c>
      <c r="DC33" s="84">
        <f>'Ilgalaikio turto apskaita'!DC12</f>
        <v>0</v>
      </c>
      <c r="DD33" s="84">
        <f>'Ilgalaikio turto apskaita'!DD12</f>
        <v>0</v>
      </c>
      <c r="DE33" s="84">
        <f>'Ilgalaikio turto apskaita'!DE12</f>
        <v>0</v>
      </c>
      <c r="DF33" s="84">
        <f>'Ilgalaikio turto apskaita'!DF12</f>
        <v>0</v>
      </c>
      <c r="DG33" s="84">
        <f>'Ilgalaikio turto apskaita'!DG12</f>
        <v>0</v>
      </c>
      <c r="DH33" s="84">
        <f>'Ilgalaikio turto apskaita'!DH12</f>
        <v>0</v>
      </c>
      <c r="DI33" s="84">
        <f>'Ilgalaikio turto apskaita'!DI12</f>
        <v>0</v>
      </c>
      <c r="DJ33" s="84">
        <f>'Ilgalaikio turto apskaita'!DJ12</f>
        <v>0</v>
      </c>
      <c r="DK33" s="84">
        <f>'Ilgalaikio turto apskaita'!DK12</f>
        <v>0</v>
      </c>
      <c r="DL33" s="84">
        <f>'Ilgalaikio turto apskaita'!DL12</f>
        <v>0</v>
      </c>
      <c r="DM33" s="84">
        <f>'Ilgalaikio turto apskaita'!DM12</f>
        <v>0</v>
      </c>
      <c r="DN33" s="95">
        <f>DM33</f>
        <v>0</v>
      </c>
      <c r="DO33" s="84">
        <f>'Ilgalaikio turto apskaita'!DO12</f>
        <v>0</v>
      </c>
      <c r="DP33" s="84">
        <f>'Ilgalaikio turto apskaita'!DP12</f>
        <v>0</v>
      </c>
      <c r="DQ33" s="84">
        <f>'Ilgalaikio turto apskaita'!DQ12</f>
        <v>0</v>
      </c>
      <c r="DR33" s="84">
        <f>'Ilgalaikio turto apskaita'!DR12</f>
        <v>0</v>
      </c>
      <c r="DS33" s="84">
        <f>'Ilgalaikio turto apskaita'!DS12</f>
        <v>0</v>
      </c>
      <c r="DT33" s="84">
        <f>'Ilgalaikio turto apskaita'!DT12</f>
        <v>0</v>
      </c>
      <c r="DU33" s="84">
        <f>'Ilgalaikio turto apskaita'!DU12</f>
        <v>0</v>
      </c>
      <c r="DV33" s="84">
        <f>'Ilgalaikio turto apskaita'!DV12</f>
        <v>0</v>
      </c>
      <c r="DW33" s="84">
        <f>'Ilgalaikio turto apskaita'!DW12</f>
        <v>0</v>
      </c>
      <c r="DX33" s="84">
        <f>'Ilgalaikio turto apskaita'!DX12</f>
        <v>0</v>
      </c>
      <c r="DY33" s="84">
        <f>'Ilgalaikio turto apskaita'!DY12</f>
        <v>0</v>
      </c>
      <c r="DZ33" s="84">
        <f>'Ilgalaikio turto apskaita'!DZ12</f>
        <v>0</v>
      </c>
      <c r="EA33" s="95">
        <f>DZ33</f>
        <v>0</v>
      </c>
      <c r="EB33" s="84"/>
      <c r="EC33" s="84"/>
      <c r="ED33" s="84"/>
      <c r="EE33" s="84"/>
      <c r="EF33" s="84"/>
      <c r="EG33" s="84"/>
      <c r="EH33" s="84"/>
      <c r="EI33" s="84"/>
      <c r="EJ33" s="84"/>
      <c r="EK33" s="84"/>
      <c r="EL33" s="84"/>
      <c r="EM33" s="84"/>
      <c r="EN33" s="95">
        <f>EM33</f>
        <v>0</v>
      </c>
      <c r="EO33" s="84"/>
      <c r="EP33" s="84"/>
      <c r="EQ33" s="84"/>
      <c r="ER33" s="84"/>
      <c r="ES33" s="84"/>
      <c r="ET33" s="84"/>
      <c r="EU33" s="84"/>
      <c r="EV33" s="84"/>
      <c r="EW33" s="84"/>
      <c r="EX33" s="84"/>
      <c r="EY33" s="84"/>
      <c r="EZ33" s="84"/>
      <c r="FA33" s="95">
        <f>EZ33</f>
        <v>0</v>
      </c>
      <c r="FB33" s="84"/>
      <c r="FC33" s="84"/>
      <c r="FD33" s="84"/>
      <c r="FE33" s="84"/>
      <c r="FF33" s="84"/>
      <c r="FG33" s="84"/>
      <c r="FH33" s="84"/>
      <c r="FI33" s="84"/>
      <c r="FJ33" s="84"/>
      <c r="FK33" s="84"/>
      <c r="FL33" s="84"/>
      <c r="FM33" s="84"/>
      <c r="FN33" s="95">
        <f>FM33</f>
        <v>0</v>
      </c>
      <c r="FO33" s="84"/>
      <c r="FP33" s="84"/>
      <c r="FQ33" s="84"/>
      <c r="FR33" s="84"/>
      <c r="FS33" s="84"/>
      <c r="FT33" s="84"/>
      <c r="FU33" s="84"/>
      <c r="FV33" s="84"/>
      <c r="FW33" s="84"/>
      <c r="FX33" s="84"/>
      <c r="FY33" s="84"/>
      <c r="FZ33" s="84"/>
      <c r="GA33" s="95">
        <f>FZ33</f>
        <v>0</v>
      </c>
      <c r="GB33" s="84"/>
      <c r="GC33" s="84"/>
      <c r="GD33" s="84"/>
      <c r="GE33" s="84"/>
      <c r="GF33" s="84"/>
      <c r="GG33" s="84"/>
      <c r="GH33" s="84"/>
      <c r="GI33" s="84"/>
      <c r="GJ33" s="84"/>
      <c r="GK33" s="84"/>
      <c r="GL33" s="84"/>
      <c r="GM33" s="84"/>
      <c r="GN33" s="95">
        <f>GM33</f>
        <v>0</v>
      </c>
      <c r="GO33" s="84"/>
      <c r="GP33" s="84"/>
      <c r="GQ33" s="84"/>
      <c r="GR33" s="84"/>
      <c r="GS33" s="84"/>
      <c r="GT33" s="84"/>
      <c r="GU33" s="84"/>
      <c r="GV33" s="84"/>
      <c r="GW33" s="84"/>
      <c r="GX33" s="84"/>
      <c r="GY33" s="84"/>
      <c r="GZ33" s="84"/>
      <c r="HA33" s="95">
        <f>GZ33</f>
        <v>0</v>
      </c>
      <c r="HB33" s="84"/>
      <c r="HC33" s="84"/>
      <c r="HD33" s="84"/>
      <c r="HE33" s="84"/>
      <c r="HF33" s="84"/>
      <c r="HG33" s="84"/>
      <c r="HH33" s="84"/>
      <c r="HI33" s="84"/>
      <c r="HJ33" s="84"/>
      <c r="HK33" s="84"/>
      <c r="HL33" s="84"/>
      <c r="HM33" s="84"/>
      <c r="HN33" s="95">
        <f>HM33</f>
        <v>0</v>
      </c>
      <c r="HO33" s="84"/>
      <c r="HP33" s="84"/>
      <c r="HQ33" s="84"/>
      <c r="HR33" s="84"/>
      <c r="HS33" s="84"/>
      <c r="HT33" s="84"/>
      <c r="HU33" s="84"/>
      <c r="HV33" s="84"/>
      <c r="HW33" s="84"/>
      <c r="HX33" s="84"/>
      <c r="HY33" s="84"/>
      <c r="HZ33" s="84"/>
      <c r="IA33" s="95">
        <f>HZ33</f>
        <v>0</v>
      </c>
      <c r="IB33" s="84"/>
      <c r="IC33" s="84"/>
      <c r="ID33" s="84"/>
      <c r="IE33" s="84"/>
      <c r="IF33" s="84"/>
      <c r="IG33" s="84"/>
      <c r="IH33" s="84"/>
      <c r="II33" s="84"/>
      <c r="IJ33" s="84"/>
      <c r="IK33" s="84"/>
      <c r="IL33" s="84"/>
      <c r="IM33" s="84"/>
      <c r="IN33" s="95">
        <f>IM33</f>
        <v>0</v>
      </c>
      <c r="IO33" s="84"/>
      <c r="IP33" s="84"/>
      <c r="IQ33" s="84"/>
      <c r="IR33" s="84"/>
      <c r="IS33" s="84"/>
      <c r="IT33" s="84"/>
      <c r="IU33" s="84"/>
      <c r="IV33" s="84"/>
      <c r="IW33" s="84"/>
      <c r="IX33" s="84"/>
      <c r="IY33" s="84"/>
      <c r="IZ33" s="84"/>
      <c r="JA33" s="95">
        <f>IZ33</f>
        <v>0</v>
      </c>
      <c r="JB33" s="84"/>
      <c r="JC33" s="84"/>
      <c r="JD33" s="84"/>
      <c r="JE33" s="84"/>
      <c r="JF33" s="84"/>
      <c r="JG33" s="84"/>
      <c r="JH33" s="84"/>
      <c r="JI33" s="84"/>
      <c r="JJ33" s="84"/>
      <c r="JK33" s="84"/>
      <c r="JL33" s="84"/>
      <c r="JM33" s="84"/>
      <c r="JN33" s="95">
        <f>JM33</f>
        <v>0</v>
      </c>
      <c r="JO33" s="84"/>
      <c r="JP33" s="84"/>
      <c r="JQ33" s="84"/>
      <c r="JR33" s="84"/>
      <c r="JS33" s="84"/>
      <c r="JT33" s="84"/>
      <c r="JU33" s="84"/>
      <c r="JV33" s="84"/>
      <c r="JW33" s="84"/>
      <c r="JX33" s="84"/>
      <c r="JY33" s="84"/>
      <c r="JZ33" s="84"/>
      <c r="KA33" s="95">
        <f>JZ33</f>
        <v>0</v>
      </c>
      <c r="KB33" s="84"/>
      <c r="KC33" s="84"/>
      <c r="KD33" s="84"/>
      <c r="KE33" s="84"/>
      <c r="KF33" s="84"/>
      <c r="KG33" s="84"/>
      <c r="KH33" s="84"/>
      <c r="KI33" s="84"/>
      <c r="KJ33" s="84"/>
      <c r="KK33" s="84"/>
      <c r="KL33" s="84"/>
      <c r="KM33" s="84"/>
      <c r="KN33" s="95">
        <f>KM33</f>
        <v>0</v>
      </c>
      <c r="KO33" s="84"/>
      <c r="KP33" s="84"/>
      <c r="KQ33" s="84"/>
      <c r="KR33" s="84"/>
      <c r="KS33" s="84"/>
      <c r="KT33" s="84"/>
      <c r="KU33" s="84"/>
      <c r="KV33" s="84"/>
      <c r="KW33" s="84"/>
      <c r="KX33" s="84"/>
      <c r="KY33" s="84"/>
      <c r="KZ33" s="84"/>
      <c r="LA33" s="95">
        <f>KZ33</f>
        <v>0</v>
      </c>
      <c r="LB33" s="84"/>
      <c r="LC33" s="84"/>
      <c r="LD33" s="84"/>
      <c r="LE33" s="84"/>
      <c r="LF33" s="84"/>
      <c r="LG33" s="84"/>
      <c r="LH33" s="84"/>
      <c r="LI33" s="84"/>
      <c r="LJ33" s="84"/>
      <c r="LK33" s="84"/>
      <c r="LL33" s="84"/>
      <c r="LM33" s="84"/>
      <c r="LN33" s="193">
        <f>LM33</f>
        <v>0</v>
      </c>
    </row>
    <row r="34" spans="1:326" s="58" customFormat="1" ht="15">
      <c r="A34" s="191" t="s">
        <v>28</v>
      </c>
      <c r="B34" s="602"/>
      <c r="C34" s="603"/>
      <c r="D34" s="377"/>
      <c r="E34" s="377"/>
      <c r="F34" s="377"/>
      <c r="G34" s="377"/>
      <c r="H34" s="377"/>
      <c r="I34" s="377"/>
      <c r="J34" s="377"/>
      <c r="K34" s="377"/>
      <c r="L34" s="377"/>
      <c r="M34" s="377">
        <f>-'27 VAS skaičiavimai'!B19</f>
        <v>375000</v>
      </c>
      <c r="N34" s="274">
        <f>IF(N11&lt;='Bazinės prielaidos'!$E$8,M34,0)</f>
        <v>375000</v>
      </c>
      <c r="O34" s="377">
        <f>N34-'27 VAS skaičiavimai'!$C$15/12-O82</f>
        <v>385208.24156005157</v>
      </c>
      <c r="P34" s="377">
        <f>O34-'27 VAS skaičiavimai'!$C$15/12-P82</f>
        <v>395416.48312010313</v>
      </c>
      <c r="Q34" s="377">
        <f>P34-'27 VAS skaičiavimai'!$C$15/12-Q82</f>
        <v>405624.7246801547</v>
      </c>
      <c r="R34" s="377">
        <f>Q34-'27 VAS skaičiavimai'!$C$15/12-R82</f>
        <v>415832.96624020627</v>
      </c>
      <c r="S34" s="377">
        <f>R34-'27 VAS skaičiavimai'!$C$15/12-S82</f>
        <v>426041.20780025783</v>
      </c>
      <c r="T34" s="377">
        <f>S34-'27 VAS skaičiavimai'!$C$15/12-T82</f>
        <v>436249.4493603094</v>
      </c>
      <c r="U34" s="377">
        <f>T34-'27 VAS skaičiavimai'!$C$15/12-U82</f>
        <v>446457.69092036097</v>
      </c>
      <c r="V34" s="377">
        <f>U34-'27 VAS skaičiavimai'!$C$15/12-V82</f>
        <v>456665.93248041254</v>
      </c>
      <c r="W34" s="377">
        <f>V34-'27 VAS skaičiavimai'!$C$15/12-W82</f>
        <v>466874.1740404641</v>
      </c>
      <c r="X34" s="377">
        <f>W34-'27 VAS skaičiavimai'!$C$15/12-X82</f>
        <v>477082.41560051567</v>
      </c>
      <c r="Y34" s="377">
        <f>X34-'27 VAS skaičiavimai'!$C$15/12-Y82</f>
        <v>487290.65716056724</v>
      </c>
      <c r="Z34" s="377">
        <f>Y34-'27 VAS skaičiavimai'!$C$15/12-Z82-'27 VAS skaičiavimai'!C16</f>
        <v>1747498.8987206188</v>
      </c>
      <c r="AA34" s="274">
        <f>IF(AA11&lt;='Bazinės prielaidos'!$E$8,Z34,0)</f>
        <v>1747498.8987206188</v>
      </c>
      <c r="AB34" s="377">
        <f>AA34-'27 VAS skaičiavimai'!$D$15/12-AB82</f>
        <v>1795069.2744114567</v>
      </c>
      <c r="AC34" s="377">
        <f>AB34-'27 VAS skaičiavimai'!$D$15/12-AC82</f>
        <v>1842639.6501022945</v>
      </c>
      <c r="AD34" s="377">
        <f>AC34-'27 VAS skaičiavimai'!$D$15/12-AD82</f>
        <v>1890210.0257931324</v>
      </c>
      <c r="AE34" s="377">
        <f>AD34-'27 VAS skaičiavimai'!$D$15/12-AE82</f>
        <v>1937780.4014839702</v>
      </c>
      <c r="AF34" s="377">
        <f>AE34-'27 VAS skaičiavimai'!$D$15/12-AF82</f>
        <v>1985350.7771748081</v>
      </c>
      <c r="AG34" s="377">
        <f>AF34-'27 VAS skaičiavimai'!$D$15/12-AG82</f>
        <v>2032921.1528656459</v>
      </c>
      <c r="AH34" s="377">
        <f>AG34-'27 VAS skaičiavimai'!$D$15/12-AH82</f>
        <v>2080491.5285564838</v>
      </c>
      <c r="AI34" s="377">
        <f>AH34-'27 VAS skaičiavimai'!$D$15/12-AI82</f>
        <v>2128061.9042473217</v>
      </c>
      <c r="AJ34" s="377">
        <f>AI34-'27 VAS skaičiavimai'!$D$15/12-AJ82</f>
        <v>2175632.2799381595</v>
      </c>
      <c r="AK34" s="377">
        <f>AJ34-'27 VAS skaičiavimai'!$D$15/12-AK82</f>
        <v>2223202.6556289974</v>
      </c>
      <c r="AL34" s="377">
        <f>AK34-'27 VAS skaičiavimai'!$D$15/12-AL82</f>
        <v>2270773.0313198352</v>
      </c>
      <c r="AM34" s="604">
        <f>AL34-'27 VAS skaičiavimai'!$D$15/12-AM82-'27 VAS skaičiavimai'!D16</f>
        <v>3193343.4070106731</v>
      </c>
      <c r="AN34" s="274">
        <f>IF(AN11&lt;='Bazinės prielaidos'!$E$8,AM34,0)</f>
        <v>3193343.4070106731</v>
      </c>
      <c r="AO34" s="84">
        <f>AN34-'27 VAS skaičiavimai'!$E$15/12-SUM('Metinis atlyginimas'!AO33,'Metinis atlyginimas'!AO35)-AO77-'Metinis atlyginimas'!AO50-'Metinis atlyginimas'!AO47</f>
        <v>3191475.5610319078</v>
      </c>
      <c r="AP34" s="84">
        <f>AO34-'27 VAS skaičiavimai'!$E$15/12-SUM('Metinis atlyginimas'!AP33,'Metinis atlyginimas'!AP35)-AP77-'Metinis atlyginimas'!AP50-'Metinis atlyginimas'!AP47</f>
        <v>3189607.7150531425</v>
      </c>
      <c r="AQ34" s="84">
        <f>AP34-'27 VAS skaičiavimai'!$E$15/12-SUM('Metinis atlyginimas'!AQ33,'Metinis atlyginimas'!AQ35)-AQ77-'Metinis atlyginimas'!AQ50-'Metinis atlyginimas'!AQ47</f>
        <v>3187739.8690743772</v>
      </c>
      <c r="AR34" s="84">
        <f>AQ34-'27 VAS skaičiavimai'!$E$15/12-SUM('Metinis atlyginimas'!AR33,'Metinis atlyginimas'!AR35)-AR77-'Metinis atlyginimas'!AR50-'Metinis atlyginimas'!AR47</f>
        <v>3185872.0230956119</v>
      </c>
      <c r="AS34" s="84">
        <f>AR34-'27 VAS skaičiavimai'!$E$15/12-SUM('Metinis atlyginimas'!AS33,'Metinis atlyginimas'!AS35)-AS77-'Metinis atlyginimas'!AS50-'Metinis atlyginimas'!AS47</f>
        <v>3184004.1771168467</v>
      </c>
      <c r="AT34" s="84">
        <f>AS34-'27 VAS skaičiavimai'!$E$15/12-SUM('Metinis atlyginimas'!AT33,'Metinis atlyginimas'!AT35)-AT77-'Metinis atlyginimas'!AT50-'Metinis atlyginimas'!AT47</f>
        <v>3182136.3311380814</v>
      </c>
      <c r="AU34" s="84">
        <f>AT34-'27 VAS skaičiavimai'!$E$15/12-SUM('Metinis atlyginimas'!AU33,'Metinis atlyginimas'!AU35)-AU77-'Metinis atlyginimas'!AU50-'Metinis atlyginimas'!AU47</f>
        <v>3180268.4851593161</v>
      </c>
      <c r="AV34" s="84">
        <f>AU34-'27 VAS skaičiavimai'!$E$15/12-SUM('Metinis atlyginimas'!AV33,'Metinis atlyginimas'!AV35)-AV77-'Metinis atlyginimas'!AV50-'Metinis atlyginimas'!AV47</f>
        <v>3178400.6391805508</v>
      </c>
      <c r="AW34" s="84">
        <f>AV34-'27 VAS skaičiavimai'!$E$15/12-SUM('Metinis atlyginimas'!AW33,'Metinis atlyginimas'!AW35)-AW77-'Metinis atlyginimas'!AW50-'Metinis atlyginimas'!AW47</f>
        <v>3176532.7932017855</v>
      </c>
      <c r="AX34" s="84">
        <f>AW34-'27 VAS skaičiavimai'!$E$15/12-SUM('Metinis atlyginimas'!AX33,'Metinis atlyginimas'!AX35)-AX77-'Metinis atlyginimas'!AX50-'Metinis atlyginimas'!AX47</f>
        <v>3174664.9472230203</v>
      </c>
      <c r="AY34" s="377">
        <f>AX34-'27 VAS skaičiavimai'!$E$15/12-SUM('Metinis atlyginimas'!AY33,'Metinis atlyginimas'!AY35)-AY77-'Metinis atlyginimas'!AY50-'Metinis atlyginimas'!AY47-'Ilgalaikio turto apskaita'!AY11</f>
        <v>3172797.101244255</v>
      </c>
      <c r="AZ34" s="84">
        <f>AY34-'27 VAS skaičiavimai'!$E$15/12-SUM('Metinis atlyginimas'!AZ33,'Metinis atlyginimas'!AZ35)-AZ77-'Metinis atlyginimas'!AZ50-'Metinis atlyginimas'!AZ47</f>
        <v>3170929.2552654897</v>
      </c>
      <c r="BA34" s="274">
        <f>IF(BA11&lt;='Bazinės prielaidos'!$E$8,AZ34,0)</f>
        <v>3170929.2552654897</v>
      </c>
      <c r="BB34" s="84">
        <f>BA34-'27 VAS skaičiavimai'!$F$15/12-SUM('Metinis atlyginimas'!BB33,'Metinis atlyginimas'!BB35)-BB77-'Metinis atlyginimas'!BB50-'Metinis atlyginimas'!BB47</f>
        <v>3168041.4791273815</v>
      </c>
      <c r="BC34" s="84">
        <f>BB34-'27 VAS skaičiavimai'!$F$15/12-SUM('Metinis atlyginimas'!BC33,'Metinis atlyginimas'!BC35)-BC77-'Metinis atlyginimas'!BC50-'Metinis atlyginimas'!BC47</f>
        <v>3165153.7029892732</v>
      </c>
      <c r="BD34" s="84">
        <f>BC34-'27 VAS skaičiavimai'!$F$15/12-SUM('Metinis atlyginimas'!BD33,'Metinis atlyginimas'!BD35)-BD77-'Metinis atlyginimas'!BD50-'Metinis atlyginimas'!BD47</f>
        <v>3162265.926851165</v>
      </c>
      <c r="BE34" s="84">
        <f>BD34-'27 VAS skaičiavimai'!$F$15/12-SUM('Metinis atlyginimas'!BE33,'Metinis atlyginimas'!BE35)-BE77-'Metinis atlyginimas'!BE50-'Metinis atlyginimas'!BE47</f>
        <v>3159378.1507130568</v>
      </c>
      <c r="BF34" s="84">
        <f>BE34-'27 VAS skaičiavimai'!$F$15/12-SUM('Metinis atlyginimas'!BF33,'Metinis atlyginimas'!BF35)-BF77-'Metinis atlyginimas'!BF50-'Metinis atlyginimas'!BF47</f>
        <v>3156490.3745749486</v>
      </c>
      <c r="BG34" s="84">
        <f>BF34-'27 VAS skaičiavimai'!$F$15/12-SUM('Metinis atlyginimas'!BG33,'Metinis atlyginimas'!BG35)-BG77-'Metinis atlyginimas'!BG50-'Metinis atlyginimas'!BG47</f>
        <v>3153602.5984368403</v>
      </c>
      <c r="BH34" s="84">
        <f>BG34-'27 VAS skaičiavimai'!$F$15/12-SUM('Metinis atlyginimas'!BH33,'Metinis atlyginimas'!BH35)-BH77-'Metinis atlyginimas'!BH50-'Metinis atlyginimas'!BH47</f>
        <v>3150714.8222987321</v>
      </c>
      <c r="BI34" s="84">
        <f>BH34-'27 VAS skaičiavimai'!$F$15/12-SUM('Metinis atlyginimas'!BI33,'Metinis atlyginimas'!BI35)-BI77-'Metinis atlyginimas'!BI50-'Metinis atlyginimas'!BI47</f>
        <v>3147827.0461606239</v>
      </c>
      <c r="BJ34" s="84">
        <f>BI34-'27 VAS skaičiavimai'!$F$15/12-SUM('Metinis atlyginimas'!BJ33,'Metinis atlyginimas'!BJ35)-BJ77-'Metinis atlyginimas'!BJ50-'Metinis atlyginimas'!BJ47</f>
        <v>3144939.2700225157</v>
      </c>
      <c r="BK34" s="84">
        <f>BJ34-'27 VAS skaičiavimai'!$F$15/12-SUM('Metinis atlyginimas'!BK33,'Metinis atlyginimas'!BK35)-BK77-'Metinis atlyginimas'!BK50-'Metinis atlyginimas'!BK47</f>
        <v>3142051.4938844074</v>
      </c>
      <c r="BL34" s="377">
        <f>BK34-'27 VAS skaičiavimai'!$F$15/12-SUM('Metinis atlyginimas'!BL33,'Metinis atlyginimas'!BL35)-BL77-'Metinis atlyginimas'!BL50-'Metinis atlyginimas'!BL47-'Ilgalaikio turto apskaita'!BL11</f>
        <v>3139163.7177462992</v>
      </c>
      <c r="BM34" s="84">
        <f>BL34-'27 VAS skaičiavimai'!$F$15/12-SUM('Metinis atlyginimas'!BM33,'Metinis atlyginimas'!BM35)-BM77-'Metinis atlyginimas'!BM50-'Metinis atlyginimas'!BM47</f>
        <v>3136275.941608191</v>
      </c>
      <c r="BN34" s="274">
        <f>IF(BN11&lt;='Bazinės prielaidos'!$E$8,BM34,0)</f>
        <v>3136275.941608191</v>
      </c>
      <c r="BO34" s="84">
        <f>BN34-'27 VAS skaičiavimai'!$G$15/12-SUM('Metinis atlyginimas'!BO33,'Metinis atlyginimas'!BO35)-BO77-'Metinis atlyginimas'!BO50-'Metinis atlyginimas'!BO47</f>
        <v>3132022.76794188</v>
      </c>
      <c r="BP34" s="84">
        <f>BO34-'27 VAS skaičiavimai'!$G$15/12-SUM('Metinis atlyginimas'!BP33,'Metinis atlyginimas'!BP35)-BP77-'Metinis atlyginimas'!BP50-'Metinis atlyginimas'!BP47</f>
        <v>3127769.5942755691</v>
      </c>
      <c r="BQ34" s="84">
        <f>BP34-'27 VAS skaičiavimai'!$G$15/12-SUM('Metinis atlyginimas'!BQ33,'Metinis atlyginimas'!BQ35)-BQ77-'Metinis atlyginimas'!BQ50-'Metinis atlyginimas'!BQ47</f>
        <v>3123516.4206092581</v>
      </c>
      <c r="BR34" s="84">
        <f>BQ34-'27 VAS skaičiavimai'!$G$15/12-SUM('Metinis atlyginimas'!BR33,'Metinis atlyginimas'!BR35)-BR77-'Metinis atlyginimas'!BR50-'Metinis atlyginimas'!BR47</f>
        <v>3119263.2469429472</v>
      </c>
      <c r="BS34" s="84">
        <f>BR34-'27 VAS skaičiavimai'!$G$15/12-SUM('Metinis atlyginimas'!BS33,'Metinis atlyginimas'!BS35)-BS77-'Metinis atlyginimas'!BS50-'Metinis atlyginimas'!BS47</f>
        <v>3115010.0732766362</v>
      </c>
      <c r="BT34" s="84">
        <f>BS34-'27 VAS skaičiavimai'!$G$15/12-SUM('Metinis atlyginimas'!BT33,'Metinis atlyginimas'!BT35)-BT77-'Metinis atlyginimas'!BT50-'Metinis atlyginimas'!BT47</f>
        <v>3110756.8996103252</v>
      </c>
      <c r="BU34" s="84">
        <f>BT34-'27 VAS skaičiavimai'!$G$15/12-SUM('Metinis atlyginimas'!BU33,'Metinis atlyginimas'!BU35)-BU77-'Metinis atlyginimas'!BU50-'Metinis atlyginimas'!BU47</f>
        <v>3106503.7259440143</v>
      </c>
      <c r="BV34" s="84">
        <f>BU34-'27 VAS skaičiavimai'!$G$15/12-SUM('Metinis atlyginimas'!BV33,'Metinis atlyginimas'!BV35)-BV77-'Metinis atlyginimas'!BV50-'Metinis atlyginimas'!BV47</f>
        <v>3102250.5522777033</v>
      </c>
      <c r="BW34" s="84">
        <f>BV34-'27 VAS skaičiavimai'!$G$15/12-SUM('Metinis atlyginimas'!BW33,'Metinis atlyginimas'!BW35)-BW77-'Metinis atlyginimas'!BW50-'Metinis atlyginimas'!BW47</f>
        <v>3097997.3786113923</v>
      </c>
      <c r="BX34" s="84">
        <f>BW34-'27 VAS skaičiavimai'!$G$15/12-SUM('Metinis atlyginimas'!BX33,'Metinis atlyginimas'!BX35)-BX77-'Metinis atlyginimas'!BX50-'Metinis atlyginimas'!BX47</f>
        <v>3093744.2049450814</v>
      </c>
      <c r="BY34" s="377">
        <f>BX34-'27 VAS skaičiavimai'!$G$15/12-SUM('Metinis atlyginimas'!BY33,'Metinis atlyginimas'!BY35)-BY77-'Metinis atlyginimas'!BY50-'Metinis atlyginimas'!BY47-'Ilgalaikio turto apskaita'!BY11</f>
        <v>3089491.0312787704</v>
      </c>
      <c r="BZ34" s="84">
        <f>BY34-'27 VAS skaičiavimai'!$G$15/12-SUM('Metinis atlyginimas'!BZ33,'Metinis atlyginimas'!BZ35)-BZ77-'Metinis atlyginimas'!BZ50-'Metinis atlyginimas'!BZ47</f>
        <v>3085237.8576124595</v>
      </c>
      <c r="CA34" s="274">
        <f>IF(CA11&lt;='Bazinės prielaidos'!$E$8,BZ34,0)</f>
        <v>3085237.8576124595</v>
      </c>
      <c r="CB34" s="84">
        <f>CA34-'27 VAS skaičiavimai'!$H$15/12-SUM('Metinis atlyginimas'!CB33,'Metinis atlyginimas'!CB35)-CB77-'Metinis atlyginimas'!CB50-'Metinis atlyginimas'!CB47</f>
        <v>3079160.5985944443</v>
      </c>
      <c r="CC34" s="84">
        <f>CB34-'27 VAS skaičiavimai'!$H$15/12-SUM('Metinis atlyginimas'!CC33,'Metinis atlyginimas'!CC35)-CC77-'Metinis atlyginimas'!CC50-'Metinis atlyginimas'!CC47</f>
        <v>3073083.3395764292</v>
      </c>
      <c r="CD34" s="84">
        <f>CC34-'27 VAS skaičiavimai'!$H$15/12-SUM('Metinis atlyginimas'!CD33,'Metinis atlyginimas'!CD35)-CD77-'Metinis atlyginimas'!CD50-'Metinis atlyginimas'!CD47</f>
        <v>3067006.0805584141</v>
      </c>
      <c r="CE34" s="84">
        <f>CD34-'27 VAS skaičiavimai'!$H$15/12-SUM('Metinis atlyginimas'!CE33,'Metinis atlyginimas'!CE35)-CE77-'Metinis atlyginimas'!CE50-'Metinis atlyginimas'!CE47</f>
        <v>3060928.821540399</v>
      </c>
      <c r="CF34" s="84">
        <f>CE34-'27 VAS skaičiavimai'!$H$15/12-SUM('Metinis atlyginimas'!CF33,'Metinis atlyginimas'!CF35)-CF77-'Metinis atlyginimas'!CF50-'Metinis atlyginimas'!CF47</f>
        <v>3054851.5625223839</v>
      </c>
      <c r="CG34" s="84">
        <f>CF34-'27 VAS skaičiavimai'!$H$15/12-SUM('Metinis atlyginimas'!CG33,'Metinis atlyginimas'!CG35)-CG77-'Metinis atlyginimas'!CG50-'Metinis atlyginimas'!CG47</f>
        <v>3048774.3035043688</v>
      </c>
      <c r="CH34" s="84">
        <f>CG34-'27 VAS skaičiavimai'!$H$15/12-SUM('Metinis atlyginimas'!CH33,'Metinis atlyginimas'!CH35)-CH77-'Metinis atlyginimas'!CH50-'Metinis atlyginimas'!CH47</f>
        <v>3042697.0444863536</v>
      </c>
      <c r="CI34" s="84">
        <f>CH34-'27 VAS skaičiavimai'!$H$15/12-SUM('Metinis atlyginimas'!CI33,'Metinis atlyginimas'!CI35)-CI77-'Metinis atlyginimas'!CI50-'Metinis atlyginimas'!CI47</f>
        <v>3036619.7854683385</v>
      </c>
      <c r="CJ34" s="84">
        <f>CI34-'27 VAS skaičiavimai'!$H$15/12-SUM('Metinis atlyginimas'!CJ33,'Metinis atlyginimas'!CJ35)-CJ77-'Metinis atlyginimas'!CJ50-'Metinis atlyginimas'!CJ47</f>
        <v>3030542.5264503234</v>
      </c>
      <c r="CK34" s="84">
        <f>CJ34-'27 VAS skaičiavimai'!$H$15/12-SUM('Metinis atlyginimas'!CK33,'Metinis atlyginimas'!CK35)-CK77-'Metinis atlyginimas'!CK50-'Metinis atlyginimas'!CK47</f>
        <v>3024465.2674323083</v>
      </c>
      <c r="CL34" s="377">
        <f>CK34-'27 VAS skaičiavimai'!$H$15/12-SUM('Metinis atlyginimas'!CL33,'Metinis atlyginimas'!CL35)-CL77-'Metinis atlyginimas'!CL50-'Metinis atlyginimas'!CL47-'Ilgalaikio turto apskaita'!CL11</f>
        <v>3018388.0084142932</v>
      </c>
      <c r="CM34" s="84">
        <f>CL34-'27 VAS skaičiavimai'!$H$15/12-SUM('Metinis atlyginimas'!CM33,'Metinis atlyginimas'!CM35)-CM77-'Metinis atlyginimas'!CM50-'Metinis atlyginimas'!CM47</f>
        <v>3012310.7493962781</v>
      </c>
      <c r="CN34" s="274">
        <f>IF(CN11&lt;='Bazinės prielaidos'!$E$8,CM34,0)</f>
        <v>3012310.7493962781</v>
      </c>
      <c r="CO34" s="84">
        <f>CN34-'27 VAS skaičiavimai'!$I$15/12-SUM('Metinis atlyginimas'!CO33,'Metinis atlyginimas'!CO35)-CO77-'Metinis atlyginimas'!CO50-'Metinis atlyginimas'!CO47</f>
        <v>3003800.5006685397</v>
      </c>
      <c r="CP34" s="84">
        <f>CO34-'27 VAS skaičiavimai'!$I$15/12-SUM('Metinis atlyginimas'!CP33,'Metinis atlyginimas'!CP35)-CP77-'Metinis atlyginimas'!CP50-'Metinis atlyginimas'!CP47</f>
        <v>2995290.2519408013</v>
      </c>
      <c r="CQ34" s="84">
        <f>CP34-'27 VAS skaičiavimai'!$I$15/12-SUM('Metinis atlyginimas'!CQ33,'Metinis atlyginimas'!CQ35)-CQ77-'Metinis atlyginimas'!CQ50-'Metinis atlyginimas'!CQ47</f>
        <v>2986780.0032130629</v>
      </c>
      <c r="CR34" s="84">
        <f>CQ34-'27 VAS skaičiavimai'!$I$15/12-SUM('Metinis atlyginimas'!CR33,'Metinis atlyginimas'!CR35)-CR77-'Metinis atlyginimas'!CR50-'Metinis atlyginimas'!CR47</f>
        <v>2978269.7544853245</v>
      </c>
      <c r="CS34" s="84">
        <f>CR34-'27 VAS skaičiavimai'!$I$15/12-SUM('Metinis atlyginimas'!CS33,'Metinis atlyginimas'!CS35)-CS77-'Metinis atlyginimas'!CS50-'Metinis atlyginimas'!CS47</f>
        <v>2969759.5057575861</v>
      </c>
      <c r="CT34" s="84">
        <f>CS34-'27 VAS skaičiavimai'!$I$15/12-SUM('Metinis atlyginimas'!CT33,'Metinis atlyginimas'!CT35)-CT77-'Metinis atlyginimas'!CT50-'Metinis atlyginimas'!CT47</f>
        <v>2961249.2570298477</v>
      </c>
      <c r="CU34" s="84">
        <f>CT34-'27 VAS skaičiavimai'!$I$15/12-SUM('Metinis atlyginimas'!CU33,'Metinis atlyginimas'!CU35)-CU77-'Metinis atlyginimas'!CU50-'Metinis atlyginimas'!CU47</f>
        <v>2952739.0083021093</v>
      </c>
      <c r="CV34" s="84">
        <f>CU34-'27 VAS skaičiavimai'!$I$15/12-SUM('Metinis atlyginimas'!CV33,'Metinis atlyginimas'!CV35)-CV77-'Metinis atlyginimas'!CV50-'Metinis atlyginimas'!CV47</f>
        <v>2944228.7595743709</v>
      </c>
      <c r="CW34" s="84">
        <f>CV34-'27 VAS skaičiavimai'!$I$15/12-SUM('Metinis atlyginimas'!CW33,'Metinis atlyginimas'!CW35)-CW77-'Metinis atlyginimas'!CW50-'Metinis atlyginimas'!CW47</f>
        <v>2935718.5108466325</v>
      </c>
      <c r="CX34" s="84">
        <f>CW34-'27 VAS skaičiavimai'!$I$15/12-SUM('Metinis atlyginimas'!CX33,'Metinis atlyginimas'!CX35)-CX77-'Metinis atlyginimas'!CX50-'Metinis atlyginimas'!CX47</f>
        <v>2927208.2621188941</v>
      </c>
      <c r="CY34" s="377">
        <f>CX34-'27 VAS skaičiavimai'!$I$15/12-SUM('Metinis atlyginimas'!CY33,'Metinis atlyginimas'!CY35)-CY77-'Metinis atlyginimas'!CY50-'Metinis atlyginimas'!CY47-'Ilgalaikio turto apskaita'!CY11</f>
        <v>2918698.0133911557</v>
      </c>
      <c r="CZ34" s="84">
        <f>CY34-'27 VAS skaičiavimai'!$I$15/12-SUM('Metinis atlyginimas'!CZ33,'Metinis atlyginimas'!CZ35)-CZ77-'Metinis atlyginimas'!CZ50-'Metinis atlyginimas'!CZ47</f>
        <v>2910187.7646634174</v>
      </c>
      <c r="DA34" s="274">
        <f>IF(DA11&lt;='Bazinės prielaidos'!$E$8,CZ34,0)</f>
        <v>2910187.7646634174</v>
      </c>
      <c r="DB34" s="84">
        <f>DA34-'27 VAS skaičiavimai'!$J$15/12-SUM('Metinis atlyginimas'!DB33,'Metinis atlyginimas'!DB35)-DB77-'Metinis atlyginimas'!DB50-'Metinis atlyginimas'!DB47</f>
        <v>2898436.3236441808</v>
      </c>
      <c r="DC34" s="84">
        <f>DB34-'27 VAS skaičiavimai'!$J$15/12-SUM('Metinis atlyginimas'!DC33,'Metinis atlyginimas'!DC35)-DC77-'Metinis atlyginimas'!DC50-'Metinis atlyginimas'!DC47</f>
        <v>2886684.8826249442</v>
      </c>
      <c r="DD34" s="84">
        <f>DC34-'27 VAS skaičiavimai'!$J$15/12-SUM('Metinis atlyginimas'!DD33,'Metinis atlyginimas'!DD35)-DD77-'Metinis atlyginimas'!DD50-'Metinis atlyginimas'!DD47</f>
        <v>2874933.4416057076</v>
      </c>
      <c r="DE34" s="84">
        <f>DD34-'27 VAS skaičiavimai'!$J$15/12-SUM('Metinis atlyginimas'!DE33,'Metinis atlyginimas'!DE35)-DE77-'Metinis atlyginimas'!DE50-'Metinis atlyginimas'!DE47</f>
        <v>2863182.0005864711</v>
      </c>
      <c r="DF34" s="84">
        <f>DE34-'27 VAS skaičiavimai'!$J$15/12-SUM('Metinis atlyginimas'!DF33,'Metinis atlyginimas'!DF35)-DF77-'Metinis atlyginimas'!DF50-'Metinis atlyginimas'!DF47</f>
        <v>2851430.5595672345</v>
      </c>
      <c r="DG34" s="84">
        <f>DF34-'27 VAS skaičiavimai'!$J$15/12-SUM('Metinis atlyginimas'!DG33,'Metinis atlyginimas'!DG35)-DG77-'Metinis atlyginimas'!DG50-'Metinis atlyginimas'!DG47</f>
        <v>2839679.1185479979</v>
      </c>
      <c r="DH34" s="84">
        <f>DG34-'27 VAS skaičiavimai'!$J$15/12-SUM('Metinis atlyginimas'!DH33,'Metinis atlyginimas'!DH35)-DH77-'Metinis atlyginimas'!DH50-'Metinis atlyginimas'!DH47</f>
        <v>2827927.6775287613</v>
      </c>
      <c r="DI34" s="84">
        <f>DH34-'27 VAS skaičiavimai'!$J$15/12-SUM('Metinis atlyginimas'!DI33,'Metinis atlyginimas'!DI35)-DI77-'Metinis atlyginimas'!DI50-'Metinis atlyginimas'!DI47</f>
        <v>2816176.2365095248</v>
      </c>
      <c r="DJ34" s="84">
        <f>DI34-'27 VAS skaičiavimai'!$J$15/12-SUM('Metinis atlyginimas'!DJ33,'Metinis atlyginimas'!DJ35)-DJ77-'Metinis atlyginimas'!DJ50-'Metinis atlyginimas'!DJ47</f>
        <v>2804424.7954902882</v>
      </c>
      <c r="DK34" s="84">
        <f>DJ34-'27 VAS skaičiavimai'!$J$15/12-SUM('Metinis atlyginimas'!DK33,'Metinis atlyginimas'!DK35)-DK77-'Metinis atlyginimas'!DK50-'Metinis atlyginimas'!DK47</f>
        <v>2792673.3544710516</v>
      </c>
      <c r="DL34" s="377">
        <f>DK34-'27 VAS skaičiavimai'!$J$15/12-SUM('Metinis atlyginimas'!DL33,'Metinis atlyginimas'!DL35)-DL77-'Metinis atlyginimas'!DL50-'Metinis atlyginimas'!DL47-'Ilgalaikio turto apskaita'!DL11</f>
        <v>2780921.913451815</v>
      </c>
      <c r="DM34" s="84">
        <f>DL34-'27 VAS skaičiavimai'!$J$15/12-SUM('Metinis atlyginimas'!DM33,'Metinis atlyginimas'!DM35)-DM77-'Metinis atlyginimas'!DM50-'Metinis atlyginimas'!DM47</f>
        <v>2769170.4724325784</v>
      </c>
      <c r="DN34" s="274">
        <f>IF(DN11&lt;='Bazinės prielaidos'!$E$8,DM34,0)</f>
        <v>2769170.4724325784</v>
      </c>
      <c r="DO34" s="84">
        <f>DN34-'27 VAS skaičiavimai'!$K$15/12-SUM('Metinis atlyginimas'!DO33,'Metinis atlyginimas'!DO35)-DO77-'Metinis atlyginimas'!DO50-'Metinis atlyginimas'!DO47</f>
        <v>2753105.2230775235</v>
      </c>
      <c r="DP34" s="84">
        <f>DO34-'27 VAS skaičiavimai'!$K$15/12-SUM('Metinis atlyginimas'!DP33,'Metinis atlyginimas'!DP35)-DP77-'Metinis atlyginimas'!DP50-'Metinis atlyginimas'!DP47</f>
        <v>2737039.9737224686</v>
      </c>
      <c r="DQ34" s="84">
        <f>DP34-'27 VAS skaičiavimai'!$K$15/12-SUM('Metinis atlyginimas'!DQ33,'Metinis atlyginimas'!DQ35)-DQ77-'Metinis atlyginimas'!DQ50-'Metinis atlyginimas'!DQ47</f>
        <v>2720974.7243674137</v>
      </c>
      <c r="DR34" s="84">
        <f>DQ34-'27 VAS skaičiavimai'!$K$15/12-SUM('Metinis atlyginimas'!DR33,'Metinis atlyginimas'!DR35)-DR77-'Metinis atlyginimas'!DR50-'Metinis atlyginimas'!DR47</f>
        <v>2704909.4750123587</v>
      </c>
      <c r="DS34" s="84">
        <f>DR34-'27 VAS skaičiavimai'!$K$15/12-SUM('Metinis atlyginimas'!DS33,'Metinis atlyginimas'!DS35)-DS77-'Metinis atlyginimas'!DS50-'Metinis atlyginimas'!DS47</f>
        <v>2688844.2256573038</v>
      </c>
      <c r="DT34" s="84">
        <f>DS34-'27 VAS skaičiavimai'!$K$15/12-SUM('Metinis atlyginimas'!DT33,'Metinis atlyginimas'!DT35)-DT77-'Metinis atlyginimas'!DT50-'Metinis atlyginimas'!DT47</f>
        <v>2672778.9763022489</v>
      </c>
      <c r="DU34" s="84">
        <f>DT34-'27 VAS skaičiavimai'!$K$15/12-SUM('Metinis atlyginimas'!DU33,'Metinis atlyginimas'!DU35)-DU77-'Metinis atlyginimas'!DU50-'Metinis atlyginimas'!DU47</f>
        <v>2656713.726947194</v>
      </c>
      <c r="DV34" s="84">
        <f>DU34-'27 VAS skaičiavimai'!$K$15/12-SUM('Metinis atlyginimas'!DV33,'Metinis atlyginimas'!DV35)-DV77-'Metinis atlyginimas'!DV50-'Metinis atlyginimas'!DV47</f>
        <v>2640648.477592139</v>
      </c>
      <c r="DW34" s="84">
        <f>DV34-'27 VAS skaičiavimai'!$K$15/12-SUM('Metinis atlyginimas'!DW33,'Metinis atlyginimas'!DW35)-DW77-'Metinis atlyginimas'!DW50-'Metinis atlyginimas'!DW47</f>
        <v>2624583.2282370841</v>
      </c>
      <c r="DX34" s="84">
        <f>DW34-'27 VAS skaičiavimai'!$K$15/12-SUM('Metinis atlyginimas'!DX33,'Metinis atlyginimas'!DX35)-DX77-'Metinis atlyginimas'!DX50-'Metinis atlyginimas'!DX47</f>
        <v>2608517.9788820292</v>
      </c>
      <c r="DY34" s="377">
        <f>DX34-'27 VAS skaičiavimai'!$K$15/12-SUM('Metinis atlyginimas'!DY33,'Metinis atlyginimas'!DY35)-DY77-'Metinis atlyginimas'!DY50-'Metinis atlyginimas'!DY47-'Ilgalaikio turto apskaita'!DY11</f>
        <v>2592452.7295269743</v>
      </c>
      <c r="DZ34" s="84">
        <f>DY34-'27 VAS skaičiavimai'!$K$15/12-SUM('Metinis atlyginimas'!DZ33,'Metinis atlyginimas'!DZ35)-DZ77-'Metinis atlyginimas'!DZ50-'Metinis atlyginimas'!DZ47</f>
        <v>2576387.4801719193</v>
      </c>
      <c r="EA34" s="274">
        <f>IF(EA11&lt;='Bazinės prielaidos'!$E$8,DZ34,0)</f>
        <v>2576387.4801719193</v>
      </c>
      <c r="EB34" s="84">
        <f>EA34-'27 VAS skaičiavimai'!$L$15/12-SUM('Metinis atlyginimas'!EB33,'Metinis atlyginimas'!EB35)-EB77-'Metinis atlyginimas'!EB50-'Metinis atlyginimas'!EB47</f>
        <v>2554585.0065964842</v>
      </c>
      <c r="EC34" s="84">
        <f>EB34-'27 VAS skaičiavimai'!$L$15/12-SUM('Metinis atlyginimas'!EC33,'Metinis atlyginimas'!EC35)-EC77-'Metinis atlyginimas'!EC50-'Metinis atlyginimas'!EC47</f>
        <v>2532782.5330210491</v>
      </c>
      <c r="ED34" s="84">
        <f>EC34-'27 VAS skaičiavimai'!$L$15/12-SUM('Metinis atlyginimas'!ED33,'Metinis atlyginimas'!ED35)-ED77-'Metinis atlyginimas'!ED50-'Metinis atlyginimas'!ED47</f>
        <v>2510980.059445614</v>
      </c>
      <c r="EE34" s="84">
        <f>ED34-'27 VAS skaičiavimai'!$L$15/12-SUM('Metinis atlyginimas'!EE33,'Metinis atlyginimas'!EE35)-EE77-'Metinis atlyginimas'!EE50-'Metinis atlyginimas'!EE47</f>
        <v>2489177.5858701789</v>
      </c>
      <c r="EF34" s="84">
        <f>EE34-'27 VAS skaičiavimai'!$L$15/12-SUM('Metinis atlyginimas'!EF33,'Metinis atlyginimas'!EF35)-EF77-'Metinis atlyginimas'!EF50-'Metinis atlyginimas'!EF47</f>
        <v>2467375.1122947438</v>
      </c>
      <c r="EG34" s="84">
        <f>EF34-'27 VAS skaičiavimai'!$L$15/12-SUM('Metinis atlyginimas'!EG33,'Metinis atlyginimas'!EG35)-EG77-'Metinis atlyginimas'!EG50-'Metinis atlyginimas'!EG47</f>
        <v>2445572.6387193087</v>
      </c>
      <c r="EH34" s="84">
        <f>EG34-'27 VAS skaičiavimai'!$L$15/12-SUM('Metinis atlyginimas'!EH33,'Metinis atlyginimas'!EH35)-EH77-'Metinis atlyginimas'!EH50-'Metinis atlyginimas'!EH47</f>
        <v>2423770.1651438735</v>
      </c>
      <c r="EI34" s="84">
        <f>EH34-'27 VAS skaičiavimai'!$L$15/12-SUM('Metinis atlyginimas'!EI33,'Metinis atlyginimas'!EI35)-EI77-'Metinis atlyginimas'!EI50-'Metinis atlyginimas'!EI47</f>
        <v>2401967.6915684384</v>
      </c>
      <c r="EJ34" s="84">
        <f>EI34-'27 VAS skaičiavimai'!$L$15/12-SUM('Metinis atlyginimas'!EJ33,'Metinis atlyginimas'!EJ35)-EJ77-'Metinis atlyginimas'!EJ50-'Metinis atlyginimas'!EJ47</f>
        <v>2380165.2179930033</v>
      </c>
      <c r="EK34" s="84">
        <f>EJ34-'27 VAS skaičiavimai'!$L$15/12-SUM('Metinis atlyginimas'!EK33,'Metinis atlyginimas'!EK35)-EK77-'Metinis atlyginimas'!EK50-'Metinis atlyginimas'!EK47</f>
        <v>2358362.7444175682</v>
      </c>
      <c r="EL34" s="377">
        <f>EK34-'27 VAS skaičiavimai'!$L$15/12-SUM('Metinis atlyginimas'!EL33,'Metinis atlyginimas'!EL35)-EL77-'Metinis atlyginimas'!EL50-'Metinis atlyginimas'!EL47-'Ilgalaikio turto apskaita'!EL11</f>
        <v>2336560.2708421331</v>
      </c>
      <c r="EM34" s="84">
        <f>EL34-'27 VAS skaičiavimai'!$L$15/12-SUM('Metinis atlyginimas'!EM33,'Metinis atlyginimas'!EM35)-EM77-'Metinis atlyginimas'!EM50-'Metinis atlyginimas'!EM47</f>
        <v>2314757.797266698</v>
      </c>
      <c r="EN34" s="274">
        <f>IF(EN11&lt;='Bazinės prielaidos'!$E$8,EM34,0)</f>
        <v>2314757.797266698</v>
      </c>
      <c r="EO34" s="84">
        <f>EN34-'27 VAS skaičiavimai'!$M$15/12-SUM('Metinis atlyginimas'!EO33,'Metinis atlyginimas'!EO35)-EO77-'Metinis atlyginimas'!EO50-'Metinis atlyginimas'!EO47</f>
        <v>2285329.2777093393</v>
      </c>
      <c r="EP34" s="84">
        <f>EO34-'27 VAS skaičiavimai'!$M$15/12-SUM('Metinis atlyginimas'!EP33,'Metinis atlyginimas'!EP35)-EP77-'Metinis atlyginimas'!EP50-'Metinis atlyginimas'!EP47</f>
        <v>2255900.7581519806</v>
      </c>
      <c r="EQ34" s="84">
        <f>EP34-'27 VAS skaičiavimai'!$M$15/12-SUM('Metinis atlyginimas'!EQ33,'Metinis atlyginimas'!EQ35)-EQ77-'Metinis atlyginimas'!EQ50-'Metinis atlyginimas'!EQ47</f>
        <v>2226472.2385946219</v>
      </c>
      <c r="ER34" s="84">
        <f>EQ34-'27 VAS skaičiavimai'!$M$15/12-SUM('Metinis atlyginimas'!ER33,'Metinis atlyginimas'!ER35)-ER77-'Metinis atlyginimas'!ER50-'Metinis atlyginimas'!ER47</f>
        <v>2197043.7190372632</v>
      </c>
      <c r="ES34" s="84">
        <f>ER34-'27 VAS skaičiavimai'!$M$15/12-SUM('Metinis atlyginimas'!ES33,'Metinis atlyginimas'!ES35)-ES77-'Metinis atlyginimas'!ES50-'Metinis atlyginimas'!ES47</f>
        <v>2167615.1994799045</v>
      </c>
      <c r="ET34" s="84">
        <f>ES34-'27 VAS skaičiavimai'!$M$15/12-SUM('Metinis atlyginimas'!ET33,'Metinis atlyginimas'!ET35)-ET77-'Metinis atlyginimas'!ET50-'Metinis atlyginimas'!ET47</f>
        <v>2138186.6799225458</v>
      </c>
      <c r="EU34" s="84">
        <f>ET34-'27 VAS skaičiavimai'!$M$15/12-SUM('Metinis atlyginimas'!EU33,'Metinis atlyginimas'!EU35)-EU77-'Metinis atlyginimas'!EU50-'Metinis atlyginimas'!EU47</f>
        <v>2108758.1603651871</v>
      </c>
      <c r="EV34" s="84">
        <f>EU34-'27 VAS skaičiavimai'!$M$15/12-SUM('Metinis atlyginimas'!EV33,'Metinis atlyginimas'!EV35)-EV77-'Metinis atlyginimas'!EV50-'Metinis atlyginimas'!EV47</f>
        <v>2079329.6408078284</v>
      </c>
      <c r="EW34" s="84">
        <f>EV34-'27 VAS skaičiavimai'!$M$15/12-SUM('Metinis atlyginimas'!EW33,'Metinis atlyginimas'!EW35)-EW77-'Metinis atlyginimas'!EW50-'Metinis atlyginimas'!EW47</f>
        <v>2049901.1212504697</v>
      </c>
      <c r="EX34" s="84">
        <f>EW34-'27 VAS skaičiavimai'!$M$15/12-SUM('Metinis atlyginimas'!EX33,'Metinis atlyginimas'!EX35)-EX77-'Metinis atlyginimas'!EX50-'Metinis atlyginimas'!EX47</f>
        <v>2020472.601693111</v>
      </c>
      <c r="EY34" s="377">
        <f>EX34-'27 VAS skaičiavimai'!$M$15/12-SUM('Metinis atlyginimas'!EY33,'Metinis atlyginimas'!EY35)-EY77-'Metinis atlyginimas'!EY50-'Metinis atlyginimas'!EY47-'Ilgalaikio turto apskaita'!EY11</f>
        <v>1991044.0821357523</v>
      </c>
      <c r="EZ34" s="84">
        <f>EY34-'27 VAS skaičiavimai'!$M$15/12-SUM('Metinis atlyginimas'!EZ33,'Metinis atlyginimas'!EZ35)-EZ77-'Metinis atlyginimas'!EZ50-'Metinis atlyginimas'!EZ47</f>
        <v>1961615.5625783936</v>
      </c>
      <c r="FA34" s="274">
        <f>IF(FA11&lt;='Bazinės prielaidos'!$E$8,EZ34,0)</f>
        <v>1961615.5625783936</v>
      </c>
      <c r="FB34" s="84">
        <f>FA34-'27 VAS skaičiavimai'!$N$15/12-SUM('Metinis atlyginimas'!FB33,'Metinis atlyginimas'!FB35)-FB77-'Metinis atlyginimas'!FB50-'Metinis atlyginimas'!FB47</f>
        <v>1922054.7253548342</v>
      </c>
      <c r="FC34" s="84">
        <f>FB34-'27 VAS skaičiavimai'!$N$15/12-SUM('Metinis atlyginimas'!FC33,'Metinis atlyginimas'!FC35)-FC77-'Metinis atlyginimas'!FC50-'Metinis atlyginimas'!FC47</f>
        <v>1882493.8881312748</v>
      </c>
      <c r="FD34" s="84">
        <f>FC34-'27 VAS skaičiavimai'!$N$15/12-SUM('Metinis atlyginimas'!FD33,'Metinis atlyginimas'!FD35)-FD77-'Metinis atlyginimas'!FD50-'Metinis atlyginimas'!FD47</f>
        <v>1842933.0509077155</v>
      </c>
      <c r="FE34" s="84">
        <f>FD34-'27 VAS skaičiavimai'!$N$15/12-SUM('Metinis atlyginimas'!FE33,'Metinis atlyginimas'!FE35)-FE77-'Metinis atlyginimas'!FE50-'Metinis atlyginimas'!FE47</f>
        <v>1803372.2136841561</v>
      </c>
      <c r="FF34" s="84">
        <f>FE34-'27 VAS skaičiavimai'!$N$15/12-SUM('Metinis atlyginimas'!FF33,'Metinis atlyginimas'!FF35)-FF77-'Metinis atlyginimas'!FF50-'Metinis atlyginimas'!FF47</f>
        <v>1763811.3764605967</v>
      </c>
      <c r="FG34" s="84">
        <f>FF34-'27 VAS skaičiavimai'!$N$15/12-SUM('Metinis atlyginimas'!FG33,'Metinis atlyginimas'!FG35)-FG77-'Metinis atlyginimas'!FG50-'Metinis atlyginimas'!FG47</f>
        <v>1724250.5392370373</v>
      </c>
      <c r="FH34" s="84">
        <f>FG34-'27 VAS skaičiavimai'!$N$15/12-SUM('Metinis atlyginimas'!FH33,'Metinis atlyginimas'!FH35)-FH77-'Metinis atlyginimas'!FH50-'Metinis atlyginimas'!FH47</f>
        <v>1684689.7020134779</v>
      </c>
      <c r="FI34" s="84">
        <f>FH34-'27 VAS skaičiavimai'!$N$15/12-SUM('Metinis atlyginimas'!FI33,'Metinis atlyginimas'!FI35)-FI77-'Metinis atlyginimas'!FI50-'Metinis atlyginimas'!FI47</f>
        <v>1645128.8647899185</v>
      </c>
      <c r="FJ34" s="84">
        <f>FI34-'27 VAS skaičiavimai'!$N$15/12-SUM('Metinis atlyginimas'!FJ33,'Metinis atlyginimas'!FJ35)-FJ77-'Metinis atlyginimas'!FJ50-'Metinis atlyginimas'!FJ47</f>
        <v>1605568.0275663591</v>
      </c>
      <c r="FK34" s="84">
        <f>FJ34-'27 VAS skaičiavimai'!$N$15/12-SUM('Metinis atlyginimas'!FK33,'Metinis atlyginimas'!FK35)-FK77-'Metinis atlyginimas'!FK50-'Metinis atlyginimas'!FK47</f>
        <v>1566007.1903427998</v>
      </c>
      <c r="FL34" s="377">
        <f>FK34-'27 VAS skaičiavimai'!$N$15/12-SUM('Metinis atlyginimas'!FL33,'Metinis atlyginimas'!FL35)-FL77-'Metinis atlyginimas'!FL50-'Metinis atlyginimas'!FL47-'Ilgalaikio turto apskaita'!FL11</f>
        <v>1526446.3531192404</v>
      </c>
      <c r="FM34" s="84">
        <f>FL34-'27 VAS skaičiavimai'!$N$15/12-SUM('Metinis atlyginimas'!FM33,'Metinis atlyginimas'!FM35)-FM77-'Metinis atlyginimas'!FM50-'Metinis atlyginimas'!FM47</f>
        <v>1486885.515895681</v>
      </c>
      <c r="FN34" s="274">
        <f>IF(FN11&lt;='Bazinės prielaidos'!$E$8,FM34,0)</f>
        <v>1486885.515895681</v>
      </c>
      <c r="FO34" s="84">
        <f>FN34-'27 VAS skaičiavimai'!$O$15/12-SUM('Metinis atlyginimas'!FO33,'Metinis atlyginimas'!FO35)-FO77-'Metinis atlyginimas'!FO50-'Metinis atlyginimas'!FO47</f>
        <v>1433866.9276932832</v>
      </c>
      <c r="FP34" s="84">
        <f>FO34-'27 VAS skaičiavimai'!$O$15/12-SUM('Metinis atlyginimas'!FP33,'Metinis atlyginimas'!FP35)-FP77-'Metinis atlyginimas'!FP50-'Metinis atlyginimas'!FP47</f>
        <v>1380848.3394908854</v>
      </c>
      <c r="FQ34" s="84">
        <f>FP34-'27 VAS skaičiavimai'!$O$15/12-SUM('Metinis atlyginimas'!FQ33,'Metinis atlyginimas'!FQ35)-FQ77-'Metinis atlyginimas'!FQ50-'Metinis atlyginimas'!FQ47</f>
        <v>1327829.7512884876</v>
      </c>
      <c r="FR34" s="84">
        <f>FQ34-'27 VAS skaičiavimai'!$O$15/12-SUM('Metinis atlyginimas'!FR33,'Metinis atlyginimas'!FR35)-FR77-'Metinis atlyginimas'!FR50-'Metinis atlyginimas'!FR47</f>
        <v>1274811.1630860898</v>
      </c>
      <c r="FS34" s="84">
        <f>FR34-'27 VAS skaičiavimai'!$O$15/12-SUM('Metinis atlyginimas'!FS33,'Metinis atlyginimas'!FS35)-FS77-'Metinis atlyginimas'!FS50-'Metinis atlyginimas'!FS47</f>
        <v>1221792.574883692</v>
      </c>
      <c r="FT34" s="84">
        <f>FS34-'27 VAS skaičiavimai'!$O$15/12-SUM('Metinis atlyginimas'!FT33,'Metinis atlyginimas'!FT35)-FT77-'Metinis atlyginimas'!FT50-'Metinis atlyginimas'!FT47</f>
        <v>1168773.9866812942</v>
      </c>
      <c r="FU34" s="84">
        <f>FT34-'27 VAS skaičiavimai'!$O$15/12-SUM('Metinis atlyginimas'!FU33,'Metinis atlyginimas'!FU35)-FU77-'Metinis atlyginimas'!FU50-'Metinis atlyginimas'!FU47</f>
        <v>1115755.3984788964</v>
      </c>
      <c r="FV34" s="84">
        <f>FU34-'27 VAS skaičiavimai'!$O$15/12-SUM('Metinis atlyginimas'!FV33,'Metinis atlyginimas'!FV35)-FV77-'Metinis atlyginimas'!FV50-'Metinis atlyginimas'!FV47</f>
        <v>1062736.8102764986</v>
      </c>
      <c r="FW34" s="84">
        <f>FV34-'27 VAS skaičiavimai'!$O$15/12-SUM('Metinis atlyginimas'!FW33,'Metinis atlyginimas'!FW35)-FW77-'Metinis atlyginimas'!FW50-'Metinis atlyginimas'!FW47</f>
        <v>1009718.2220741005</v>
      </c>
      <c r="FX34" s="84">
        <f>FW34-'27 VAS skaičiavimai'!$O$15/12-SUM('Metinis atlyginimas'!FX33,'Metinis atlyginimas'!FX35)-FX77-'Metinis atlyginimas'!FX50-'Metinis atlyginimas'!FX47</f>
        <v>956699.63387170248</v>
      </c>
      <c r="FY34" s="377">
        <f>FX34-'27 VAS skaičiavimai'!$O$15/12-SUM('Metinis atlyginimas'!FY33,'Metinis atlyginimas'!FY35)-FY77-'Metinis atlyginimas'!FY50-'Metinis atlyginimas'!FY47-'Ilgalaikio turto apskaita'!FY11</f>
        <v>903681.04566930444</v>
      </c>
      <c r="FZ34" s="84">
        <f>FY34-'27 VAS skaičiavimai'!$O$15/12-SUM('Metinis atlyginimas'!FZ33,'Metinis atlyginimas'!FZ35)-FZ77-'Metinis atlyginimas'!FZ50-'Metinis atlyginimas'!FZ47</f>
        <v>850662.4574669064</v>
      </c>
      <c r="GA34" s="274">
        <f>IF(GA11&lt;='Bazinės prielaidos'!$E$8,FZ34,0)</f>
        <v>850662.4574669064</v>
      </c>
      <c r="GB34" s="84">
        <f>GA34-'27 VAS skaičiavimai'!$P$15/12-SUM('Metinis atlyginimas'!GB33,'Metinis atlyginimas'!GB35)-GB77-'Metinis atlyginimas'!GB50-'Metinis atlyginimas'!GB47</f>
        <v>779773.91934458865</v>
      </c>
      <c r="GC34" s="84">
        <f>GB34-'27 VAS skaičiavimai'!$P$15/12-SUM('Metinis atlyginimas'!GC33,'Metinis atlyginimas'!GC35)-GC77-'Metinis atlyginimas'!GC50-'Metinis atlyginimas'!GC47</f>
        <v>708885.38122227089</v>
      </c>
      <c r="GD34" s="84">
        <f>GC34-'27 VAS skaičiavimai'!$P$15/12-SUM('Metinis atlyginimas'!GD33,'Metinis atlyginimas'!GD35)-GD77-'Metinis atlyginimas'!GD50-'Metinis atlyginimas'!GD47</f>
        <v>637996.84309995314</v>
      </c>
      <c r="GE34" s="84">
        <f>GD34-'27 VAS skaičiavimai'!$P$15/12-SUM('Metinis atlyginimas'!GE33,'Metinis atlyginimas'!GE35)-GE77-'Metinis atlyginimas'!GE50-'Metinis atlyginimas'!GE47</f>
        <v>567108.30497763539</v>
      </c>
      <c r="GF34" s="84">
        <f>GE34-'27 VAS skaičiavimai'!$P$15/12-SUM('Metinis atlyginimas'!GF33,'Metinis atlyginimas'!GF35)-GF77-'Metinis atlyginimas'!GF50-'Metinis atlyginimas'!GF47</f>
        <v>496219.76685531775</v>
      </c>
      <c r="GG34" s="84">
        <f>GF34-'27 VAS skaičiavimai'!$P$15/12-SUM('Metinis atlyginimas'!GG33,'Metinis atlyginimas'!GG35)-GG77-'Metinis atlyginimas'!GG50-'Metinis atlyginimas'!GG47</f>
        <v>425331.22873300011</v>
      </c>
      <c r="GH34" s="84">
        <f>GG34-'27 VAS skaičiavimai'!$P$15/12-SUM('Metinis atlyginimas'!GH33,'Metinis atlyginimas'!GH35)-GH77-'Metinis atlyginimas'!GH50-'Metinis atlyginimas'!GH47</f>
        <v>354442.69061068248</v>
      </c>
      <c r="GI34" s="84">
        <f>GH34-'27 VAS skaičiavimai'!$P$15/12-SUM('Metinis atlyginimas'!GI33,'Metinis atlyginimas'!GI35)-GI77-'Metinis atlyginimas'!GI50-'Metinis atlyginimas'!GI47</f>
        <v>283554.15248836484</v>
      </c>
      <c r="GJ34" s="84">
        <f>GI34-'27 VAS skaičiavimai'!$P$15/12-SUM('Metinis atlyginimas'!GJ33,'Metinis atlyginimas'!GJ35)-GJ77-'Metinis atlyginimas'!GJ50-'Metinis atlyginimas'!GJ47</f>
        <v>212665.61436604717</v>
      </c>
      <c r="GK34" s="84">
        <f>GJ34-'27 VAS skaičiavimai'!$P$15/12-SUM('Metinis atlyginimas'!GK33,'Metinis atlyginimas'!GK35)-GK77-'Metinis atlyginimas'!GK50-'Metinis atlyginimas'!GK47</f>
        <v>141777.07624372953</v>
      </c>
      <c r="GL34" s="377">
        <f>GK34-'27 VAS skaičiavimai'!$P$15/12-SUM('Metinis atlyginimas'!GL33,'Metinis atlyginimas'!GL35)-GL77-'Metinis atlyginimas'!GL50-'Metinis atlyginimas'!GL47-'Ilgalaikio turto apskaita'!GL11</f>
        <v>70888.538121411897</v>
      </c>
      <c r="GM34" s="84">
        <f>GL34-'27 VAS skaičiavimai'!$P$15/12-SUM('Metinis atlyginimas'!GM33,'Metinis atlyginimas'!GM35)-GM77-'Metinis atlyginimas'!GM50-'Metinis atlyginimas'!GM47</f>
        <v>-9.0576827460608911E-7</v>
      </c>
      <c r="GN34" s="274">
        <f>IF(GN11&lt;='Bazinės prielaidos'!$E$8,GM34,0)</f>
        <v>-9.0576827460608911E-7</v>
      </c>
      <c r="GO34" s="84">
        <f>GN34-'27 VAS skaičiavimai'!$Q$15/12-SUM('Metinis atlyginimas'!GO33,'Metinis atlyginimas'!GO35)-GO77-'Metinis atlyginimas'!GO50-'Metinis atlyginimas'!GO47</f>
        <v>-9.3058197737541939E-7</v>
      </c>
      <c r="GP34" s="84">
        <f>GO34-'27 VAS skaičiavimai'!$Q$15/12-SUM('Metinis atlyginimas'!GP33,'Metinis atlyginimas'!GP35)-GP77-'Metinis atlyginimas'!GP50-'Metinis atlyginimas'!GP47</f>
        <v>-9.5539568014474966E-7</v>
      </c>
      <c r="GQ34" s="84">
        <f>GP34-'27 VAS skaičiavimai'!$Q$15/12-SUM('Metinis atlyginimas'!GQ33,'Metinis atlyginimas'!GQ35)-GQ77-'Metinis atlyginimas'!GQ50-'Metinis atlyginimas'!GQ47</f>
        <v>-9.8020938291407994E-7</v>
      </c>
      <c r="GR34" s="84">
        <f>GQ34-'27 VAS skaičiavimai'!$Q$15/12-SUM('Metinis atlyginimas'!GR33,'Metinis atlyginimas'!GR35)-GR77-'Metinis atlyginimas'!GR50-'Metinis atlyginimas'!GR47</f>
        <v>-1.0050230856834102E-6</v>
      </c>
      <c r="GS34" s="84">
        <f>GR34-'27 VAS skaičiavimai'!$Q$15/12-SUM('Metinis atlyginimas'!GS33,'Metinis atlyginimas'!GS35)-GS77-'Metinis atlyginimas'!GS50-'Metinis atlyginimas'!GS47</f>
        <v>-1.0298367884527405E-6</v>
      </c>
      <c r="GT34" s="84">
        <f>GS34-'27 VAS skaičiavimai'!$Q$15/12-SUM('Metinis atlyginimas'!GT33,'Metinis atlyginimas'!GT35)-GT77-'Metinis atlyginimas'!GT50-'Metinis atlyginimas'!GT47</f>
        <v>-1.0546504912220708E-6</v>
      </c>
      <c r="GU34" s="84">
        <f>GT34-'27 VAS skaičiavimai'!$Q$15/12-SUM('Metinis atlyginimas'!GU33,'Metinis atlyginimas'!GU35)-GU77-'Metinis atlyginimas'!GU50-'Metinis atlyginimas'!GU47</f>
        <v>-1.0794641939914011E-6</v>
      </c>
      <c r="GV34" s="84">
        <f>GU34-'27 VAS skaičiavimai'!$Q$15/12-SUM('Metinis atlyginimas'!GV33,'Metinis atlyginimas'!GV35)-GV77-'Metinis atlyginimas'!GV50-'Metinis atlyginimas'!GV47</f>
        <v>-1.1042778967607313E-6</v>
      </c>
      <c r="GW34" s="84">
        <f>GV34-'27 VAS skaičiavimai'!$Q$15/12-SUM('Metinis atlyginimas'!GW33,'Metinis atlyginimas'!GW35)-GW77-'Metinis atlyginimas'!GW50-'Metinis atlyginimas'!GW47</f>
        <v>-1.1290915995300616E-6</v>
      </c>
      <c r="GX34" s="84">
        <f>GW34-'27 VAS skaičiavimai'!$Q$15/12-SUM('Metinis atlyginimas'!GX33,'Metinis atlyginimas'!GX35)-GX77-'Metinis atlyginimas'!GX50-'Metinis atlyginimas'!GX47</f>
        <v>-1.1539053022993919E-6</v>
      </c>
      <c r="GY34" s="377">
        <f>GX34-'27 VAS skaičiavimai'!$Q$15/12-SUM('Metinis atlyginimas'!GY33,'Metinis atlyginimas'!GY35)-GY77-'Metinis atlyginimas'!GY50-'Metinis atlyginimas'!GY47-'Ilgalaikio turto apskaita'!GY11</f>
        <v>-1.1787190050687222E-6</v>
      </c>
      <c r="GZ34" s="84">
        <f>GY34-'27 VAS skaičiavimai'!$Q$15/12-SUM('Metinis atlyginimas'!GZ33,'Metinis atlyginimas'!GZ35)-GZ77-'Metinis atlyginimas'!GZ50-'Metinis atlyginimas'!GZ47</f>
        <v>-1.2035327078380524E-6</v>
      </c>
      <c r="HA34" s="274">
        <f>IF(HA11&lt;='Bazinės prielaidos'!$E$8,GZ34,0)</f>
        <v>0</v>
      </c>
      <c r="HB34" s="84">
        <f>HA34-'27 VAS skaičiavimai'!$R$15/12-SUM('Metinis atlyginimas'!HB33,'Metinis atlyginimas'!HB35)-HB77-'Metinis atlyginimas'!HB50-'Metinis atlyginimas'!HB47</f>
        <v>-3.2919439469126944E-8</v>
      </c>
      <c r="HC34" s="84">
        <f>HB34-'27 VAS skaičiavimai'!$R$15/12-SUM('Metinis atlyginimas'!HC33,'Metinis atlyginimas'!HC35)-HC77-'Metinis atlyginimas'!HC50-'Metinis atlyginimas'!HC47</f>
        <v>-6.5838878938253888E-8</v>
      </c>
      <c r="HD34" s="84">
        <f>HC34-'27 VAS skaičiavimai'!$R$15/12-SUM('Metinis atlyginimas'!HD33,'Metinis atlyginimas'!HD35)-HD77-'Metinis atlyginimas'!HD50-'Metinis atlyginimas'!HD47</f>
        <v>-9.8758318407380832E-8</v>
      </c>
      <c r="HE34" s="84">
        <f>HD34-'27 VAS skaičiavimai'!$R$15/12-SUM('Metinis atlyginimas'!HE33,'Metinis atlyginimas'!HE35)-HE77-'Metinis atlyginimas'!HE50-'Metinis atlyginimas'!HE47</f>
        <v>-1.3167775787650778E-7</v>
      </c>
      <c r="HF34" s="84">
        <f>HE34-'27 VAS skaičiavimai'!$R$15/12-SUM('Metinis atlyginimas'!HF33,'Metinis atlyginimas'!HF35)-HF77-'Metinis atlyginimas'!HF50-'Metinis atlyginimas'!HF47</f>
        <v>-1.6459719734563473E-7</v>
      </c>
      <c r="HG34" s="84">
        <f>HF34-'27 VAS skaičiavimai'!$R$15/12-SUM('Metinis atlyginimas'!HG33,'Metinis atlyginimas'!HG35)-HG77-'Metinis atlyginimas'!HG50-'Metinis atlyginimas'!HG47</f>
        <v>-1.9751663681476169E-7</v>
      </c>
      <c r="HH34" s="84">
        <f>HG34-'27 VAS skaičiavimai'!$R$15/12-SUM('Metinis atlyginimas'!HH33,'Metinis atlyginimas'!HH35)-HH77-'Metinis atlyginimas'!HH50-'Metinis atlyginimas'!HH47</f>
        <v>-2.3043607628388865E-7</v>
      </c>
      <c r="HI34" s="84">
        <f>HH34-'27 VAS skaičiavimai'!$R$15/12-SUM('Metinis atlyginimas'!HI33,'Metinis atlyginimas'!HI35)-HI77-'Metinis atlyginimas'!HI50-'Metinis atlyginimas'!HI47</f>
        <v>-2.6335551575301561E-7</v>
      </c>
      <c r="HJ34" s="84">
        <f>HI34-'27 VAS skaičiavimai'!$R$15/12-SUM('Metinis atlyginimas'!HJ33,'Metinis atlyginimas'!HJ35)-HJ77-'Metinis atlyginimas'!HJ50-'Metinis atlyginimas'!HJ47</f>
        <v>-2.9627495522214256E-7</v>
      </c>
      <c r="HK34" s="84">
        <f>HJ34-'27 VAS skaičiavimai'!$R$15/12-SUM('Metinis atlyginimas'!HK33,'Metinis atlyginimas'!HK35)-HK77-'Metinis atlyginimas'!HK50-'Metinis atlyginimas'!HK47</f>
        <v>-3.2919439469126952E-7</v>
      </c>
      <c r="HL34" s="377">
        <f>HK34-'27 VAS skaičiavimai'!$R$15/12-SUM('Metinis atlyginimas'!HL33,'Metinis atlyginimas'!HL35)-HL77-'Metinis atlyginimas'!HL50-'Metinis atlyginimas'!HL47-'Ilgalaikio turto apskaita'!HL11</f>
        <v>-3.6211383416039648E-7</v>
      </c>
      <c r="HM34" s="84">
        <f>HL34-'27 VAS skaičiavimai'!$R$15/12-SUM('Metinis atlyginimas'!HM33,'Metinis atlyginimas'!HM35)-HM77-'Metinis atlyginimas'!HM50-'Metinis atlyginimas'!HM47</f>
        <v>-3.9503327362952343E-7</v>
      </c>
      <c r="HN34" s="274">
        <f>IF(HN11&lt;='Bazinės prielaidos'!$E$8,HM34,0)</f>
        <v>0</v>
      </c>
      <c r="HO34" s="84">
        <f>HN34-'27 VAS skaičiavimai'!$S$15/12-SUM('Metinis atlyginimas'!HO33,'Metinis atlyginimas'!HO35)-HO77-'Metinis atlyginimas'!HO50-'Metinis atlyginimas'!HO47</f>
        <v>-4.3673026353041935E-8</v>
      </c>
      <c r="HP34" s="84">
        <f>HO34-'27 VAS skaičiavimai'!$S$15/12-SUM('Metinis atlyginimas'!HP33,'Metinis atlyginimas'!HP35)-HP77-'Metinis atlyginimas'!HP50-'Metinis atlyginimas'!HP47</f>
        <v>-8.7346052706083869E-8</v>
      </c>
      <c r="HQ34" s="84">
        <f>HP34-'27 VAS skaičiavimai'!$S$15/12-SUM('Metinis atlyginimas'!HQ33,'Metinis atlyginimas'!HQ35)-HQ77-'Metinis atlyginimas'!HQ50-'Metinis atlyginimas'!HQ47</f>
        <v>-1.310190790591258E-7</v>
      </c>
      <c r="HR34" s="84">
        <f>HQ34-'27 VAS skaičiavimai'!$S$15/12-SUM('Metinis atlyginimas'!HR33,'Metinis atlyginimas'!HR35)-HR77-'Metinis atlyginimas'!HR50-'Metinis atlyginimas'!HR47</f>
        <v>-1.7469210541216774E-7</v>
      </c>
      <c r="HS34" s="84">
        <f>HR34-'27 VAS skaičiavimai'!$S$15/12-SUM('Metinis atlyginimas'!HS33,'Metinis atlyginimas'!HS35)-HS77-'Metinis atlyginimas'!HS50-'Metinis atlyginimas'!HS47</f>
        <v>-2.1836513176520968E-7</v>
      </c>
      <c r="HT34" s="84">
        <f>HS34-'27 VAS skaičiavimai'!$S$15/12-SUM('Metinis atlyginimas'!HT33,'Metinis atlyginimas'!HT35)-HT77-'Metinis atlyginimas'!HT50-'Metinis atlyginimas'!HT47</f>
        <v>-2.6203815811825159E-7</v>
      </c>
      <c r="HU34" s="84">
        <f>HT34-'27 VAS skaičiavimai'!$S$15/12-SUM('Metinis atlyginimas'!HU33,'Metinis atlyginimas'!HU35)-HU77-'Metinis atlyginimas'!HU50-'Metinis atlyginimas'!HU47</f>
        <v>-3.0571118447129354E-7</v>
      </c>
      <c r="HV34" s="84">
        <f>HU34-'27 VAS skaičiavimai'!$S$15/12-SUM('Metinis atlyginimas'!HV33,'Metinis atlyginimas'!HV35)-HV77-'Metinis atlyginimas'!HV50-'Metinis atlyginimas'!HV47</f>
        <v>-3.4938421082433548E-7</v>
      </c>
      <c r="HW34" s="84">
        <f>HV34-'27 VAS skaičiavimai'!$S$15/12-SUM('Metinis atlyginimas'!HW33,'Metinis atlyginimas'!HW35)-HW77-'Metinis atlyginimas'!HW50-'Metinis atlyginimas'!HW47</f>
        <v>-3.9305723717737742E-7</v>
      </c>
      <c r="HX34" s="84">
        <f>HW34-'27 VAS skaičiavimai'!$S$15/12-SUM('Metinis atlyginimas'!HX33,'Metinis atlyginimas'!HX35)-HX77-'Metinis atlyginimas'!HX50-'Metinis atlyginimas'!HX47</f>
        <v>-4.3673026353041936E-7</v>
      </c>
      <c r="HY34" s="377">
        <f>HX34-'27 VAS skaičiavimai'!$S$15/12-SUM('Metinis atlyginimas'!HY33,'Metinis atlyginimas'!HY35)-HY77-'Metinis atlyginimas'!HY50-'Metinis atlyginimas'!HY47-'Ilgalaikio turto apskaita'!HY11</f>
        <v>-4.8040328988346125E-7</v>
      </c>
      <c r="HZ34" s="84">
        <f>HY34-'27 VAS skaičiavimai'!$S$15/12-SUM('Metinis atlyginimas'!HZ33,'Metinis atlyginimas'!HZ35)-HZ77-'Metinis atlyginimas'!HZ50-'Metinis atlyginimas'!HZ47</f>
        <v>-5.2407631623650319E-7</v>
      </c>
      <c r="IA34" s="274">
        <f>IF(IA11&lt;='Bazinės prielaidos'!$E$8,HZ34,0)</f>
        <v>0</v>
      </c>
      <c r="IB34" s="84">
        <f>IA34-'27 VAS skaičiavimai'!$T$15/12-SUM('Metinis atlyginimas'!IB33,'Metinis atlyginimas'!IB35)-IB77-'Metinis atlyginimas'!IB50-'Metinis atlyginimas'!IB47</f>
        <v>-5.7939420038493136E-8</v>
      </c>
      <c r="IC34" s="84">
        <f>IB34-'27 VAS skaičiavimai'!$T$15/12-SUM('Metinis atlyginimas'!IC33,'Metinis atlyginimas'!IC35)-IC77-'Metinis atlyginimas'!IC50-'Metinis atlyginimas'!IC47</f>
        <v>-1.1587884007698627E-7</v>
      </c>
      <c r="ID34" s="84">
        <f>IC34-'27 VAS skaičiavimai'!$T$15/12-SUM('Metinis atlyginimas'!ID33,'Metinis atlyginimas'!ID35)-ID77-'Metinis atlyginimas'!ID50-'Metinis atlyginimas'!ID47</f>
        <v>-1.7381826011547941E-7</v>
      </c>
      <c r="IE34" s="84">
        <f>ID34-'27 VAS skaičiavimai'!$T$15/12-SUM('Metinis atlyginimas'!IE33,'Metinis atlyginimas'!IE35)-IE77-'Metinis atlyginimas'!IE50-'Metinis atlyginimas'!IE47</f>
        <v>-2.3175768015397254E-7</v>
      </c>
      <c r="IF34" s="84">
        <f>IE34-'27 VAS skaičiavimai'!$T$15/12-SUM('Metinis atlyginimas'!IF33,'Metinis atlyginimas'!IF35)-IF77-'Metinis atlyginimas'!IF50-'Metinis atlyginimas'!IF47</f>
        <v>-2.8969710019246571E-7</v>
      </c>
      <c r="IG34" s="84">
        <f>IF34-'27 VAS skaičiavimai'!$T$15/12-SUM('Metinis atlyginimas'!IG33,'Metinis atlyginimas'!IG35)-IG77-'Metinis atlyginimas'!IG50-'Metinis atlyginimas'!IG47</f>
        <v>-3.4763652023095887E-7</v>
      </c>
      <c r="IH34" s="84">
        <f>IG34-'27 VAS skaičiavimai'!$T$15/12-SUM('Metinis atlyginimas'!IH33,'Metinis atlyginimas'!IH35)-IH77-'Metinis atlyginimas'!IH50-'Metinis atlyginimas'!IH47</f>
        <v>-4.0557594026945203E-7</v>
      </c>
      <c r="II34" s="84">
        <f>IH34-'27 VAS skaičiavimai'!$T$15/12-SUM('Metinis atlyginimas'!II33,'Metinis atlyginimas'!II35)-II77-'Metinis atlyginimas'!II50-'Metinis atlyginimas'!II47</f>
        <v>-4.6351536030794519E-7</v>
      </c>
      <c r="IJ34" s="84">
        <f>II34-'27 VAS skaičiavimai'!$T$15/12-SUM('Metinis atlyginimas'!IJ33,'Metinis atlyginimas'!IJ35)-IJ77-'Metinis atlyginimas'!IJ50-'Metinis atlyginimas'!IJ47</f>
        <v>-5.2145478034643836E-7</v>
      </c>
      <c r="IK34" s="84">
        <f>IJ34-'27 VAS skaičiavimai'!$T$15/12-SUM('Metinis atlyginimas'!IK33,'Metinis atlyginimas'!IK35)-IK77-'Metinis atlyginimas'!IK50-'Metinis atlyginimas'!IK47</f>
        <v>-5.7939420038493152E-7</v>
      </c>
      <c r="IL34" s="377">
        <f>IK34-'27 VAS skaičiavimai'!$T$15/12-SUM('Metinis atlyginimas'!IL33,'Metinis atlyginimas'!IL35)-IL77-'Metinis atlyginimas'!IL50-'Metinis atlyginimas'!IL47-'Ilgalaikio turto apskaita'!IL11</f>
        <v>-6.3733362042342468E-7</v>
      </c>
      <c r="IM34" s="84">
        <f>IL34-'27 VAS skaičiavimai'!$T$15/12-SUM('Metinis atlyginimas'!IM33,'Metinis atlyginimas'!IM35)-IM77-'Metinis atlyginimas'!IM50-'Metinis atlyginimas'!IM47</f>
        <v>-6.9527304046191784E-7</v>
      </c>
      <c r="IN34" s="274">
        <f>IF(IN11&lt;='Bazinės prielaidos'!$E$8,IM34,0)</f>
        <v>0</v>
      </c>
      <c r="IO34" s="84">
        <f>IN34-'27 VAS skaičiavimai'!$U$15/12-SUM('Metinis atlyginimas'!IO33,'Metinis atlyginimas'!IO35)-IO77-'Metinis atlyginimas'!IO50-'Metinis atlyginimas'!IO47</f>
        <v>-7.6866127097764509E-8</v>
      </c>
      <c r="IP34" s="84">
        <f>IO34-'27 VAS skaičiavimai'!$U$15/12-SUM('Metinis atlyginimas'!IP33,'Metinis atlyginimas'!IP35)-IP77-'Metinis atlyginimas'!IP50-'Metinis atlyginimas'!IP47</f>
        <v>-1.5373225419552902E-7</v>
      </c>
      <c r="IQ34" s="84">
        <f>IP34-'27 VAS skaičiavimai'!$U$15/12-SUM('Metinis atlyginimas'!IQ33,'Metinis atlyginimas'!IQ35)-IQ77-'Metinis atlyginimas'!IQ50-'Metinis atlyginimas'!IQ47</f>
        <v>-2.3059838129329354E-7</v>
      </c>
      <c r="IR34" s="84">
        <f>IQ34-'27 VAS skaičiavimai'!$U$15/12-SUM('Metinis atlyginimas'!IR33,'Metinis atlyginimas'!IR35)-IR77-'Metinis atlyginimas'!IR50-'Metinis atlyginimas'!IR47</f>
        <v>-3.0746450839105803E-7</v>
      </c>
      <c r="IS34" s="84">
        <f>IR34-'27 VAS skaičiavimai'!$U$15/12-SUM('Metinis atlyginimas'!IS33,'Metinis atlyginimas'!IS35)-IS77-'Metinis atlyginimas'!IS50-'Metinis atlyginimas'!IS47</f>
        <v>-3.8433063548882253E-7</v>
      </c>
      <c r="IT34" s="84">
        <f>IS34-'27 VAS skaičiavimai'!$U$15/12-SUM('Metinis atlyginimas'!IT33,'Metinis atlyginimas'!IT35)-IT77-'Metinis atlyginimas'!IT50-'Metinis atlyginimas'!IT47</f>
        <v>-4.6119676258658703E-7</v>
      </c>
      <c r="IU34" s="84">
        <f>IT34-'27 VAS skaičiavimai'!$U$15/12-SUM('Metinis atlyginimas'!IU33,'Metinis atlyginimas'!IU35)-IU77-'Metinis atlyginimas'!IU50-'Metinis atlyginimas'!IU47</f>
        <v>-5.3806288968435152E-7</v>
      </c>
      <c r="IV34" s="84">
        <f>IU34-'27 VAS skaičiavimai'!$U$15/12-SUM('Metinis atlyginimas'!IV33,'Metinis atlyginimas'!IV35)-IV77-'Metinis atlyginimas'!IV50-'Metinis atlyginimas'!IV47</f>
        <v>-6.1492901678211607E-7</v>
      </c>
      <c r="IW34" s="84">
        <f>IV34-'27 VAS skaičiavimai'!$U$15/12-SUM('Metinis atlyginimas'!IW33,'Metinis atlyginimas'!IW35)-IW77-'Metinis atlyginimas'!IW50-'Metinis atlyginimas'!IW47</f>
        <v>-6.9179514387988062E-7</v>
      </c>
      <c r="IX34" s="84">
        <f>IW34-'27 VAS skaičiavimai'!$U$15/12-SUM('Metinis atlyginimas'!IX33,'Metinis atlyginimas'!IX35)-IX77-'Metinis atlyginimas'!IX50-'Metinis atlyginimas'!IX47</f>
        <v>-7.6866127097764517E-7</v>
      </c>
      <c r="IY34" s="377">
        <f>IX34-'27 VAS skaičiavimai'!$U$15/12-SUM('Metinis atlyginimas'!IY33,'Metinis atlyginimas'!IY35)-IY77-'Metinis atlyginimas'!IY50-'Metinis atlyginimas'!IY47-'Ilgalaikio turto apskaita'!IY11</f>
        <v>-8.4552739807540971E-7</v>
      </c>
      <c r="IZ34" s="84">
        <f>IY34-'27 VAS skaičiavimai'!$U$15/12-SUM('Metinis atlyginimas'!IZ33,'Metinis atlyginimas'!IZ35)-IZ77-'Metinis atlyginimas'!IZ50-'Metinis atlyginimas'!IZ47</f>
        <v>-9.2239352517317426E-7</v>
      </c>
      <c r="JA34" s="274">
        <f>IF(JA11&lt;='Bazinės prielaidos'!$E$8,IZ34,0)</f>
        <v>0</v>
      </c>
      <c r="JB34" s="84">
        <f>JA34-'27 VAS skaičiavimai'!$V$15/12-SUM('Metinis atlyginimas'!JB33,'Metinis atlyginimas'!JB35)-JB77-'Metinis atlyginimas'!JB50-'Metinis atlyginimas'!JB47</f>
        <v>-1.0197550288015189E-7</v>
      </c>
      <c r="JC34" s="84">
        <f>JB34-'27 VAS skaičiavimai'!$V$15/12-SUM('Metinis atlyginimas'!JC33,'Metinis atlyginimas'!JC35)-JC77-'Metinis atlyginimas'!JC50-'Metinis atlyginimas'!JC47</f>
        <v>-2.0395100576030378E-7</v>
      </c>
      <c r="JD34" s="84">
        <f>JC34-'27 VAS skaičiavimai'!$V$15/12-SUM('Metinis atlyginimas'!JD33,'Metinis atlyginimas'!JD35)-JD77-'Metinis atlyginimas'!JD50-'Metinis atlyginimas'!JD47</f>
        <v>-3.0592650864045567E-7</v>
      </c>
      <c r="JE34" s="84">
        <f>JD34-'27 VAS skaičiavimai'!$V$15/12-SUM('Metinis atlyginimas'!JE33,'Metinis atlyginimas'!JE35)-JE77-'Metinis atlyginimas'!JE50-'Metinis atlyginimas'!JE47</f>
        <v>-4.0790201152060755E-7</v>
      </c>
      <c r="JF34" s="84">
        <f>JE34-'27 VAS skaičiavimai'!$V$15/12-SUM('Metinis atlyginimas'!JF33,'Metinis atlyginimas'!JF35)-JF77-'Metinis atlyginimas'!JF50-'Metinis atlyginimas'!JF47</f>
        <v>-5.0987751440075939E-7</v>
      </c>
      <c r="JG34" s="84">
        <f>JF34-'27 VAS skaičiavimai'!$V$15/12-SUM('Metinis atlyginimas'!JG33,'Metinis atlyginimas'!JG35)-JG77-'Metinis atlyginimas'!JG50-'Metinis atlyginimas'!JG47</f>
        <v>-6.1185301728091123E-7</v>
      </c>
      <c r="JH34" s="84">
        <f>JG34-'27 VAS skaičiavimai'!$V$15/12-SUM('Metinis atlyginimas'!JH33,'Metinis atlyginimas'!JH35)-JH77-'Metinis atlyginimas'!JH50-'Metinis atlyginimas'!JH47</f>
        <v>-7.1382852016106306E-7</v>
      </c>
      <c r="JI34" s="84">
        <f>JH34-'27 VAS skaičiavimai'!$V$15/12-SUM('Metinis atlyginimas'!JI33,'Metinis atlyginimas'!JI35)-JI77-'Metinis atlyginimas'!JI50-'Metinis atlyginimas'!JI47</f>
        <v>-8.158040230412149E-7</v>
      </c>
      <c r="JJ34" s="84">
        <f>JI34-'27 VAS skaičiavimai'!$V$15/12-SUM('Metinis atlyginimas'!JJ33,'Metinis atlyginimas'!JJ35)-JJ77-'Metinis atlyginimas'!JJ50-'Metinis atlyginimas'!JJ47</f>
        <v>-9.1777952592136673E-7</v>
      </c>
      <c r="JK34" s="84">
        <f>JJ34-'27 VAS skaičiavimai'!$V$15/12-SUM('Metinis atlyginimas'!JK33,'Metinis atlyginimas'!JK35)-JK77-'Metinis atlyginimas'!JK50-'Metinis atlyginimas'!JK47</f>
        <v>-1.0197550288015186E-6</v>
      </c>
      <c r="JL34" s="377">
        <f>JK34-'27 VAS skaičiavimai'!$V$15/12-SUM('Metinis atlyginimas'!JL33,'Metinis atlyginimas'!JL35)-JL77-'Metinis atlyginimas'!JL50-'Metinis atlyginimas'!JL47-'Ilgalaikio turto apskaita'!JL11</f>
        <v>-1.1217305316816704E-6</v>
      </c>
      <c r="JM34" s="84">
        <f>JL34-'27 VAS skaičiavimai'!$V$15/12-SUM('Metinis atlyginimas'!JM33,'Metinis atlyginimas'!JM35)-JM77-'Metinis atlyginimas'!JM50-'Metinis atlyginimas'!JM47</f>
        <v>-1.2237060345618222E-6</v>
      </c>
      <c r="JN34" s="274">
        <f>IF(JN11&lt;='Bazinės prielaidos'!$E$8,JM34,0)</f>
        <v>0</v>
      </c>
      <c r="JO34" s="84">
        <f>JN34-'27 VAS skaičiavimai'!$W$15/12-SUM('Metinis atlyginimas'!JO33,'Metinis atlyginimas'!JO35)-JO77-'Metinis atlyginimas'!JO50-'Metinis atlyginimas'!JO47</f>
        <v>-1.3528720101161827E-7</v>
      </c>
      <c r="JP34" s="84">
        <f>JO34-'27 VAS skaičiavimai'!$W$15/12-SUM('Metinis atlyginimas'!JP33,'Metinis atlyginimas'!JP35)-JP77-'Metinis atlyginimas'!JP50-'Metinis atlyginimas'!JP47</f>
        <v>-2.7057440202323655E-7</v>
      </c>
      <c r="JQ34" s="84">
        <f>JP34-'27 VAS skaičiavimai'!$W$15/12-SUM('Metinis atlyginimas'!JQ33,'Metinis atlyginimas'!JQ35)-JQ77-'Metinis atlyginimas'!JQ50-'Metinis atlyginimas'!JQ47</f>
        <v>-4.0586160303485482E-7</v>
      </c>
      <c r="JR34" s="84">
        <f>JQ34-'27 VAS skaičiavimai'!$W$15/12-SUM('Metinis atlyginimas'!JR33,'Metinis atlyginimas'!JR35)-JR77-'Metinis atlyginimas'!JR50-'Metinis atlyginimas'!JR47</f>
        <v>-5.411488040464731E-7</v>
      </c>
      <c r="JS34" s="84">
        <f>JR34-'27 VAS skaičiavimai'!$W$15/12-SUM('Metinis atlyginimas'!JS33,'Metinis atlyginimas'!JS35)-JS77-'Metinis atlyginimas'!JS50-'Metinis atlyginimas'!JS47</f>
        <v>-6.7643600505809137E-7</v>
      </c>
      <c r="JT34" s="84">
        <f>JS34-'27 VAS skaičiavimai'!$W$15/12-SUM('Metinis atlyginimas'!JT33,'Metinis atlyginimas'!JT35)-JT77-'Metinis atlyginimas'!JT50-'Metinis atlyginimas'!JT47</f>
        <v>-8.1172320606970965E-7</v>
      </c>
      <c r="JU34" s="84">
        <f>JT34-'27 VAS skaičiavimai'!$W$15/12-SUM('Metinis atlyginimas'!JU33,'Metinis atlyginimas'!JU35)-JU77-'Metinis atlyginimas'!JU50-'Metinis atlyginimas'!JU47</f>
        <v>-9.4701040708132792E-7</v>
      </c>
      <c r="JV34" s="84">
        <f>JU34-'27 VAS skaičiavimai'!$W$15/12-SUM('Metinis atlyginimas'!JV33,'Metinis atlyginimas'!JV35)-JV77-'Metinis atlyginimas'!JV50-'Metinis atlyginimas'!JV47</f>
        <v>-1.0822976080929462E-6</v>
      </c>
      <c r="JW34" s="84">
        <f>JV34-'27 VAS skaičiavimai'!$W$15/12-SUM('Metinis atlyginimas'!JW33,'Metinis atlyginimas'!JW35)-JW77-'Metinis atlyginimas'!JW50-'Metinis atlyginimas'!JW47</f>
        <v>-1.2175848091045644E-6</v>
      </c>
      <c r="JX34" s="84">
        <f>JW34-'27 VAS skaičiavimai'!$W$15/12-SUM('Metinis atlyginimas'!JX33,'Metinis atlyginimas'!JX35)-JX77-'Metinis atlyginimas'!JX50-'Metinis atlyginimas'!JX47</f>
        <v>-1.3528720101161825E-6</v>
      </c>
      <c r="JY34" s="377">
        <f>JX34-'27 VAS skaičiavimai'!$W$15/12-SUM('Metinis atlyginimas'!JY33,'Metinis atlyginimas'!JY35)-JY77-'Metinis atlyginimas'!JY50-'Metinis atlyginimas'!JY47-'Ilgalaikio turto apskaita'!JY11</f>
        <v>-1.4881592111278007E-6</v>
      </c>
      <c r="JZ34" s="84">
        <f>JY34-'27 VAS skaičiavimai'!$W$15/12-SUM('Metinis atlyginimas'!JZ33,'Metinis atlyginimas'!JZ35)-JZ77-'Metinis atlyginimas'!JZ50-'Metinis atlyginimas'!JZ47</f>
        <v>-1.6234464121394189E-6</v>
      </c>
      <c r="KA34" s="274">
        <f>IF(KA11&lt;='Bazinės prielaidos'!$E$8,JZ34,0)</f>
        <v>0</v>
      </c>
      <c r="KB34" s="84">
        <f>KA34-'27 VAS skaičiavimai'!$X$15/12-SUM('Metinis atlyginimas'!KB33,'Metinis atlyginimas'!KB35)-KB77-'Metinis atlyginimas'!KB50-'Metinis atlyginimas'!KB47</f>
        <v>-1.7948062270473355E-7</v>
      </c>
      <c r="KC34" s="84">
        <f>KB34-'27 VAS skaičiavimai'!$X$15/12-SUM('Metinis atlyginimas'!KC33,'Metinis atlyginimas'!KC35)-KC77-'Metinis atlyginimas'!KC50-'Metinis atlyginimas'!KC47</f>
        <v>-3.589612454094671E-7</v>
      </c>
      <c r="KD34" s="84">
        <f>KC34-'27 VAS skaičiavimai'!$X$15/12-SUM('Metinis atlyginimas'!KD33,'Metinis atlyginimas'!KD35)-KD77-'Metinis atlyginimas'!KD50-'Metinis atlyginimas'!KD47</f>
        <v>-5.3844186811420063E-7</v>
      </c>
      <c r="KE34" s="84">
        <f>KD34-'27 VAS skaičiavimai'!$X$15/12-SUM('Metinis atlyginimas'!KE33,'Metinis atlyginimas'!KE35)-KE77-'Metinis atlyginimas'!KE50-'Metinis atlyginimas'!KE47</f>
        <v>-7.1792249081893421E-7</v>
      </c>
      <c r="KF34" s="84">
        <f>KE34-'27 VAS skaičiavimai'!$X$15/12-SUM('Metinis atlyginimas'!KF33,'Metinis atlyginimas'!KF35)-KF77-'Metinis atlyginimas'!KF50-'Metinis atlyginimas'!KF47</f>
        <v>-8.9740311352366779E-7</v>
      </c>
      <c r="KG34" s="84">
        <f>KF34-'27 VAS skaičiavimai'!$X$15/12-SUM('Metinis atlyginimas'!KG33,'Metinis atlyginimas'!KG35)-KG77-'Metinis atlyginimas'!KG50-'Metinis atlyginimas'!KG47</f>
        <v>-1.0768837362284013E-6</v>
      </c>
      <c r="KH34" s="84">
        <f>KG34-'27 VAS skaičiavimai'!$X$15/12-SUM('Metinis atlyginimas'!KH33,'Metinis atlyginimas'!KH35)-KH77-'Metinis atlyginimas'!KH50-'Metinis atlyginimas'!KH47</f>
        <v>-1.2563643589331347E-6</v>
      </c>
      <c r="KI34" s="84">
        <f>KH34-'27 VAS skaičiavimai'!$X$15/12-SUM('Metinis atlyginimas'!KI33,'Metinis atlyginimas'!KI35)-KI77-'Metinis atlyginimas'!KI50-'Metinis atlyginimas'!KI47</f>
        <v>-1.4358449816378682E-6</v>
      </c>
      <c r="KJ34" s="84">
        <f>KI34-'27 VAS skaičiavimai'!$X$15/12-SUM('Metinis atlyginimas'!KJ33,'Metinis atlyginimas'!KJ35)-KJ77-'Metinis atlyginimas'!KJ50-'Metinis atlyginimas'!KJ47</f>
        <v>-1.6153256043426017E-6</v>
      </c>
      <c r="KK34" s="84">
        <f>KJ34-'27 VAS skaičiavimai'!$X$15/12-SUM('Metinis atlyginimas'!KK33,'Metinis atlyginimas'!KK35)-KK77-'Metinis atlyginimas'!KK50-'Metinis atlyginimas'!KK47</f>
        <v>-1.7948062270473352E-6</v>
      </c>
      <c r="KL34" s="377">
        <f>KK34-'27 VAS skaičiavimai'!$X$15/12-SUM('Metinis atlyginimas'!KL33,'Metinis atlyginimas'!KL35)-KL77-'Metinis atlyginimas'!KL50-'Metinis atlyginimas'!KL47-'Ilgalaikio turto apskaita'!KL11</f>
        <v>-1.9742868497520686E-6</v>
      </c>
      <c r="KM34" s="84">
        <f>KL34-'27 VAS skaičiavimai'!$X$15/12-SUM('Metinis atlyginimas'!KM33,'Metinis atlyginimas'!KM35)-KM77-'Metinis atlyginimas'!KM50-'Metinis atlyginimas'!KM47</f>
        <v>-2.1537674724568021E-6</v>
      </c>
      <c r="KN34" s="274">
        <f>IF(KN11&lt;='Bazinės prielaidos'!$E$8,KM34,0)</f>
        <v>0</v>
      </c>
      <c r="KO34" s="84">
        <f>KN34-'27 VAS skaičiavimai'!$Y$15/12-SUM('Metinis atlyginimas'!KO33,'Metinis atlyginimas'!KO35)-KO77-'Metinis atlyginimas'!KO50-'Metinis atlyginimas'!KO47</f>
        <v>-2.3811043236612222E-7</v>
      </c>
      <c r="KP34" s="84">
        <f>KO34-'27 VAS skaičiavimai'!$Y$15/12-SUM('Metinis atlyginimas'!KP33,'Metinis atlyginimas'!KP35)-KP77-'Metinis atlyginimas'!KP50-'Metinis atlyginimas'!KP47</f>
        <v>-4.7622086473224444E-7</v>
      </c>
      <c r="KQ34" s="84">
        <f>KP34-'27 VAS skaičiavimai'!$Y$15/12-SUM('Metinis atlyginimas'!KQ33,'Metinis atlyginimas'!KQ35)-KQ77-'Metinis atlyginimas'!KQ50-'Metinis atlyginimas'!KQ47</f>
        <v>-7.1433129709836669E-7</v>
      </c>
      <c r="KR34" s="84">
        <f>KQ34-'27 VAS skaičiavimai'!$Y$15/12-SUM('Metinis atlyginimas'!KR33,'Metinis atlyginimas'!KR35)-KR77-'Metinis atlyginimas'!KR50-'Metinis atlyginimas'!KR47</f>
        <v>-9.5244172946448888E-7</v>
      </c>
      <c r="KS34" s="84">
        <f>KR34-'27 VAS skaičiavimai'!$Y$15/12-SUM('Metinis atlyginimas'!KS33,'Metinis atlyginimas'!KS35)-KS77-'Metinis atlyginimas'!KS50-'Metinis atlyginimas'!KS47</f>
        <v>-1.1905521618306112E-6</v>
      </c>
      <c r="KT34" s="84">
        <f>KS34-'27 VAS skaičiavimai'!$Y$15/12-SUM('Metinis atlyginimas'!KT33,'Metinis atlyginimas'!KT35)-KT77-'Metinis atlyginimas'!KT50-'Metinis atlyginimas'!KT47</f>
        <v>-1.4286625941967334E-6</v>
      </c>
      <c r="KU34" s="84">
        <f>KT34-'27 VAS skaičiavimai'!$Y$15/12-SUM('Metinis atlyginimas'!KU33,'Metinis atlyginimas'!KU35)-KU77-'Metinis atlyginimas'!KU50-'Metinis atlyginimas'!KU47</f>
        <v>-1.6667730265628556E-6</v>
      </c>
      <c r="KV34" s="84">
        <f>KU34-'27 VAS skaičiavimai'!$Y$15/12-SUM('Metinis atlyginimas'!KV33,'Metinis atlyginimas'!KV35)-KV77-'Metinis atlyginimas'!KV50-'Metinis atlyginimas'!KV47</f>
        <v>-1.9048834589289778E-6</v>
      </c>
      <c r="KW34" s="84">
        <f>KV34-'27 VAS skaičiavimai'!$Y$15/12-SUM('Metinis atlyginimas'!KW33,'Metinis atlyginimas'!KW35)-KW77-'Metinis atlyginimas'!KW50-'Metinis atlyginimas'!KW47</f>
        <v>-2.1429938912951E-6</v>
      </c>
      <c r="KX34" s="84">
        <f>KW34-'27 VAS skaičiavimai'!$Y$15/12-SUM('Metinis atlyginimas'!KX33,'Metinis atlyginimas'!KX35)-KX77-'Metinis atlyginimas'!KX50-'Metinis atlyginimas'!KX47</f>
        <v>-2.3811043236612224E-6</v>
      </c>
      <c r="KY34" s="377">
        <f>KX34-'27 VAS skaičiavimai'!$Y$15/12-SUM('Metinis atlyginimas'!KY33,'Metinis atlyginimas'!KY35)-KY77-'Metinis atlyginimas'!KY50-'Metinis atlyginimas'!KY47-'Ilgalaikio turto apskaita'!KY11</f>
        <v>-2.6192147560273448E-6</v>
      </c>
      <c r="KZ34" s="84">
        <f>KY34-'27 VAS skaičiavimai'!$Y$15/12-SUM('Metinis atlyginimas'!KZ33,'Metinis atlyginimas'!KZ35)-KZ77-'Metinis atlyginimas'!KZ50-'Metinis atlyginimas'!KZ47</f>
        <v>-2.8573251883934672E-6</v>
      </c>
      <c r="LA34" s="274">
        <f>IF(LA11&lt;='Bazinės prielaidos'!$E$8,KZ34,0)</f>
        <v>0</v>
      </c>
      <c r="LB34" s="84">
        <f>LA34-'27 VAS skaičiavimai'!$Z$15/12-SUM('Metinis atlyginimas'!LB33,'Metinis atlyginimas'!LB35)-LB77-'Metinis atlyginimas'!LB50-'Metinis atlyginimas'!LB47</f>
        <v>-3.1589247433609651E-7</v>
      </c>
      <c r="LC34" s="84">
        <f>LB34-'27 VAS skaičiavimai'!$Z$15/12-SUM('Metinis atlyginimas'!LC33,'Metinis atlyginimas'!LC35)-LC77-'Metinis atlyginimas'!LC50-'Metinis atlyginimas'!LC47</f>
        <v>-6.3178494867219302E-7</v>
      </c>
      <c r="LD34" s="84">
        <f>LC34-'27 VAS skaičiavimai'!$Z$15/12-SUM('Metinis atlyginimas'!LD33,'Metinis atlyginimas'!LD35)-LD77-'Metinis atlyginimas'!LD50-'Metinis atlyginimas'!LD47</f>
        <v>-9.4767742300828948E-7</v>
      </c>
      <c r="LE34" s="84">
        <f>LD34-'27 VAS skaičiavimai'!$Z$15/12-SUM('Metinis atlyginimas'!LE33,'Metinis atlyginimas'!LE35)-LE77-'Metinis atlyginimas'!LE50-'Metinis atlyginimas'!LE47</f>
        <v>-1.263569897344386E-6</v>
      </c>
      <c r="LF34" s="84">
        <f>LE34-'27 VAS skaičiavimai'!$Z$15/12-SUM('Metinis atlyginimas'!LF33,'Metinis atlyginimas'!LF35)-LF77-'Metinis atlyginimas'!LF50-'Metinis atlyginimas'!LF47</f>
        <v>-1.5794623716804826E-6</v>
      </c>
      <c r="LG34" s="84">
        <f>LF34-'27 VAS skaičiavimai'!$Z$15/12-SUM('Metinis atlyginimas'!LG33,'Metinis atlyginimas'!LG35)-LG77-'Metinis atlyginimas'!LG50-'Metinis atlyginimas'!LG47</f>
        <v>-1.8953548460165792E-6</v>
      </c>
      <c r="LH34" s="84">
        <f>LG34-'27 VAS skaičiavimai'!$Z$15/12-SUM('Metinis atlyginimas'!LH33,'Metinis atlyginimas'!LH35)-LH77-'Metinis atlyginimas'!LH50-'Metinis atlyginimas'!LH47</f>
        <v>-2.2112473203526755E-6</v>
      </c>
      <c r="LI34" s="84">
        <f>LH34-'27 VAS skaičiavimai'!$Z$15/12-SUM('Metinis atlyginimas'!LI33,'Metinis atlyginimas'!LI35)-LI77-'Metinis atlyginimas'!LI50-'Metinis atlyginimas'!LI47</f>
        <v>-2.5271397946887721E-6</v>
      </c>
      <c r="LJ34" s="84">
        <f>LI34-'27 VAS skaičiavimai'!$Z$15/12-SUM('Metinis atlyginimas'!LJ33,'Metinis atlyginimas'!LJ35)-LJ77-'Metinis atlyginimas'!LJ50-'Metinis atlyginimas'!LJ47</f>
        <v>-2.8430322690248687E-6</v>
      </c>
      <c r="LK34" s="84">
        <f>LJ34-'27 VAS skaičiavimai'!$Z$15/12-SUM('Metinis atlyginimas'!LK33,'Metinis atlyginimas'!LK35)-LK77-'Metinis atlyginimas'!LK50-'Metinis atlyginimas'!LK47</f>
        <v>-3.1589247433609652E-6</v>
      </c>
      <c r="LL34" s="377">
        <f>LK34-'27 VAS skaičiavimai'!$Z$15/12-SUM('Metinis atlyginimas'!LL33,'Metinis atlyginimas'!LL35)-LL77-'Metinis atlyginimas'!LL50-'Metinis atlyginimas'!LL47-'Ilgalaikio turto apskaita'!LL11</f>
        <v>-3.4748172176970618E-6</v>
      </c>
      <c r="LM34" s="84">
        <f>LL34-'27 VAS skaičiavimai'!$Z$15/12-SUM('Metinis atlyginimas'!LM33,'Metinis atlyginimas'!LM35)-LM77-'Metinis atlyginimas'!LM50-'Metinis atlyginimas'!LM47</f>
        <v>-3.7907096920331584E-6</v>
      </c>
      <c r="LN34" s="274">
        <f>IF(LN11&lt;='Bazinės prielaidos'!$E$8,LM34,0)</f>
        <v>0</v>
      </c>
    </row>
    <row r="35" spans="1:326" s="58" customFormat="1" ht="15.4" thickBot="1">
      <c r="A35" s="195" t="s">
        <v>29</v>
      </c>
      <c r="B35" s="196"/>
      <c r="C35" s="197"/>
      <c r="D35" s="97"/>
      <c r="E35" s="97"/>
      <c r="F35" s="97"/>
      <c r="G35" s="97"/>
      <c r="H35" s="97"/>
      <c r="I35" s="97"/>
      <c r="J35" s="97"/>
      <c r="K35" s="97"/>
      <c r="L35" s="97"/>
      <c r="M35" s="97"/>
      <c r="N35" s="275">
        <f>M35</f>
        <v>0</v>
      </c>
      <c r="O35" s="97"/>
      <c r="P35" s="97"/>
      <c r="Q35" s="97"/>
      <c r="R35" s="97"/>
      <c r="S35" s="97"/>
      <c r="T35" s="97"/>
      <c r="U35" s="97"/>
      <c r="V35" s="97"/>
      <c r="W35" s="97"/>
      <c r="X35" s="97"/>
      <c r="Y35" s="97"/>
      <c r="Z35" s="97"/>
      <c r="AA35" s="98">
        <f>Z35</f>
        <v>0</v>
      </c>
      <c r="AB35" s="97"/>
      <c r="AC35" s="97"/>
      <c r="AD35" s="97"/>
      <c r="AE35" s="97"/>
      <c r="AF35" s="97"/>
      <c r="AG35" s="97"/>
      <c r="AH35" s="97"/>
      <c r="AI35" s="97"/>
      <c r="AJ35" s="97"/>
      <c r="AK35" s="97"/>
      <c r="AL35" s="97"/>
      <c r="AM35" s="97"/>
      <c r="AN35" s="98">
        <f>AM35</f>
        <v>0</v>
      </c>
      <c r="AO35" s="97"/>
      <c r="AP35" s="97"/>
      <c r="AQ35" s="97"/>
      <c r="AR35" s="97"/>
      <c r="AS35" s="97"/>
      <c r="AT35" s="97"/>
      <c r="AU35" s="97"/>
      <c r="AV35" s="97"/>
      <c r="AW35" s="97"/>
      <c r="AX35" s="97"/>
      <c r="AY35" s="97"/>
      <c r="AZ35" s="97"/>
      <c r="BA35" s="98">
        <f>AZ35</f>
        <v>0</v>
      </c>
      <c r="BB35" s="97"/>
      <c r="BC35" s="97"/>
      <c r="BD35" s="97"/>
      <c r="BE35" s="97"/>
      <c r="BF35" s="97"/>
      <c r="BG35" s="97"/>
      <c r="BH35" s="97"/>
      <c r="BI35" s="97"/>
      <c r="BJ35" s="97"/>
      <c r="BK35" s="97"/>
      <c r="BL35" s="97"/>
      <c r="BM35" s="97"/>
      <c r="BN35" s="98">
        <f>BM35</f>
        <v>0</v>
      </c>
      <c r="BO35" s="97"/>
      <c r="BP35" s="97"/>
      <c r="BQ35" s="97"/>
      <c r="BR35" s="97"/>
      <c r="BS35" s="97"/>
      <c r="BT35" s="97"/>
      <c r="BU35" s="97"/>
      <c r="BV35" s="97"/>
      <c r="BW35" s="97"/>
      <c r="BX35" s="97"/>
      <c r="BY35" s="97"/>
      <c r="BZ35" s="97"/>
      <c r="CA35" s="98">
        <f>BZ35</f>
        <v>0</v>
      </c>
      <c r="CB35" s="97"/>
      <c r="CC35" s="97"/>
      <c r="CD35" s="97"/>
      <c r="CE35" s="97"/>
      <c r="CF35" s="97"/>
      <c r="CG35" s="97"/>
      <c r="CH35" s="97"/>
      <c r="CI35" s="97"/>
      <c r="CJ35" s="97"/>
      <c r="CK35" s="97"/>
      <c r="CL35" s="97"/>
      <c r="CM35" s="97"/>
      <c r="CN35" s="98">
        <f>CM35</f>
        <v>0</v>
      </c>
      <c r="CO35" s="97"/>
      <c r="CP35" s="97"/>
      <c r="CQ35" s="97"/>
      <c r="CR35" s="97"/>
      <c r="CS35" s="97"/>
      <c r="CT35" s="97"/>
      <c r="CU35" s="97"/>
      <c r="CV35" s="97"/>
      <c r="CW35" s="97"/>
      <c r="CX35" s="97"/>
      <c r="CY35" s="97"/>
      <c r="CZ35" s="97"/>
      <c r="DA35" s="98">
        <f>CZ35</f>
        <v>0</v>
      </c>
      <c r="DB35" s="97"/>
      <c r="DC35" s="97"/>
      <c r="DD35" s="97"/>
      <c r="DE35" s="97"/>
      <c r="DF35" s="97"/>
      <c r="DG35" s="97"/>
      <c r="DH35" s="97"/>
      <c r="DI35" s="97"/>
      <c r="DJ35" s="97"/>
      <c r="DK35" s="97"/>
      <c r="DL35" s="97"/>
      <c r="DM35" s="97"/>
      <c r="DN35" s="98">
        <f>DM35</f>
        <v>0</v>
      </c>
      <c r="DO35" s="97"/>
      <c r="DP35" s="97"/>
      <c r="DQ35" s="97"/>
      <c r="DR35" s="97"/>
      <c r="DS35" s="97"/>
      <c r="DT35" s="97"/>
      <c r="DU35" s="97"/>
      <c r="DV35" s="97"/>
      <c r="DW35" s="97"/>
      <c r="DX35" s="97"/>
      <c r="DY35" s="97"/>
      <c r="DZ35" s="97"/>
      <c r="EA35" s="98">
        <f>DZ35</f>
        <v>0</v>
      </c>
      <c r="EB35" s="97"/>
      <c r="EC35" s="97"/>
      <c r="ED35" s="97"/>
      <c r="EE35" s="97"/>
      <c r="EF35" s="97"/>
      <c r="EG35" s="97"/>
      <c r="EH35" s="97"/>
      <c r="EI35" s="97"/>
      <c r="EJ35" s="97"/>
      <c r="EK35" s="97"/>
      <c r="EL35" s="97"/>
      <c r="EM35" s="97"/>
      <c r="EN35" s="98">
        <f>EM35</f>
        <v>0</v>
      </c>
      <c r="EO35" s="97"/>
      <c r="EP35" s="97"/>
      <c r="EQ35" s="97"/>
      <c r="ER35" s="97"/>
      <c r="ES35" s="97"/>
      <c r="ET35" s="97"/>
      <c r="EU35" s="97"/>
      <c r="EV35" s="97"/>
      <c r="EW35" s="97"/>
      <c r="EX35" s="97"/>
      <c r="EY35" s="97"/>
      <c r="EZ35" s="97"/>
      <c r="FA35" s="98">
        <f>EZ35</f>
        <v>0</v>
      </c>
      <c r="FB35" s="97"/>
      <c r="FC35" s="97"/>
      <c r="FD35" s="97"/>
      <c r="FE35" s="97"/>
      <c r="FF35" s="97"/>
      <c r="FG35" s="97"/>
      <c r="FH35" s="97"/>
      <c r="FI35" s="97"/>
      <c r="FJ35" s="97"/>
      <c r="FK35" s="97"/>
      <c r="FL35" s="97"/>
      <c r="FM35" s="97"/>
      <c r="FN35" s="98">
        <f>FM35</f>
        <v>0</v>
      </c>
      <c r="FO35" s="97"/>
      <c r="FP35" s="97"/>
      <c r="FQ35" s="97"/>
      <c r="FR35" s="97"/>
      <c r="FS35" s="97"/>
      <c r="FT35" s="97"/>
      <c r="FU35" s="97"/>
      <c r="FV35" s="97"/>
      <c r="FW35" s="97"/>
      <c r="FX35" s="97"/>
      <c r="FY35" s="97"/>
      <c r="FZ35" s="97"/>
      <c r="GA35" s="98">
        <f>FZ35</f>
        <v>0</v>
      </c>
      <c r="GB35" s="97"/>
      <c r="GC35" s="97"/>
      <c r="GD35" s="97"/>
      <c r="GE35" s="97"/>
      <c r="GF35" s="97"/>
      <c r="GG35" s="97"/>
      <c r="GH35" s="97"/>
      <c r="GI35" s="97"/>
      <c r="GJ35" s="97"/>
      <c r="GK35" s="97"/>
      <c r="GL35" s="97"/>
      <c r="GM35" s="97"/>
      <c r="GN35" s="98">
        <f>GM35</f>
        <v>0</v>
      </c>
      <c r="GO35" s="97"/>
      <c r="GP35" s="97"/>
      <c r="GQ35" s="97"/>
      <c r="GR35" s="97"/>
      <c r="GS35" s="97"/>
      <c r="GT35" s="97"/>
      <c r="GU35" s="97"/>
      <c r="GV35" s="97"/>
      <c r="GW35" s="97"/>
      <c r="GX35" s="97"/>
      <c r="GY35" s="97"/>
      <c r="GZ35" s="97"/>
      <c r="HA35" s="98">
        <f>GZ35</f>
        <v>0</v>
      </c>
      <c r="HB35" s="97"/>
      <c r="HC35" s="97"/>
      <c r="HD35" s="97"/>
      <c r="HE35" s="97"/>
      <c r="HF35" s="97"/>
      <c r="HG35" s="97"/>
      <c r="HH35" s="97"/>
      <c r="HI35" s="97"/>
      <c r="HJ35" s="97"/>
      <c r="HK35" s="97"/>
      <c r="HL35" s="97"/>
      <c r="HM35" s="97"/>
      <c r="HN35" s="98">
        <f>HM35</f>
        <v>0</v>
      </c>
      <c r="HO35" s="97"/>
      <c r="HP35" s="97"/>
      <c r="HQ35" s="97"/>
      <c r="HR35" s="97"/>
      <c r="HS35" s="97"/>
      <c r="HT35" s="97"/>
      <c r="HU35" s="97"/>
      <c r="HV35" s="97"/>
      <c r="HW35" s="97"/>
      <c r="HX35" s="97"/>
      <c r="HY35" s="97"/>
      <c r="HZ35" s="97"/>
      <c r="IA35" s="98">
        <f>HZ35</f>
        <v>0</v>
      </c>
      <c r="IB35" s="97"/>
      <c r="IC35" s="97"/>
      <c r="ID35" s="97"/>
      <c r="IE35" s="97"/>
      <c r="IF35" s="97"/>
      <c r="IG35" s="97"/>
      <c r="IH35" s="97"/>
      <c r="II35" s="97"/>
      <c r="IJ35" s="97"/>
      <c r="IK35" s="97"/>
      <c r="IL35" s="97"/>
      <c r="IM35" s="97"/>
      <c r="IN35" s="98">
        <f>IM35</f>
        <v>0</v>
      </c>
      <c r="IO35" s="97"/>
      <c r="IP35" s="97"/>
      <c r="IQ35" s="97"/>
      <c r="IR35" s="97"/>
      <c r="IS35" s="97"/>
      <c r="IT35" s="97"/>
      <c r="IU35" s="97"/>
      <c r="IV35" s="97"/>
      <c r="IW35" s="97"/>
      <c r="IX35" s="97"/>
      <c r="IY35" s="97"/>
      <c r="IZ35" s="97"/>
      <c r="JA35" s="98">
        <f>IZ35</f>
        <v>0</v>
      </c>
      <c r="JB35" s="97"/>
      <c r="JC35" s="97"/>
      <c r="JD35" s="97"/>
      <c r="JE35" s="97"/>
      <c r="JF35" s="97"/>
      <c r="JG35" s="97"/>
      <c r="JH35" s="97"/>
      <c r="JI35" s="97"/>
      <c r="JJ35" s="97"/>
      <c r="JK35" s="97"/>
      <c r="JL35" s="97"/>
      <c r="JM35" s="97"/>
      <c r="JN35" s="98">
        <f>JM35</f>
        <v>0</v>
      </c>
      <c r="JO35" s="97"/>
      <c r="JP35" s="97"/>
      <c r="JQ35" s="97"/>
      <c r="JR35" s="97"/>
      <c r="JS35" s="97"/>
      <c r="JT35" s="97"/>
      <c r="JU35" s="97"/>
      <c r="JV35" s="97"/>
      <c r="JW35" s="97"/>
      <c r="JX35" s="97"/>
      <c r="JY35" s="97"/>
      <c r="JZ35" s="97"/>
      <c r="KA35" s="98">
        <f>JZ35</f>
        <v>0</v>
      </c>
      <c r="KB35" s="97"/>
      <c r="KC35" s="97"/>
      <c r="KD35" s="97"/>
      <c r="KE35" s="97"/>
      <c r="KF35" s="97"/>
      <c r="KG35" s="97"/>
      <c r="KH35" s="97"/>
      <c r="KI35" s="97"/>
      <c r="KJ35" s="97"/>
      <c r="KK35" s="97"/>
      <c r="KL35" s="97"/>
      <c r="KM35" s="97"/>
      <c r="KN35" s="98">
        <f>KM35</f>
        <v>0</v>
      </c>
      <c r="KO35" s="97"/>
      <c r="KP35" s="97"/>
      <c r="KQ35" s="97"/>
      <c r="KR35" s="97"/>
      <c r="KS35" s="97"/>
      <c r="KT35" s="97"/>
      <c r="KU35" s="97"/>
      <c r="KV35" s="97"/>
      <c r="KW35" s="97"/>
      <c r="KX35" s="97"/>
      <c r="KY35" s="97"/>
      <c r="KZ35" s="97"/>
      <c r="LA35" s="98">
        <f>KZ35</f>
        <v>0</v>
      </c>
      <c r="LB35" s="97"/>
      <c r="LC35" s="97"/>
      <c r="LD35" s="97"/>
      <c r="LE35" s="97"/>
      <c r="LF35" s="97"/>
      <c r="LG35" s="97"/>
      <c r="LH35" s="97"/>
      <c r="LI35" s="97"/>
      <c r="LJ35" s="97"/>
      <c r="LK35" s="97"/>
      <c r="LL35" s="97"/>
      <c r="LM35" s="97"/>
      <c r="LN35" s="198">
        <f>LM35</f>
        <v>0</v>
      </c>
    </row>
    <row r="36" spans="1:326" s="58" customFormat="1" ht="15.4" thickBot="1">
      <c r="A36" s="181" t="s">
        <v>30</v>
      </c>
      <c r="B36" s="182">
        <f>SUM(B37:B40)</f>
        <v>33750</v>
      </c>
      <c r="C36" s="183">
        <f t="shared" ref="C36:Z36" si="638">SUM(C37:C40)</f>
        <v>65000</v>
      </c>
      <c r="D36" s="183">
        <f t="shared" si="638"/>
        <v>96250</v>
      </c>
      <c r="E36" s="183">
        <f t="shared" si="638"/>
        <v>127500</v>
      </c>
      <c r="F36" s="183">
        <f t="shared" si="638"/>
        <v>158750</v>
      </c>
      <c r="G36" s="183">
        <f t="shared" si="638"/>
        <v>190000</v>
      </c>
      <c r="H36" s="183">
        <f t="shared" si="638"/>
        <v>221250</v>
      </c>
      <c r="I36" s="183">
        <f t="shared" si="638"/>
        <v>252500</v>
      </c>
      <c r="J36" s="183">
        <f t="shared" si="638"/>
        <v>283750</v>
      </c>
      <c r="K36" s="183">
        <f t="shared" si="638"/>
        <v>315000</v>
      </c>
      <c r="L36" s="183">
        <f t="shared" si="638"/>
        <v>346250</v>
      </c>
      <c r="M36" s="183">
        <f t="shared" si="638"/>
        <v>2500</v>
      </c>
      <c r="N36" s="182">
        <f t="shared" si="638"/>
        <v>2500</v>
      </c>
      <c r="O36" s="182">
        <f>SUM(O37:O40)</f>
        <v>106666.66666666669</v>
      </c>
      <c r="P36" s="183">
        <f t="shared" si="638"/>
        <v>210833.33333333337</v>
      </c>
      <c r="Q36" s="183">
        <f t="shared" si="638"/>
        <v>315000</v>
      </c>
      <c r="R36" s="183">
        <f t="shared" si="638"/>
        <v>419166.66666666663</v>
      </c>
      <c r="S36" s="183">
        <f t="shared" si="638"/>
        <v>523333.33333333326</v>
      </c>
      <c r="T36" s="183">
        <f t="shared" si="638"/>
        <v>627499.99999999988</v>
      </c>
      <c r="U36" s="183">
        <f t="shared" si="638"/>
        <v>731666.66666666651</v>
      </c>
      <c r="V36" s="183">
        <f t="shared" si="638"/>
        <v>835833.33333333326</v>
      </c>
      <c r="W36" s="183">
        <f t="shared" si="638"/>
        <v>940000</v>
      </c>
      <c r="X36" s="183">
        <f t="shared" si="638"/>
        <v>1044166.6666666667</v>
      </c>
      <c r="Y36" s="183">
        <f t="shared" si="638"/>
        <v>1148333.3333333335</v>
      </c>
      <c r="Z36" s="184">
        <f t="shared" si="638"/>
        <v>-2390.6551205927972</v>
      </c>
      <c r="AA36" s="183">
        <f t="shared" ref="AA36" si="639">SUM(AA37:AA40)</f>
        <v>-2390.6551205927972</v>
      </c>
      <c r="AB36" s="182">
        <f>SUM(AB37:AB40)</f>
        <v>70526.01154607418</v>
      </c>
      <c r="AC36" s="183">
        <f t="shared" ref="AC36:AM36" si="640">SUM(AC37:AC40)</f>
        <v>143442.67821274092</v>
      </c>
      <c r="AD36" s="183">
        <f t="shared" si="640"/>
        <v>216359.34487940767</v>
      </c>
      <c r="AE36" s="183">
        <f t="shared" si="640"/>
        <v>289276.01154607441</v>
      </c>
      <c r="AF36" s="183">
        <f t="shared" si="640"/>
        <v>362192.67821274116</v>
      </c>
      <c r="AG36" s="183">
        <f t="shared" si="640"/>
        <v>450118.48116413015</v>
      </c>
      <c r="AH36" s="183">
        <f t="shared" si="640"/>
        <v>517996.08533079689</v>
      </c>
      <c r="AI36" s="183">
        <f t="shared" si="640"/>
        <v>585691.39783079666</v>
      </c>
      <c r="AJ36" s="183">
        <f t="shared" si="640"/>
        <v>653204.41866412992</v>
      </c>
      <c r="AK36" s="183">
        <f t="shared" si="640"/>
        <v>720535.14783079643</v>
      </c>
      <c r="AL36" s="183">
        <f t="shared" si="640"/>
        <v>787683.5853307962</v>
      </c>
      <c r="AM36" s="184">
        <f t="shared" si="640"/>
        <v>73606.899971342194</v>
      </c>
      <c r="AN36" s="183">
        <f t="shared" ref="AN36" si="641">SUM(AN37:AN40)</f>
        <v>73606.899971342194</v>
      </c>
      <c r="AO36" s="182">
        <f>SUM(AO37:AO40)</f>
        <v>327348.75512285734</v>
      </c>
      <c r="AP36" s="183">
        <f t="shared" ref="AP36:AZ36" si="642">SUM(AP37:AP40)</f>
        <v>330726.02694103913</v>
      </c>
      <c r="AQ36" s="183">
        <f t="shared" si="642"/>
        <v>334103.29875922098</v>
      </c>
      <c r="AR36" s="183">
        <f t="shared" si="642"/>
        <v>337480.57057740283</v>
      </c>
      <c r="AS36" s="183">
        <f t="shared" si="642"/>
        <v>340857.84239558462</v>
      </c>
      <c r="AT36" s="183">
        <f t="shared" si="642"/>
        <v>344235.11421376641</v>
      </c>
      <c r="AU36" s="183">
        <f t="shared" si="642"/>
        <v>347612.38603194826</v>
      </c>
      <c r="AV36" s="183">
        <f t="shared" si="642"/>
        <v>350989.65785013011</v>
      </c>
      <c r="AW36" s="183">
        <f t="shared" si="642"/>
        <v>354366.9296683119</v>
      </c>
      <c r="AX36" s="183">
        <f t="shared" si="642"/>
        <v>357744.20148649375</v>
      </c>
      <c r="AY36" s="183">
        <f t="shared" si="642"/>
        <v>361121.47330467554</v>
      </c>
      <c r="AZ36" s="184">
        <f t="shared" si="642"/>
        <v>364498.74512285733</v>
      </c>
      <c r="BA36" s="183">
        <f t="shared" ref="BA36" si="643">SUM(BA37:BA40)</f>
        <v>364498.74512285733</v>
      </c>
      <c r="BB36" s="182">
        <f>SUM(BB37:BB40)</f>
        <v>368422.38044103916</v>
      </c>
      <c r="BC36" s="183">
        <f t="shared" ref="BC36:BM36" si="644">SUM(BC37:BC40)</f>
        <v>372346.01575922099</v>
      </c>
      <c r="BD36" s="183">
        <f t="shared" si="644"/>
        <v>376269.65107740281</v>
      </c>
      <c r="BE36" s="183">
        <f t="shared" si="644"/>
        <v>380193.28639558464</v>
      </c>
      <c r="BF36" s="183">
        <f t="shared" si="644"/>
        <v>384116.92171376647</v>
      </c>
      <c r="BG36" s="183">
        <f t="shared" si="644"/>
        <v>388040.55703194829</v>
      </c>
      <c r="BH36" s="183">
        <f t="shared" si="644"/>
        <v>391964.19235013012</v>
      </c>
      <c r="BI36" s="183">
        <f t="shared" si="644"/>
        <v>395887.82766831189</v>
      </c>
      <c r="BJ36" s="183">
        <f t="shared" si="644"/>
        <v>399811.46298649372</v>
      </c>
      <c r="BK36" s="183">
        <f t="shared" si="644"/>
        <v>403735.09830467554</v>
      </c>
      <c r="BL36" s="183">
        <f t="shared" si="644"/>
        <v>407658.73362285737</v>
      </c>
      <c r="BM36" s="184">
        <f t="shared" si="644"/>
        <v>411582.3689410392</v>
      </c>
      <c r="BN36" s="183">
        <f t="shared" ref="BN36" si="645">SUM(BN37:BN40)</f>
        <v>411582.3689410392</v>
      </c>
      <c r="BO36" s="182">
        <f>SUM(BO37:BO40)</f>
        <v>416068.75866422104</v>
      </c>
      <c r="BP36" s="183">
        <f t="shared" ref="BP36:BZ36" si="646">SUM(BP37:BP40)</f>
        <v>420555.14838740288</v>
      </c>
      <c r="BQ36" s="183">
        <f t="shared" si="646"/>
        <v>425041.53811058466</v>
      </c>
      <c r="BR36" s="183">
        <f t="shared" si="646"/>
        <v>429527.9278337665</v>
      </c>
      <c r="BS36" s="183">
        <f t="shared" si="646"/>
        <v>434014.31755694828</v>
      </c>
      <c r="BT36" s="183">
        <f t="shared" si="646"/>
        <v>438500.70728013007</v>
      </c>
      <c r="BU36" s="183">
        <f t="shared" si="646"/>
        <v>442987.09700331185</v>
      </c>
      <c r="BV36" s="183">
        <f t="shared" si="646"/>
        <v>447473.48672649369</v>
      </c>
      <c r="BW36" s="183">
        <f t="shared" si="646"/>
        <v>451959.87644967553</v>
      </c>
      <c r="BX36" s="183">
        <f t="shared" si="646"/>
        <v>456446.26617285737</v>
      </c>
      <c r="BY36" s="183">
        <f t="shared" si="646"/>
        <v>460932.65589603916</v>
      </c>
      <c r="BZ36" s="184">
        <f t="shared" si="646"/>
        <v>465419.04561922094</v>
      </c>
      <c r="CA36" s="183">
        <f t="shared" ref="CA36" si="647">SUM(CA37:CA40)</f>
        <v>465419.04561922094</v>
      </c>
      <c r="CB36" s="182">
        <f>SUM(CB37:CB40)</f>
        <v>470485.07237955276</v>
      </c>
      <c r="CC36" s="183">
        <f t="shared" ref="CC36:CM36" si="648">SUM(CC37:CC40)</f>
        <v>475551.09913988458</v>
      </c>
      <c r="CD36" s="183">
        <f t="shared" si="648"/>
        <v>480617.1259002164</v>
      </c>
      <c r="CE36" s="183">
        <f t="shared" si="648"/>
        <v>485683.15266054822</v>
      </c>
      <c r="CF36" s="183">
        <f t="shared" si="648"/>
        <v>490749.17942088004</v>
      </c>
      <c r="CG36" s="183">
        <f t="shared" si="648"/>
        <v>495815.2061812118</v>
      </c>
      <c r="CH36" s="183">
        <f t="shared" si="648"/>
        <v>500881.23294154363</v>
      </c>
      <c r="CI36" s="183">
        <f t="shared" si="648"/>
        <v>505947.25970187545</v>
      </c>
      <c r="CJ36" s="183">
        <f t="shared" si="648"/>
        <v>511013.28646220721</v>
      </c>
      <c r="CK36" s="183">
        <f t="shared" si="648"/>
        <v>516079.31322253903</v>
      </c>
      <c r="CL36" s="183">
        <f t="shared" si="648"/>
        <v>521145.33998287085</v>
      </c>
      <c r="CM36" s="184">
        <f t="shared" si="648"/>
        <v>526211.36674320267</v>
      </c>
      <c r="CN36" s="183">
        <f t="shared" ref="CN36" si="649">SUM(CN37:CN40)</f>
        <v>526211.36674320267</v>
      </c>
      <c r="CO36" s="182">
        <f>SUM(CO37:CO40)</f>
        <v>531874.4196517989</v>
      </c>
      <c r="CP36" s="183">
        <f t="shared" ref="CP36:CZ36" si="650">SUM(CP37:CP40)</f>
        <v>537537.47256039525</v>
      </c>
      <c r="CQ36" s="183">
        <f t="shared" si="650"/>
        <v>543200.5254689916</v>
      </c>
      <c r="CR36" s="183">
        <f t="shared" si="650"/>
        <v>548863.57837758784</v>
      </c>
      <c r="CS36" s="183">
        <f t="shared" si="650"/>
        <v>554526.63128618419</v>
      </c>
      <c r="CT36" s="183">
        <f t="shared" si="650"/>
        <v>560189.68419478054</v>
      </c>
      <c r="CU36" s="183">
        <f t="shared" si="650"/>
        <v>565852.73710337689</v>
      </c>
      <c r="CV36" s="183">
        <f t="shared" si="650"/>
        <v>571515.79001197312</v>
      </c>
      <c r="CW36" s="183">
        <f t="shared" si="650"/>
        <v>577178.84292056947</v>
      </c>
      <c r="CX36" s="183">
        <f t="shared" si="650"/>
        <v>582841.89582916582</v>
      </c>
      <c r="CY36" s="183">
        <f t="shared" si="650"/>
        <v>588504.94873776217</v>
      </c>
      <c r="CZ36" s="184">
        <f t="shared" si="650"/>
        <v>594168.00164635852</v>
      </c>
      <c r="DA36" s="183">
        <f t="shared" ref="DA36" si="651">SUM(DA37:DA40)</f>
        <v>594168.00164635852</v>
      </c>
      <c r="DB36" s="182">
        <f>SUM(DB37:DB40)</f>
        <v>600445.9914876672</v>
      </c>
      <c r="DC36" s="183">
        <f t="shared" ref="DC36:DM36" si="652">SUM(DC37:DC40)</f>
        <v>606723.98132897587</v>
      </c>
      <c r="DD36" s="183">
        <f t="shared" si="652"/>
        <v>613001.97117028455</v>
      </c>
      <c r="DE36" s="183">
        <f t="shared" si="652"/>
        <v>619279.96101159323</v>
      </c>
      <c r="DF36" s="183">
        <f t="shared" si="652"/>
        <v>625557.95085290202</v>
      </c>
      <c r="DG36" s="183">
        <f t="shared" si="652"/>
        <v>631835.94069421059</v>
      </c>
      <c r="DH36" s="183">
        <f t="shared" si="652"/>
        <v>638113.93053551926</v>
      </c>
      <c r="DI36" s="183">
        <f t="shared" si="652"/>
        <v>644391.92037682794</v>
      </c>
      <c r="DJ36" s="183">
        <f t="shared" si="652"/>
        <v>650669.91021813673</v>
      </c>
      <c r="DK36" s="183">
        <f t="shared" si="652"/>
        <v>656947.90005944541</v>
      </c>
      <c r="DL36" s="183">
        <f t="shared" si="652"/>
        <v>663225.88990075421</v>
      </c>
      <c r="DM36" s="184">
        <f t="shared" si="652"/>
        <v>669503.879742063</v>
      </c>
      <c r="DN36" s="183">
        <f t="shared" ref="DN36" si="653">SUM(DN37:DN40)</f>
        <v>669503.879742063</v>
      </c>
      <c r="DO36" s="182">
        <f>SUM(DO37:DO40)</f>
        <v>676415.25462406559</v>
      </c>
      <c r="DP36" s="183">
        <f t="shared" ref="DP36:DZ36" si="654">SUM(DP37:DP40)</f>
        <v>683326.62950606819</v>
      </c>
      <c r="DQ36" s="183">
        <f t="shared" si="654"/>
        <v>690238.00438807078</v>
      </c>
      <c r="DR36" s="183">
        <f t="shared" si="654"/>
        <v>697149.37927007338</v>
      </c>
      <c r="DS36" s="183">
        <f t="shared" si="654"/>
        <v>704060.75415207585</v>
      </c>
      <c r="DT36" s="183">
        <f t="shared" si="654"/>
        <v>710972.12903407845</v>
      </c>
      <c r="DU36" s="183">
        <f t="shared" si="654"/>
        <v>717883.50391608104</v>
      </c>
      <c r="DV36" s="183">
        <f t="shared" si="654"/>
        <v>724794.87879808364</v>
      </c>
      <c r="DW36" s="183">
        <f t="shared" si="654"/>
        <v>731706.25368008623</v>
      </c>
      <c r="DX36" s="183">
        <f t="shared" si="654"/>
        <v>738617.62856208882</v>
      </c>
      <c r="DY36" s="183">
        <f t="shared" si="654"/>
        <v>745529.00344409142</v>
      </c>
      <c r="DZ36" s="184">
        <f t="shared" si="654"/>
        <v>752440.37832609401</v>
      </c>
      <c r="EA36" s="183">
        <f t="shared" ref="EA36" si="655">SUM(EA37:EA40)</f>
        <v>752440.37832609401</v>
      </c>
      <c r="EB36" s="182">
        <f>SUM(EB37:EB40)</f>
        <v>760004.13980001118</v>
      </c>
      <c r="EC36" s="183">
        <f t="shared" ref="EC36:EM36" si="656">SUM(EC37:EC40)</f>
        <v>767567.90127392835</v>
      </c>
      <c r="ED36" s="183">
        <f t="shared" si="656"/>
        <v>775131.66274784552</v>
      </c>
      <c r="EE36" s="183">
        <f t="shared" si="656"/>
        <v>782695.42422176269</v>
      </c>
      <c r="EF36" s="183">
        <f t="shared" si="656"/>
        <v>790259.18569567986</v>
      </c>
      <c r="EG36" s="183">
        <f t="shared" si="656"/>
        <v>797822.94716959703</v>
      </c>
      <c r="EH36" s="183">
        <f t="shared" si="656"/>
        <v>805386.7086435142</v>
      </c>
      <c r="EI36" s="183">
        <f t="shared" si="656"/>
        <v>812950.47011743137</v>
      </c>
      <c r="EJ36" s="183">
        <f t="shared" si="656"/>
        <v>820514.23159134854</v>
      </c>
      <c r="EK36" s="183">
        <f t="shared" si="656"/>
        <v>828077.99306526571</v>
      </c>
      <c r="EL36" s="183">
        <f t="shared" si="656"/>
        <v>835641.75453918288</v>
      </c>
      <c r="EM36" s="184">
        <f t="shared" si="656"/>
        <v>843205.51601310004</v>
      </c>
      <c r="EN36" s="183">
        <f t="shared" ref="EN36" si="657">SUM(EN37:EN40)</f>
        <v>843205.51601310004</v>
      </c>
      <c r="EO36" s="182">
        <f>SUM(EO37:EO40)</f>
        <v>851441.23567668931</v>
      </c>
      <c r="EP36" s="183">
        <f t="shared" ref="EP36:EZ36" si="658">SUM(EP37:EP40)</f>
        <v>859676.95534027857</v>
      </c>
      <c r="EQ36" s="183">
        <f t="shared" si="658"/>
        <v>867912.67500386783</v>
      </c>
      <c r="ER36" s="183">
        <f t="shared" si="658"/>
        <v>876148.39466745709</v>
      </c>
      <c r="ES36" s="183">
        <f t="shared" si="658"/>
        <v>884384.11433104635</v>
      </c>
      <c r="ET36" s="183">
        <f t="shared" si="658"/>
        <v>892619.83399463561</v>
      </c>
      <c r="EU36" s="183">
        <f t="shared" si="658"/>
        <v>900855.55365822488</v>
      </c>
      <c r="EV36" s="183">
        <f t="shared" si="658"/>
        <v>909091.27332181414</v>
      </c>
      <c r="EW36" s="183">
        <f t="shared" si="658"/>
        <v>917326.9929854034</v>
      </c>
      <c r="EX36" s="183">
        <f t="shared" si="658"/>
        <v>925562.71264899266</v>
      </c>
      <c r="EY36" s="183">
        <f t="shared" si="658"/>
        <v>933798.43231258192</v>
      </c>
      <c r="EZ36" s="184">
        <f t="shared" si="658"/>
        <v>942034.15197617118</v>
      </c>
      <c r="FA36" s="183">
        <f t="shared" ref="FA36" si="659">SUM(FA37:FA40)</f>
        <v>942034.15197617118</v>
      </c>
      <c r="FB36" s="182">
        <f>SUM(FB37:FB40)</f>
        <v>950961.98857512267</v>
      </c>
      <c r="FC36" s="183">
        <f t="shared" ref="FC36:FM36" si="660">SUM(FC37:FC40)</f>
        <v>959889.82517407415</v>
      </c>
      <c r="FD36" s="183">
        <f t="shared" si="660"/>
        <v>968817.66177302564</v>
      </c>
      <c r="FE36" s="183">
        <f t="shared" si="660"/>
        <v>977745.49837197713</v>
      </c>
      <c r="FF36" s="183">
        <f t="shared" si="660"/>
        <v>986673.33497092861</v>
      </c>
      <c r="FG36" s="183">
        <f t="shared" si="660"/>
        <v>995601.17156987998</v>
      </c>
      <c r="FH36" s="183">
        <f t="shared" si="660"/>
        <v>1004529.0081688315</v>
      </c>
      <c r="FI36" s="183">
        <f t="shared" si="660"/>
        <v>1013456.844767783</v>
      </c>
      <c r="FJ36" s="183">
        <f t="shared" si="660"/>
        <v>1022384.6813667344</v>
      </c>
      <c r="FK36" s="183">
        <f t="shared" si="660"/>
        <v>1031312.5179656859</v>
      </c>
      <c r="FL36" s="183">
        <f t="shared" si="660"/>
        <v>1040240.3545646374</v>
      </c>
      <c r="FM36" s="184">
        <f t="shared" si="660"/>
        <v>1049168.1911635888</v>
      </c>
      <c r="FN36" s="183">
        <f t="shared" ref="FN36" si="661">SUM(FN37:FN40)</f>
        <v>1049168.1911635888</v>
      </c>
      <c r="FO36" s="182">
        <f>SUM(FO37:FO40)</f>
        <v>1058808.9082059632</v>
      </c>
      <c r="FP36" s="183">
        <f t="shared" ref="FP36:FZ36" si="662">SUM(FP37:FP40)</f>
        <v>1068449.6252483379</v>
      </c>
      <c r="FQ36" s="183">
        <f t="shared" si="662"/>
        <v>1078090.3422907125</v>
      </c>
      <c r="FR36" s="183">
        <f t="shared" si="662"/>
        <v>1087731.0593330869</v>
      </c>
      <c r="FS36" s="183">
        <f t="shared" si="662"/>
        <v>1097371.7763754616</v>
      </c>
      <c r="FT36" s="183">
        <f t="shared" si="662"/>
        <v>1107012.4934178363</v>
      </c>
      <c r="FU36" s="183">
        <f t="shared" si="662"/>
        <v>1101523.7912682917</v>
      </c>
      <c r="FV36" s="183">
        <f t="shared" si="662"/>
        <v>1096079.281037939</v>
      </c>
      <c r="FW36" s="183">
        <f t="shared" si="662"/>
        <v>1090678.9627267781</v>
      </c>
      <c r="FX36" s="183">
        <f t="shared" si="662"/>
        <v>1085322.8363348092</v>
      </c>
      <c r="FY36" s="183">
        <f t="shared" si="662"/>
        <v>1080010.9018620322</v>
      </c>
      <c r="FZ36" s="184">
        <f t="shared" si="662"/>
        <v>1074743.1593084473</v>
      </c>
      <c r="GA36" s="183">
        <f t="shared" ref="GA36" si="663">SUM(GA37:GA40)</f>
        <v>1074743.1593084473</v>
      </c>
      <c r="GB36" s="182">
        <f>SUM(GB37:GB40)</f>
        <v>1085383.2947226991</v>
      </c>
      <c r="GC36" s="183">
        <f t="shared" ref="GC36:GM36" si="664">SUM(GC37:GC40)</f>
        <v>1096023.4301369509</v>
      </c>
      <c r="GD36" s="183">
        <f t="shared" si="664"/>
        <v>1106663.5655512027</v>
      </c>
      <c r="GE36" s="183">
        <f t="shared" si="664"/>
        <v>1117303.7009654546</v>
      </c>
      <c r="GF36" s="183">
        <f t="shared" si="664"/>
        <v>1127943.8363797064</v>
      </c>
      <c r="GG36" s="183">
        <f t="shared" si="664"/>
        <v>1138583.9717939582</v>
      </c>
      <c r="GH36" s="183">
        <f t="shared" si="664"/>
        <v>1149224.10720821</v>
      </c>
      <c r="GI36" s="183">
        <f t="shared" si="664"/>
        <v>1159864.2426224619</v>
      </c>
      <c r="GJ36" s="183">
        <f t="shared" si="664"/>
        <v>1170504.3780367137</v>
      </c>
      <c r="GK36" s="183">
        <f t="shared" si="664"/>
        <v>1181144.5134509655</v>
      </c>
      <c r="GL36" s="183">
        <f t="shared" si="664"/>
        <v>1191784.6488652173</v>
      </c>
      <c r="GM36" s="184">
        <f t="shared" si="664"/>
        <v>1202424.7842794694</v>
      </c>
      <c r="GN36" s="183">
        <f t="shared" ref="GN36" si="665">SUM(GN37:GN40)</f>
        <v>1202424.7842794694</v>
      </c>
      <c r="GO36" s="182">
        <f>SUM(GO37:GO40)</f>
        <v>0</v>
      </c>
      <c r="GP36" s="183">
        <f t="shared" ref="GP36:GZ36" si="666">SUM(GP37:GP40)</f>
        <v>0</v>
      </c>
      <c r="GQ36" s="183">
        <f t="shared" si="666"/>
        <v>0</v>
      </c>
      <c r="GR36" s="183">
        <f t="shared" si="666"/>
        <v>0</v>
      </c>
      <c r="GS36" s="183">
        <f t="shared" si="666"/>
        <v>0</v>
      </c>
      <c r="GT36" s="183">
        <f t="shared" si="666"/>
        <v>0</v>
      </c>
      <c r="GU36" s="183">
        <f t="shared" si="666"/>
        <v>0</v>
      </c>
      <c r="GV36" s="183">
        <f t="shared" si="666"/>
        <v>0</v>
      </c>
      <c r="GW36" s="183">
        <f t="shared" si="666"/>
        <v>0</v>
      </c>
      <c r="GX36" s="183">
        <f t="shared" si="666"/>
        <v>0</v>
      </c>
      <c r="GY36" s="183">
        <f t="shared" si="666"/>
        <v>0</v>
      </c>
      <c r="GZ36" s="184">
        <f t="shared" si="666"/>
        <v>0</v>
      </c>
      <c r="HA36" s="183">
        <f t="shared" ref="HA36" si="667">SUM(HA37:HA40)</f>
        <v>0</v>
      </c>
      <c r="HB36" s="182">
        <f>SUM(HB37:HB40)</f>
        <v>0</v>
      </c>
      <c r="HC36" s="183">
        <f t="shared" ref="HC36:HM36" si="668">SUM(HC37:HC40)</f>
        <v>0</v>
      </c>
      <c r="HD36" s="183">
        <f t="shared" si="668"/>
        <v>0</v>
      </c>
      <c r="HE36" s="183">
        <f t="shared" si="668"/>
        <v>0</v>
      </c>
      <c r="HF36" s="183">
        <f t="shared" si="668"/>
        <v>0</v>
      </c>
      <c r="HG36" s="183">
        <f t="shared" si="668"/>
        <v>0</v>
      </c>
      <c r="HH36" s="183">
        <f t="shared" si="668"/>
        <v>0</v>
      </c>
      <c r="HI36" s="183">
        <f t="shared" si="668"/>
        <v>0</v>
      </c>
      <c r="HJ36" s="183">
        <f t="shared" si="668"/>
        <v>0</v>
      </c>
      <c r="HK36" s="183">
        <f t="shared" si="668"/>
        <v>0</v>
      </c>
      <c r="HL36" s="183">
        <f t="shared" si="668"/>
        <v>0</v>
      </c>
      <c r="HM36" s="184">
        <f t="shared" si="668"/>
        <v>0</v>
      </c>
      <c r="HN36" s="183">
        <f t="shared" ref="HN36" si="669">SUM(HN37:HN40)</f>
        <v>0</v>
      </c>
      <c r="HO36" s="182">
        <f>SUM(HO37:HO40)</f>
        <v>0</v>
      </c>
      <c r="HP36" s="183">
        <f t="shared" ref="HP36:HZ36" si="670">SUM(HP37:HP40)</f>
        <v>0</v>
      </c>
      <c r="HQ36" s="183">
        <f t="shared" si="670"/>
        <v>0</v>
      </c>
      <c r="HR36" s="183">
        <f t="shared" si="670"/>
        <v>0</v>
      </c>
      <c r="HS36" s="183">
        <f t="shared" si="670"/>
        <v>0</v>
      </c>
      <c r="HT36" s="183">
        <f t="shared" si="670"/>
        <v>0</v>
      </c>
      <c r="HU36" s="183">
        <f t="shared" si="670"/>
        <v>0</v>
      </c>
      <c r="HV36" s="183">
        <f t="shared" si="670"/>
        <v>0</v>
      </c>
      <c r="HW36" s="183">
        <f t="shared" si="670"/>
        <v>0</v>
      </c>
      <c r="HX36" s="183">
        <f t="shared" si="670"/>
        <v>0</v>
      </c>
      <c r="HY36" s="183">
        <f t="shared" si="670"/>
        <v>0</v>
      </c>
      <c r="HZ36" s="184">
        <f t="shared" si="670"/>
        <v>0</v>
      </c>
      <c r="IA36" s="183">
        <f t="shared" ref="IA36" si="671">SUM(IA37:IA40)</f>
        <v>0</v>
      </c>
      <c r="IB36" s="182">
        <f>SUM(IB37:IB40)</f>
        <v>0</v>
      </c>
      <c r="IC36" s="183">
        <f t="shared" ref="IC36:IM36" si="672">SUM(IC37:IC40)</f>
        <v>0</v>
      </c>
      <c r="ID36" s="183">
        <f t="shared" si="672"/>
        <v>0</v>
      </c>
      <c r="IE36" s="183">
        <f t="shared" si="672"/>
        <v>0</v>
      </c>
      <c r="IF36" s="183">
        <f t="shared" si="672"/>
        <v>0</v>
      </c>
      <c r="IG36" s="183">
        <f t="shared" si="672"/>
        <v>0</v>
      </c>
      <c r="IH36" s="183">
        <f t="shared" si="672"/>
        <v>0</v>
      </c>
      <c r="II36" s="183">
        <f t="shared" si="672"/>
        <v>0</v>
      </c>
      <c r="IJ36" s="183">
        <f t="shared" si="672"/>
        <v>0</v>
      </c>
      <c r="IK36" s="183">
        <f t="shared" si="672"/>
        <v>0</v>
      </c>
      <c r="IL36" s="183">
        <f t="shared" si="672"/>
        <v>0</v>
      </c>
      <c r="IM36" s="184">
        <f t="shared" si="672"/>
        <v>0</v>
      </c>
      <c r="IN36" s="183">
        <f t="shared" ref="IN36" si="673">SUM(IN37:IN40)</f>
        <v>0</v>
      </c>
      <c r="IO36" s="182">
        <f>SUM(IO37:IO40)</f>
        <v>0</v>
      </c>
      <c r="IP36" s="183">
        <f t="shared" ref="IP36:IZ36" si="674">SUM(IP37:IP40)</f>
        <v>0</v>
      </c>
      <c r="IQ36" s="183">
        <f t="shared" si="674"/>
        <v>0</v>
      </c>
      <c r="IR36" s="183">
        <f t="shared" si="674"/>
        <v>0</v>
      </c>
      <c r="IS36" s="183">
        <f t="shared" si="674"/>
        <v>0</v>
      </c>
      <c r="IT36" s="183">
        <f t="shared" si="674"/>
        <v>0</v>
      </c>
      <c r="IU36" s="183">
        <f t="shared" si="674"/>
        <v>0</v>
      </c>
      <c r="IV36" s="183">
        <f t="shared" si="674"/>
        <v>0</v>
      </c>
      <c r="IW36" s="183">
        <f t="shared" si="674"/>
        <v>0</v>
      </c>
      <c r="IX36" s="183">
        <f t="shared" si="674"/>
        <v>0</v>
      </c>
      <c r="IY36" s="183">
        <f t="shared" si="674"/>
        <v>0</v>
      </c>
      <c r="IZ36" s="184">
        <f t="shared" si="674"/>
        <v>0</v>
      </c>
      <c r="JA36" s="183">
        <f t="shared" ref="JA36" si="675">SUM(JA37:JA40)</f>
        <v>0</v>
      </c>
      <c r="JB36" s="182">
        <f>SUM(JB37:JB40)</f>
        <v>0</v>
      </c>
      <c r="JC36" s="183">
        <f t="shared" ref="JC36:JM36" si="676">SUM(JC37:JC40)</f>
        <v>0</v>
      </c>
      <c r="JD36" s="183">
        <f t="shared" si="676"/>
        <v>0</v>
      </c>
      <c r="JE36" s="183">
        <f t="shared" si="676"/>
        <v>0</v>
      </c>
      <c r="JF36" s="183">
        <f t="shared" si="676"/>
        <v>0</v>
      </c>
      <c r="JG36" s="183">
        <f t="shared" si="676"/>
        <v>0</v>
      </c>
      <c r="JH36" s="183">
        <f t="shared" si="676"/>
        <v>0</v>
      </c>
      <c r="JI36" s="183">
        <f t="shared" si="676"/>
        <v>0</v>
      </c>
      <c r="JJ36" s="183">
        <f t="shared" si="676"/>
        <v>0</v>
      </c>
      <c r="JK36" s="183">
        <f t="shared" si="676"/>
        <v>0</v>
      </c>
      <c r="JL36" s="183">
        <f t="shared" si="676"/>
        <v>0</v>
      </c>
      <c r="JM36" s="184">
        <f t="shared" si="676"/>
        <v>0</v>
      </c>
      <c r="JN36" s="183">
        <f t="shared" ref="JN36" si="677">SUM(JN37:JN40)</f>
        <v>0</v>
      </c>
      <c r="JO36" s="182">
        <f>SUM(JO37:JO40)</f>
        <v>0</v>
      </c>
      <c r="JP36" s="183">
        <f t="shared" ref="JP36:JZ36" si="678">SUM(JP37:JP40)</f>
        <v>0</v>
      </c>
      <c r="JQ36" s="183">
        <f t="shared" si="678"/>
        <v>0</v>
      </c>
      <c r="JR36" s="183">
        <f t="shared" si="678"/>
        <v>0</v>
      </c>
      <c r="JS36" s="183">
        <f t="shared" si="678"/>
        <v>0</v>
      </c>
      <c r="JT36" s="183">
        <f t="shared" si="678"/>
        <v>0</v>
      </c>
      <c r="JU36" s="183">
        <f t="shared" si="678"/>
        <v>0</v>
      </c>
      <c r="JV36" s="183">
        <f t="shared" si="678"/>
        <v>0</v>
      </c>
      <c r="JW36" s="183">
        <f t="shared" si="678"/>
        <v>0</v>
      </c>
      <c r="JX36" s="183">
        <f t="shared" si="678"/>
        <v>0</v>
      </c>
      <c r="JY36" s="183">
        <f t="shared" si="678"/>
        <v>0</v>
      </c>
      <c r="JZ36" s="184">
        <f t="shared" si="678"/>
        <v>0</v>
      </c>
      <c r="KA36" s="183">
        <f t="shared" ref="KA36" si="679">SUM(KA37:KA40)</f>
        <v>0</v>
      </c>
      <c r="KB36" s="182">
        <f>SUM(KB37:KB40)</f>
        <v>0</v>
      </c>
      <c r="KC36" s="183">
        <f t="shared" ref="KC36:KM36" si="680">SUM(KC37:KC40)</f>
        <v>0</v>
      </c>
      <c r="KD36" s="183">
        <f t="shared" si="680"/>
        <v>0</v>
      </c>
      <c r="KE36" s="183">
        <f t="shared" si="680"/>
        <v>0</v>
      </c>
      <c r="KF36" s="183">
        <f t="shared" si="680"/>
        <v>0</v>
      </c>
      <c r="KG36" s="183">
        <f t="shared" si="680"/>
        <v>0</v>
      </c>
      <c r="KH36" s="183">
        <f t="shared" si="680"/>
        <v>0</v>
      </c>
      <c r="KI36" s="183">
        <f t="shared" si="680"/>
        <v>0</v>
      </c>
      <c r="KJ36" s="183">
        <f t="shared" si="680"/>
        <v>0</v>
      </c>
      <c r="KK36" s="183">
        <f t="shared" si="680"/>
        <v>0</v>
      </c>
      <c r="KL36" s="183">
        <f t="shared" si="680"/>
        <v>0</v>
      </c>
      <c r="KM36" s="184">
        <f t="shared" si="680"/>
        <v>0</v>
      </c>
      <c r="KN36" s="183">
        <f t="shared" ref="KN36" si="681">SUM(KN37:KN40)</f>
        <v>0</v>
      </c>
      <c r="KO36" s="182">
        <f>SUM(KO37:KO40)</f>
        <v>0</v>
      </c>
      <c r="KP36" s="183">
        <f t="shared" ref="KP36:KZ36" si="682">SUM(KP37:KP40)</f>
        <v>0</v>
      </c>
      <c r="KQ36" s="183">
        <f t="shared" si="682"/>
        <v>0</v>
      </c>
      <c r="KR36" s="183">
        <f t="shared" si="682"/>
        <v>0</v>
      </c>
      <c r="KS36" s="183">
        <f t="shared" si="682"/>
        <v>0</v>
      </c>
      <c r="KT36" s="183">
        <f t="shared" si="682"/>
        <v>0</v>
      </c>
      <c r="KU36" s="183">
        <f t="shared" si="682"/>
        <v>0</v>
      </c>
      <c r="KV36" s="183">
        <f t="shared" si="682"/>
        <v>0</v>
      </c>
      <c r="KW36" s="183">
        <f t="shared" si="682"/>
        <v>0</v>
      </c>
      <c r="KX36" s="183">
        <f t="shared" si="682"/>
        <v>0</v>
      </c>
      <c r="KY36" s="183">
        <f t="shared" si="682"/>
        <v>0</v>
      </c>
      <c r="KZ36" s="184">
        <f t="shared" si="682"/>
        <v>0</v>
      </c>
      <c r="LA36" s="183">
        <f t="shared" ref="LA36" si="683">SUM(LA37:LA40)</f>
        <v>0</v>
      </c>
      <c r="LB36" s="182">
        <f>SUM(LB37:LB40)</f>
        <v>0</v>
      </c>
      <c r="LC36" s="183">
        <f t="shared" ref="LC36:LM36" si="684">SUM(LC37:LC40)</f>
        <v>0</v>
      </c>
      <c r="LD36" s="183">
        <f t="shared" si="684"/>
        <v>0</v>
      </c>
      <c r="LE36" s="183">
        <f t="shared" si="684"/>
        <v>0</v>
      </c>
      <c r="LF36" s="183">
        <f t="shared" si="684"/>
        <v>0</v>
      </c>
      <c r="LG36" s="183">
        <f t="shared" si="684"/>
        <v>0</v>
      </c>
      <c r="LH36" s="183">
        <f t="shared" si="684"/>
        <v>0</v>
      </c>
      <c r="LI36" s="183">
        <f t="shared" si="684"/>
        <v>0</v>
      </c>
      <c r="LJ36" s="183">
        <f t="shared" si="684"/>
        <v>0</v>
      </c>
      <c r="LK36" s="183">
        <f t="shared" si="684"/>
        <v>0</v>
      </c>
      <c r="LL36" s="183">
        <f t="shared" si="684"/>
        <v>0</v>
      </c>
      <c r="LM36" s="184">
        <f t="shared" si="684"/>
        <v>0</v>
      </c>
      <c r="LN36" s="186">
        <f t="shared" ref="LN36" si="685">SUM(LN37:LN40)</f>
        <v>0</v>
      </c>
    </row>
    <row r="37" spans="1:326" s="58" customFormat="1" ht="15" customHeight="1">
      <c r="A37" s="114" t="s">
        <v>31</v>
      </c>
      <c r="B37" s="406">
        <f>+'Infrastruk. sukūrimo sąnaudos'!B10</f>
        <v>31250</v>
      </c>
      <c r="C37" s="406">
        <f>+'Infrastruk. sukūrimo sąnaudos'!C10</f>
        <v>62500</v>
      </c>
      <c r="D37" s="406">
        <f>+'Infrastruk. sukūrimo sąnaudos'!D10</f>
        <v>93750</v>
      </c>
      <c r="E37" s="406">
        <f>+'Infrastruk. sukūrimo sąnaudos'!E10</f>
        <v>125000</v>
      </c>
      <c r="F37" s="406">
        <f>+'Infrastruk. sukūrimo sąnaudos'!F10</f>
        <v>156250</v>
      </c>
      <c r="G37" s="406">
        <f>+'Infrastruk. sukūrimo sąnaudos'!G10</f>
        <v>187500</v>
      </c>
      <c r="H37" s="406">
        <f>+'Infrastruk. sukūrimo sąnaudos'!H10</f>
        <v>218750</v>
      </c>
      <c r="I37" s="406">
        <f>+'Infrastruk. sukūrimo sąnaudos'!I10</f>
        <v>250000</v>
      </c>
      <c r="J37" s="406">
        <f>+'Infrastruk. sukūrimo sąnaudos'!J10</f>
        <v>281250</v>
      </c>
      <c r="K37" s="406">
        <f>+'Infrastruk. sukūrimo sąnaudos'!K10</f>
        <v>312500</v>
      </c>
      <c r="L37" s="406">
        <f>+'Infrastruk. sukūrimo sąnaudos'!L10</f>
        <v>343750</v>
      </c>
      <c r="M37" s="93"/>
      <c r="N37" s="273">
        <f>M37</f>
        <v>0</v>
      </c>
      <c r="O37" s="84">
        <f>'Infrastruk. sukūrimo sąnaudos'!O10+'Ilgalaikio turto apskaita'!$N11</f>
        <v>104166.66666666669</v>
      </c>
      <c r="P37" s="84">
        <f>'Infrastruk. sukūrimo sąnaudos'!P10+'Ilgalaikio turto apskaita'!$N11</f>
        <v>208333.33333333337</v>
      </c>
      <c r="Q37" s="84">
        <f>'Infrastruk. sukūrimo sąnaudos'!Q10+'Ilgalaikio turto apskaita'!$N11</f>
        <v>312500</v>
      </c>
      <c r="R37" s="84">
        <f>'Infrastruk. sukūrimo sąnaudos'!R10+'Ilgalaikio turto apskaita'!$N11</f>
        <v>416666.66666666663</v>
      </c>
      <c r="S37" s="84">
        <f>'Infrastruk. sukūrimo sąnaudos'!S10+'Ilgalaikio turto apskaita'!$N11</f>
        <v>520833.33333333326</v>
      </c>
      <c r="T37" s="84">
        <f>'Infrastruk. sukūrimo sąnaudos'!T10+'Ilgalaikio turto apskaita'!$N11</f>
        <v>624999.99999999988</v>
      </c>
      <c r="U37" s="84">
        <f>'Infrastruk. sukūrimo sąnaudos'!U10+'Ilgalaikio turto apskaita'!$N11</f>
        <v>729166.66666666651</v>
      </c>
      <c r="V37" s="84">
        <f>'Infrastruk. sukūrimo sąnaudos'!V10+'Ilgalaikio turto apskaita'!$N11</f>
        <v>833333.33333333326</v>
      </c>
      <c r="W37" s="84">
        <f>'Infrastruk. sukūrimo sąnaudos'!W10+'Ilgalaikio turto apskaita'!$N11</f>
        <v>937500</v>
      </c>
      <c r="X37" s="84">
        <f>'Infrastruk. sukūrimo sąnaudos'!X10+'Ilgalaikio turto apskaita'!$N11</f>
        <v>1041666.6666666667</v>
      </c>
      <c r="Y37" s="84">
        <f>'Infrastruk. sukūrimo sąnaudos'!Y10+'Ilgalaikio turto apskaita'!$N11</f>
        <v>1145833.3333333335</v>
      </c>
      <c r="Z37" s="93"/>
      <c r="AA37" s="94">
        <f>Z37</f>
        <v>0</v>
      </c>
      <c r="AB37" s="93">
        <f>'Infrastruk. sukūrimo sąnaudos'!AB10+'Ilgalaikio turto apskaita'!$N11+'Ilgalaikio turto apskaita'!$AA$11</f>
        <v>72916.666666666977</v>
      </c>
      <c r="AC37" s="93">
        <f>'Infrastruk. sukūrimo sąnaudos'!AC10+'Ilgalaikio turto apskaita'!$N11+'Ilgalaikio turto apskaita'!$AA$11</f>
        <v>145833.33333333372</v>
      </c>
      <c r="AD37" s="93">
        <f>'Infrastruk. sukūrimo sąnaudos'!AD10+'Ilgalaikio turto apskaita'!$N11+'Ilgalaikio turto apskaita'!$AA$11</f>
        <v>218750.00000000047</v>
      </c>
      <c r="AE37" s="93">
        <f>'Infrastruk. sukūrimo sąnaudos'!AE10+'Ilgalaikio turto apskaita'!$N11+'Ilgalaikio turto apskaita'!$AA$11</f>
        <v>291666.66666666721</v>
      </c>
      <c r="AF37" s="93">
        <f>'Infrastruk. sukūrimo sąnaudos'!AF10+'Ilgalaikio turto apskaita'!$N11+'Ilgalaikio turto apskaita'!$AA$11</f>
        <v>364583.33333333395</v>
      </c>
      <c r="AG37" s="93">
        <f>'Infrastruk. sukūrimo sąnaudos'!AG10+'Ilgalaikio turto apskaita'!$N11+'Ilgalaikio turto apskaita'!$AA$11</f>
        <v>437500.0000000007</v>
      </c>
      <c r="AH37" s="93">
        <f>'Infrastruk. sukūrimo sąnaudos'!AH10+'Ilgalaikio turto apskaita'!$N11+'Ilgalaikio turto apskaita'!$AA$11</f>
        <v>510416.66666666744</v>
      </c>
      <c r="AI37" s="93">
        <f>'Infrastruk. sukūrimo sąnaudos'!AI10+'Ilgalaikio turto apskaita'!$N11+'Ilgalaikio turto apskaita'!$AA$11</f>
        <v>583333.33333333395</v>
      </c>
      <c r="AJ37" s="93">
        <f>'Infrastruk. sukūrimo sąnaudos'!AJ10+'Ilgalaikio turto apskaita'!$N11+'Ilgalaikio turto apskaita'!$AA$11</f>
        <v>656250.00000000047</v>
      </c>
      <c r="AK37" s="93">
        <f>'Infrastruk. sukūrimo sąnaudos'!AK10+'Ilgalaikio turto apskaita'!$N11+'Ilgalaikio turto apskaita'!$AA$11</f>
        <v>729166.66666666698</v>
      </c>
      <c r="AL37" s="93">
        <f>'Infrastruk. sukūrimo sąnaudos'!AL10+'Ilgalaikio turto apskaita'!$N11+'Ilgalaikio turto apskaita'!$AA$11</f>
        <v>802083.33333333349</v>
      </c>
      <c r="AM37" s="93"/>
      <c r="AN37" s="94">
        <f>AM37</f>
        <v>0</v>
      </c>
      <c r="AO37" s="93"/>
      <c r="AP37" s="93"/>
      <c r="AQ37" s="93"/>
      <c r="AR37" s="93"/>
      <c r="AS37" s="93"/>
      <c r="AT37" s="93"/>
      <c r="AU37" s="93"/>
      <c r="AV37" s="93"/>
      <c r="AW37" s="93"/>
      <c r="AX37" s="93"/>
      <c r="AY37" s="93"/>
      <c r="AZ37" s="93"/>
      <c r="BA37" s="94">
        <f>AZ37</f>
        <v>0</v>
      </c>
      <c r="BB37" s="93"/>
      <c r="BC37" s="93"/>
      <c r="BD37" s="93"/>
      <c r="BE37" s="93"/>
      <c r="BF37" s="93"/>
      <c r="BG37" s="93"/>
      <c r="BH37" s="93"/>
      <c r="BI37" s="93"/>
      <c r="BJ37" s="93"/>
      <c r="BK37" s="93"/>
      <c r="BL37" s="93"/>
      <c r="BM37" s="93"/>
      <c r="BN37" s="94">
        <f>BM37</f>
        <v>0</v>
      </c>
      <c r="BO37" s="93"/>
      <c r="BP37" s="93"/>
      <c r="BQ37" s="93"/>
      <c r="BR37" s="93"/>
      <c r="BS37" s="93"/>
      <c r="BT37" s="93"/>
      <c r="BU37" s="93"/>
      <c r="BV37" s="93"/>
      <c r="BW37" s="93"/>
      <c r="BX37" s="93"/>
      <c r="BY37" s="93"/>
      <c r="BZ37" s="93"/>
      <c r="CA37" s="94">
        <f>BZ37</f>
        <v>0</v>
      </c>
      <c r="CB37" s="93"/>
      <c r="CC37" s="93"/>
      <c r="CD37" s="93"/>
      <c r="CE37" s="93"/>
      <c r="CF37" s="93"/>
      <c r="CG37" s="93"/>
      <c r="CH37" s="93"/>
      <c r="CI37" s="93"/>
      <c r="CJ37" s="93"/>
      <c r="CK37" s="93"/>
      <c r="CL37" s="93"/>
      <c r="CM37" s="93"/>
      <c r="CN37" s="94">
        <f>CM37</f>
        <v>0</v>
      </c>
      <c r="CO37" s="93"/>
      <c r="CP37" s="93"/>
      <c r="CQ37" s="93"/>
      <c r="CR37" s="93"/>
      <c r="CS37" s="93"/>
      <c r="CT37" s="93"/>
      <c r="CU37" s="93"/>
      <c r="CV37" s="93"/>
      <c r="CW37" s="93"/>
      <c r="CX37" s="93"/>
      <c r="CY37" s="93"/>
      <c r="CZ37" s="93"/>
      <c r="DA37" s="94">
        <f>CZ37</f>
        <v>0</v>
      </c>
      <c r="DB37" s="93"/>
      <c r="DC37" s="93"/>
      <c r="DD37" s="93"/>
      <c r="DE37" s="93"/>
      <c r="DF37" s="93"/>
      <c r="DG37" s="93"/>
      <c r="DH37" s="93"/>
      <c r="DI37" s="93"/>
      <c r="DJ37" s="93"/>
      <c r="DK37" s="93"/>
      <c r="DL37" s="93"/>
      <c r="DM37" s="93"/>
      <c r="DN37" s="94">
        <f>DM37</f>
        <v>0</v>
      </c>
      <c r="DO37" s="93"/>
      <c r="DP37" s="93"/>
      <c r="DQ37" s="93"/>
      <c r="DR37" s="93"/>
      <c r="DS37" s="93"/>
      <c r="DT37" s="93"/>
      <c r="DU37" s="93"/>
      <c r="DV37" s="93"/>
      <c r="DW37" s="93"/>
      <c r="DX37" s="93"/>
      <c r="DY37" s="93"/>
      <c r="DZ37" s="93"/>
      <c r="EA37" s="94">
        <f>DZ37</f>
        <v>0</v>
      </c>
      <c r="EB37" s="93"/>
      <c r="EC37" s="93"/>
      <c r="ED37" s="93"/>
      <c r="EE37" s="93"/>
      <c r="EF37" s="93"/>
      <c r="EG37" s="93"/>
      <c r="EH37" s="93"/>
      <c r="EI37" s="93"/>
      <c r="EJ37" s="93"/>
      <c r="EK37" s="93"/>
      <c r="EL37" s="93"/>
      <c r="EM37" s="93"/>
      <c r="EN37" s="94">
        <f>EM37</f>
        <v>0</v>
      </c>
      <c r="EO37" s="93"/>
      <c r="EP37" s="93"/>
      <c r="EQ37" s="93"/>
      <c r="ER37" s="93"/>
      <c r="ES37" s="93"/>
      <c r="ET37" s="93"/>
      <c r="EU37" s="93"/>
      <c r="EV37" s="93"/>
      <c r="EW37" s="93"/>
      <c r="EX37" s="93"/>
      <c r="EY37" s="93"/>
      <c r="EZ37" s="93"/>
      <c r="FA37" s="94">
        <f>EZ37</f>
        <v>0</v>
      </c>
      <c r="FB37" s="93"/>
      <c r="FC37" s="93"/>
      <c r="FD37" s="93"/>
      <c r="FE37" s="93"/>
      <c r="FF37" s="93"/>
      <c r="FG37" s="93"/>
      <c r="FH37" s="93"/>
      <c r="FI37" s="93"/>
      <c r="FJ37" s="93"/>
      <c r="FK37" s="93"/>
      <c r="FL37" s="93"/>
      <c r="FM37" s="93"/>
      <c r="FN37" s="94">
        <f>FM37</f>
        <v>0</v>
      </c>
      <c r="FO37" s="93"/>
      <c r="FP37" s="93"/>
      <c r="FQ37" s="93"/>
      <c r="FR37" s="93"/>
      <c r="FS37" s="93"/>
      <c r="FT37" s="93"/>
      <c r="FU37" s="93"/>
      <c r="FV37" s="93"/>
      <c r="FW37" s="93"/>
      <c r="FX37" s="93"/>
      <c r="FY37" s="93"/>
      <c r="FZ37" s="93"/>
      <c r="GA37" s="94">
        <f>FZ37</f>
        <v>0</v>
      </c>
      <c r="GB37" s="93"/>
      <c r="GC37" s="93"/>
      <c r="GD37" s="93"/>
      <c r="GE37" s="93"/>
      <c r="GF37" s="93"/>
      <c r="GG37" s="93"/>
      <c r="GH37" s="93"/>
      <c r="GI37" s="93"/>
      <c r="GJ37" s="93"/>
      <c r="GK37" s="93"/>
      <c r="GL37" s="93"/>
      <c r="GM37" s="93"/>
      <c r="GN37" s="94">
        <f>GM37</f>
        <v>0</v>
      </c>
      <c r="GO37" s="93"/>
      <c r="GP37" s="93"/>
      <c r="GQ37" s="93"/>
      <c r="GR37" s="93"/>
      <c r="GS37" s="93"/>
      <c r="GT37" s="93"/>
      <c r="GU37" s="93"/>
      <c r="GV37" s="93"/>
      <c r="GW37" s="93"/>
      <c r="GX37" s="93"/>
      <c r="GY37" s="93"/>
      <c r="GZ37" s="93"/>
      <c r="HA37" s="94">
        <f>GZ37</f>
        <v>0</v>
      </c>
      <c r="HB37" s="93"/>
      <c r="HC37" s="93"/>
      <c r="HD37" s="93"/>
      <c r="HE37" s="93"/>
      <c r="HF37" s="93"/>
      <c r="HG37" s="93"/>
      <c r="HH37" s="93"/>
      <c r="HI37" s="93"/>
      <c r="HJ37" s="93"/>
      <c r="HK37" s="93"/>
      <c r="HL37" s="93"/>
      <c r="HM37" s="93"/>
      <c r="HN37" s="94">
        <f>HM37</f>
        <v>0</v>
      </c>
      <c r="HO37" s="93"/>
      <c r="HP37" s="93"/>
      <c r="HQ37" s="93"/>
      <c r="HR37" s="93"/>
      <c r="HS37" s="93"/>
      <c r="HT37" s="93"/>
      <c r="HU37" s="93"/>
      <c r="HV37" s="93"/>
      <c r="HW37" s="93"/>
      <c r="HX37" s="93"/>
      <c r="HY37" s="93"/>
      <c r="HZ37" s="93"/>
      <c r="IA37" s="94">
        <f>HZ37</f>
        <v>0</v>
      </c>
      <c r="IB37" s="93"/>
      <c r="IC37" s="93"/>
      <c r="ID37" s="93"/>
      <c r="IE37" s="93"/>
      <c r="IF37" s="93"/>
      <c r="IG37" s="93"/>
      <c r="IH37" s="93"/>
      <c r="II37" s="93"/>
      <c r="IJ37" s="93"/>
      <c r="IK37" s="93"/>
      <c r="IL37" s="93"/>
      <c r="IM37" s="93"/>
      <c r="IN37" s="94">
        <f>IM37</f>
        <v>0</v>
      </c>
      <c r="IO37" s="93"/>
      <c r="IP37" s="93"/>
      <c r="IQ37" s="93"/>
      <c r="IR37" s="93"/>
      <c r="IS37" s="93"/>
      <c r="IT37" s="93"/>
      <c r="IU37" s="93"/>
      <c r="IV37" s="93"/>
      <c r="IW37" s="93"/>
      <c r="IX37" s="93"/>
      <c r="IY37" s="93"/>
      <c r="IZ37" s="93"/>
      <c r="JA37" s="94">
        <f>IZ37</f>
        <v>0</v>
      </c>
      <c r="JB37" s="93"/>
      <c r="JC37" s="93"/>
      <c r="JD37" s="93"/>
      <c r="JE37" s="93"/>
      <c r="JF37" s="93"/>
      <c r="JG37" s="93"/>
      <c r="JH37" s="93"/>
      <c r="JI37" s="93"/>
      <c r="JJ37" s="93"/>
      <c r="JK37" s="93"/>
      <c r="JL37" s="93"/>
      <c r="JM37" s="93"/>
      <c r="JN37" s="94">
        <f>JM37</f>
        <v>0</v>
      </c>
      <c r="JO37" s="93"/>
      <c r="JP37" s="93"/>
      <c r="JQ37" s="93"/>
      <c r="JR37" s="93"/>
      <c r="JS37" s="93"/>
      <c r="JT37" s="93"/>
      <c r="JU37" s="93"/>
      <c r="JV37" s="93"/>
      <c r="JW37" s="93"/>
      <c r="JX37" s="93"/>
      <c r="JY37" s="93"/>
      <c r="JZ37" s="93"/>
      <c r="KA37" s="94">
        <f>JZ37</f>
        <v>0</v>
      </c>
      <c r="KB37" s="93"/>
      <c r="KC37" s="93"/>
      <c r="KD37" s="93"/>
      <c r="KE37" s="93"/>
      <c r="KF37" s="93"/>
      <c r="KG37" s="93"/>
      <c r="KH37" s="93"/>
      <c r="KI37" s="93"/>
      <c r="KJ37" s="93"/>
      <c r="KK37" s="93"/>
      <c r="KL37" s="93"/>
      <c r="KM37" s="93"/>
      <c r="KN37" s="94">
        <f>KM37</f>
        <v>0</v>
      </c>
      <c r="KO37" s="93"/>
      <c r="KP37" s="93"/>
      <c r="KQ37" s="93"/>
      <c r="KR37" s="93"/>
      <c r="KS37" s="93"/>
      <c r="KT37" s="93"/>
      <c r="KU37" s="93"/>
      <c r="KV37" s="93"/>
      <c r="KW37" s="93"/>
      <c r="KX37" s="93"/>
      <c r="KY37" s="93"/>
      <c r="KZ37" s="93"/>
      <c r="LA37" s="94">
        <f>KZ37</f>
        <v>0</v>
      </c>
      <c r="LB37" s="93"/>
      <c r="LC37" s="93"/>
      <c r="LD37" s="93"/>
      <c r="LE37" s="93"/>
      <c r="LF37" s="93"/>
      <c r="LG37" s="93"/>
      <c r="LH37" s="93"/>
      <c r="LI37" s="93"/>
      <c r="LJ37" s="93"/>
      <c r="LK37" s="93"/>
      <c r="LL37" s="93"/>
      <c r="LM37" s="93"/>
      <c r="LN37" s="190">
        <f>LM37</f>
        <v>0</v>
      </c>
    </row>
    <row r="38" spans="1:326" s="58" customFormat="1" ht="15">
      <c r="A38" s="191" t="s">
        <v>32</v>
      </c>
      <c r="B38" s="192"/>
      <c r="C38" s="194"/>
      <c r="D38" s="84"/>
      <c r="E38" s="84"/>
      <c r="F38" s="84"/>
      <c r="G38" s="84"/>
      <c r="H38" s="84"/>
      <c r="I38" s="84"/>
      <c r="J38" s="84"/>
      <c r="K38" s="84"/>
      <c r="L38" s="84"/>
      <c r="M38" s="84"/>
      <c r="N38" s="274">
        <f>M38</f>
        <v>0</v>
      </c>
      <c r="O38" s="84"/>
      <c r="P38" s="84"/>
      <c r="Q38" s="84"/>
      <c r="R38" s="84"/>
      <c r="S38" s="84"/>
      <c r="T38" s="84"/>
      <c r="U38" s="84"/>
      <c r="V38" s="84"/>
      <c r="W38" s="84"/>
      <c r="X38" s="84"/>
      <c r="Y38" s="84"/>
      <c r="Z38" s="84"/>
      <c r="AA38" s="95">
        <f>Z38</f>
        <v>0</v>
      </c>
      <c r="AB38" s="84"/>
      <c r="AC38" s="84"/>
      <c r="AD38" s="84"/>
      <c r="AE38" s="84"/>
      <c r="AF38" s="84"/>
      <c r="AG38" s="84"/>
      <c r="AH38" s="84"/>
      <c r="AI38" s="84"/>
      <c r="AJ38" s="84"/>
      <c r="AK38" s="84"/>
      <c r="AL38" s="84"/>
      <c r="AM38" s="84"/>
      <c r="AN38" s="95">
        <f>AM38</f>
        <v>0</v>
      </c>
      <c r="AO38" s="84"/>
      <c r="AP38" s="84"/>
      <c r="AQ38" s="84"/>
      <c r="AR38" s="84"/>
      <c r="AS38" s="84"/>
      <c r="AT38" s="84"/>
      <c r="AU38" s="84"/>
      <c r="AV38" s="84"/>
      <c r="AW38" s="84"/>
      <c r="AX38" s="84"/>
      <c r="AY38" s="84"/>
      <c r="AZ38" s="84"/>
      <c r="BA38" s="95">
        <f>AZ38</f>
        <v>0</v>
      </c>
      <c r="BB38" s="84"/>
      <c r="BC38" s="84"/>
      <c r="BD38" s="84"/>
      <c r="BE38" s="84"/>
      <c r="BF38" s="84"/>
      <c r="BG38" s="84"/>
      <c r="BH38" s="84"/>
      <c r="BI38" s="84"/>
      <c r="BJ38" s="84"/>
      <c r="BK38" s="84"/>
      <c r="BL38" s="84"/>
      <c r="BM38" s="84"/>
      <c r="BN38" s="95">
        <f>BM38</f>
        <v>0</v>
      </c>
      <c r="BO38" s="84"/>
      <c r="BP38" s="84"/>
      <c r="BQ38" s="84"/>
      <c r="BR38" s="84"/>
      <c r="BS38" s="84"/>
      <c r="BT38" s="84"/>
      <c r="BU38" s="84"/>
      <c r="BV38" s="84"/>
      <c r="BW38" s="84"/>
      <c r="BX38" s="84"/>
      <c r="BY38" s="84"/>
      <c r="BZ38" s="84"/>
      <c r="CA38" s="95">
        <f>BZ38</f>
        <v>0</v>
      </c>
      <c r="CB38" s="84"/>
      <c r="CC38" s="84"/>
      <c r="CD38" s="84"/>
      <c r="CE38" s="84"/>
      <c r="CF38" s="84"/>
      <c r="CG38" s="84"/>
      <c r="CH38" s="84"/>
      <c r="CI38" s="84"/>
      <c r="CJ38" s="84"/>
      <c r="CK38" s="84"/>
      <c r="CL38" s="84"/>
      <c r="CM38" s="84"/>
      <c r="CN38" s="95">
        <f>CM38</f>
        <v>0</v>
      </c>
      <c r="CO38" s="84"/>
      <c r="CP38" s="84"/>
      <c r="CQ38" s="84"/>
      <c r="CR38" s="84"/>
      <c r="CS38" s="84"/>
      <c r="CT38" s="84"/>
      <c r="CU38" s="84"/>
      <c r="CV38" s="84"/>
      <c r="CW38" s="84"/>
      <c r="CX38" s="84"/>
      <c r="CY38" s="84"/>
      <c r="CZ38" s="84"/>
      <c r="DA38" s="95">
        <f>CZ38</f>
        <v>0</v>
      </c>
      <c r="DB38" s="84"/>
      <c r="DC38" s="84"/>
      <c r="DD38" s="84"/>
      <c r="DE38" s="84"/>
      <c r="DF38" s="84"/>
      <c r="DG38" s="84"/>
      <c r="DH38" s="84"/>
      <c r="DI38" s="84"/>
      <c r="DJ38" s="84"/>
      <c r="DK38" s="84"/>
      <c r="DL38" s="84"/>
      <c r="DM38" s="84"/>
      <c r="DN38" s="95">
        <f>DM38</f>
        <v>0</v>
      </c>
      <c r="DO38" s="84"/>
      <c r="DP38" s="84"/>
      <c r="DQ38" s="84"/>
      <c r="DR38" s="84"/>
      <c r="DS38" s="84"/>
      <c r="DT38" s="84"/>
      <c r="DU38" s="84"/>
      <c r="DV38" s="84"/>
      <c r="DW38" s="84"/>
      <c r="DX38" s="84"/>
      <c r="DY38" s="84"/>
      <c r="DZ38" s="84"/>
      <c r="EA38" s="95">
        <f>DZ38</f>
        <v>0</v>
      </c>
      <c r="EB38" s="84"/>
      <c r="EC38" s="84"/>
      <c r="ED38" s="84"/>
      <c r="EE38" s="84"/>
      <c r="EF38" s="84"/>
      <c r="EG38" s="84"/>
      <c r="EH38" s="84"/>
      <c r="EI38" s="84"/>
      <c r="EJ38" s="84"/>
      <c r="EK38" s="84"/>
      <c r="EL38" s="84"/>
      <c r="EM38" s="84"/>
      <c r="EN38" s="95">
        <f>EM38</f>
        <v>0</v>
      </c>
      <c r="EO38" s="84"/>
      <c r="EP38" s="84"/>
      <c r="EQ38" s="84"/>
      <c r="ER38" s="84"/>
      <c r="ES38" s="84"/>
      <c r="ET38" s="84"/>
      <c r="EU38" s="84"/>
      <c r="EV38" s="84"/>
      <c r="EW38" s="84"/>
      <c r="EX38" s="84"/>
      <c r="EY38" s="84"/>
      <c r="EZ38" s="84"/>
      <c r="FA38" s="95">
        <f>EZ38</f>
        <v>0</v>
      </c>
      <c r="FB38" s="84"/>
      <c r="FC38" s="84"/>
      <c r="FD38" s="84"/>
      <c r="FE38" s="84"/>
      <c r="FF38" s="84"/>
      <c r="FG38" s="84"/>
      <c r="FH38" s="84"/>
      <c r="FI38" s="84"/>
      <c r="FJ38" s="84"/>
      <c r="FK38" s="84"/>
      <c r="FL38" s="84"/>
      <c r="FM38" s="84"/>
      <c r="FN38" s="95">
        <f>FM38</f>
        <v>0</v>
      </c>
      <c r="FO38" s="84"/>
      <c r="FP38" s="84"/>
      <c r="FQ38" s="84"/>
      <c r="FR38" s="84"/>
      <c r="FS38" s="84"/>
      <c r="FT38" s="84"/>
      <c r="FU38" s="84"/>
      <c r="FV38" s="84"/>
      <c r="FW38" s="84"/>
      <c r="FX38" s="84"/>
      <c r="FY38" s="84"/>
      <c r="FZ38" s="84"/>
      <c r="GA38" s="95">
        <f>FZ38</f>
        <v>0</v>
      </c>
      <c r="GB38" s="84"/>
      <c r="GC38" s="84"/>
      <c r="GD38" s="84"/>
      <c r="GE38" s="84"/>
      <c r="GF38" s="84"/>
      <c r="GG38" s="84"/>
      <c r="GH38" s="84"/>
      <c r="GI38" s="84"/>
      <c r="GJ38" s="84"/>
      <c r="GK38" s="84"/>
      <c r="GL38" s="84"/>
      <c r="GM38" s="84"/>
      <c r="GN38" s="95">
        <f>GM38</f>
        <v>0</v>
      </c>
      <c r="GO38" s="84"/>
      <c r="GP38" s="84"/>
      <c r="GQ38" s="84"/>
      <c r="GR38" s="84"/>
      <c r="GS38" s="84"/>
      <c r="GT38" s="84"/>
      <c r="GU38" s="84"/>
      <c r="GV38" s="84"/>
      <c r="GW38" s="84"/>
      <c r="GX38" s="84"/>
      <c r="GY38" s="84"/>
      <c r="GZ38" s="84"/>
      <c r="HA38" s="95">
        <f>GZ38</f>
        <v>0</v>
      </c>
      <c r="HB38" s="84"/>
      <c r="HC38" s="84"/>
      <c r="HD38" s="84"/>
      <c r="HE38" s="84"/>
      <c r="HF38" s="84"/>
      <c r="HG38" s="84"/>
      <c r="HH38" s="84"/>
      <c r="HI38" s="84"/>
      <c r="HJ38" s="84"/>
      <c r="HK38" s="84"/>
      <c r="HL38" s="84"/>
      <c r="HM38" s="84"/>
      <c r="HN38" s="95">
        <f>HM38</f>
        <v>0</v>
      </c>
      <c r="HO38" s="84"/>
      <c r="HP38" s="84"/>
      <c r="HQ38" s="84"/>
      <c r="HR38" s="84"/>
      <c r="HS38" s="84"/>
      <c r="HT38" s="84"/>
      <c r="HU38" s="84"/>
      <c r="HV38" s="84"/>
      <c r="HW38" s="84"/>
      <c r="HX38" s="84"/>
      <c r="HY38" s="84"/>
      <c r="HZ38" s="84"/>
      <c r="IA38" s="95">
        <f>HZ38</f>
        <v>0</v>
      </c>
      <c r="IB38" s="84"/>
      <c r="IC38" s="84"/>
      <c r="ID38" s="84"/>
      <c r="IE38" s="84"/>
      <c r="IF38" s="84"/>
      <c r="IG38" s="84"/>
      <c r="IH38" s="84"/>
      <c r="II38" s="84"/>
      <c r="IJ38" s="84"/>
      <c r="IK38" s="84"/>
      <c r="IL38" s="84"/>
      <c r="IM38" s="84"/>
      <c r="IN38" s="95">
        <f>IM38</f>
        <v>0</v>
      </c>
      <c r="IO38" s="84"/>
      <c r="IP38" s="84"/>
      <c r="IQ38" s="84"/>
      <c r="IR38" s="84"/>
      <c r="IS38" s="84"/>
      <c r="IT38" s="84"/>
      <c r="IU38" s="84"/>
      <c r="IV38" s="84"/>
      <c r="IW38" s="84"/>
      <c r="IX38" s="84"/>
      <c r="IY38" s="84"/>
      <c r="IZ38" s="84"/>
      <c r="JA38" s="95">
        <f>IZ38</f>
        <v>0</v>
      </c>
      <c r="JB38" s="84"/>
      <c r="JC38" s="84"/>
      <c r="JD38" s="84"/>
      <c r="JE38" s="84"/>
      <c r="JF38" s="84"/>
      <c r="JG38" s="84"/>
      <c r="JH38" s="84"/>
      <c r="JI38" s="84"/>
      <c r="JJ38" s="84"/>
      <c r="JK38" s="84"/>
      <c r="JL38" s="84"/>
      <c r="JM38" s="84"/>
      <c r="JN38" s="95">
        <f>JM38</f>
        <v>0</v>
      </c>
      <c r="JO38" s="84"/>
      <c r="JP38" s="84"/>
      <c r="JQ38" s="84"/>
      <c r="JR38" s="84"/>
      <c r="JS38" s="84"/>
      <c r="JT38" s="84"/>
      <c r="JU38" s="84"/>
      <c r="JV38" s="84"/>
      <c r="JW38" s="84"/>
      <c r="JX38" s="84"/>
      <c r="JY38" s="84"/>
      <c r="JZ38" s="84"/>
      <c r="KA38" s="95">
        <f>JZ38</f>
        <v>0</v>
      </c>
      <c r="KB38" s="84"/>
      <c r="KC38" s="84"/>
      <c r="KD38" s="84"/>
      <c r="KE38" s="84"/>
      <c r="KF38" s="84"/>
      <c r="KG38" s="84"/>
      <c r="KH38" s="84"/>
      <c r="KI38" s="84"/>
      <c r="KJ38" s="84"/>
      <c r="KK38" s="84"/>
      <c r="KL38" s="84"/>
      <c r="KM38" s="84"/>
      <c r="KN38" s="95">
        <f>KM38</f>
        <v>0</v>
      </c>
      <c r="KO38" s="84"/>
      <c r="KP38" s="84"/>
      <c r="KQ38" s="84"/>
      <c r="KR38" s="84"/>
      <c r="KS38" s="84"/>
      <c r="KT38" s="84"/>
      <c r="KU38" s="84"/>
      <c r="KV38" s="84"/>
      <c r="KW38" s="84"/>
      <c r="KX38" s="84"/>
      <c r="KY38" s="84"/>
      <c r="KZ38" s="84"/>
      <c r="LA38" s="95">
        <f>KZ38</f>
        <v>0</v>
      </c>
      <c r="LB38" s="84"/>
      <c r="LC38" s="84"/>
      <c r="LD38" s="84"/>
      <c r="LE38" s="84"/>
      <c r="LF38" s="84"/>
      <c r="LG38" s="84"/>
      <c r="LH38" s="84"/>
      <c r="LI38" s="84"/>
      <c r="LJ38" s="84"/>
      <c r="LK38" s="84"/>
      <c r="LL38" s="84"/>
      <c r="LM38" s="84"/>
      <c r="LN38" s="193">
        <f>LM38</f>
        <v>0</v>
      </c>
    </row>
    <row r="39" spans="1:326" s="58" customFormat="1" ht="15">
      <c r="A39" s="191" t="s">
        <v>33</v>
      </c>
      <c r="B39" s="192"/>
      <c r="C39" s="194"/>
      <c r="D39" s="84"/>
      <c r="E39" s="84"/>
      <c r="F39" s="84"/>
      <c r="G39" s="84"/>
      <c r="H39" s="84"/>
      <c r="I39" s="84"/>
      <c r="J39" s="84"/>
      <c r="K39" s="84"/>
      <c r="L39" s="84"/>
      <c r="M39" s="84"/>
      <c r="N39" s="274">
        <f>M39</f>
        <v>0</v>
      </c>
      <c r="O39" s="84"/>
      <c r="P39" s="84"/>
      <c r="Q39" s="84"/>
      <c r="R39" s="84"/>
      <c r="S39" s="84"/>
      <c r="T39" s="84"/>
      <c r="U39" s="84"/>
      <c r="V39" s="84"/>
      <c r="W39" s="84"/>
      <c r="X39" s="84"/>
      <c r="Y39" s="84"/>
      <c r="Z39" s="84"/>
      <c r="AA39" s="95">
        <f>Z39</f>
        <v>0</v>
      </c>
      <c r="AB39" s="84"/>
      <c r="AC39" s="84"/>
      <c r="AD39" s="84"/>
      <c r="AE39" s="84"/>
      <c r="AF39" s="84"/>
      <c r="AG39" s="84"/>
      <c r="AH39" s="84"/>
      <c r="AI39" s="84"/>
      <c r="AJ39" s="84"/>
      <c r="AK39" s="84"/>
      <c r="AL39" s="84"/>
      <c r="AM39" s="84"/>
      <c r="AN39" s="95">
        <f>AM39</f>
        <v>0</v>
      </c>
      <c r="AO39" s="84"/>
      <c r="AP39" s="84"/>
      <c r="AQ39" s="84"/>
      <c r="AR39" s="84"/>
      <c r="AS39" s="84"/>
      <c r="AT39" s="84"/>
      <c r="AU39" s="84"/>
      <c r="AV39" s="84"/>
      <c r="AW39" s="84"/>
      <c r="AX39" s="84"/>
      <c r="AY39" s="84"/>
      <c r="AZ39" s="84"/>
      <c r="BA39" s="95">
        <f>AZ39</f>
        <v>0</v>
      </c>
      <c r="BB39" s="84"/>
      <c r="BC39" s="84"/>
      <c r="BD39" s="84"/>
      <c r="BE39" s="84"/>
      <c r="BF39" s="84"/>
      <c r="BG39" s="84"/>
      <c r="BH39" s="84"/>
      <c r="BI39" s="84"/>
      <c r="BJ39" s="84"/>
      <c r="BK39" s="84"/>
      <c r="BL39" s="84"/>
      <c r="BM39" s="84"/>
      <c r="BN39" s="95">
        <f>BM39</f>
        <v>0</v>
      </c>
      <c r="BO39" s="84"/>
      <c r="BP39" s="84"/>
      <c r="BQ39" s="84"/>
      <c r="BR39" s="84"/>
      <c r="BS39" s="84"/>
      <c r="BT39" s="84"/>
      <c r="BU39" s="84"/>
      <c r="BV39" s="84"/>
      <c r="BW39" s="84"/>
      <c r="BX39" s="84"/>
      <c r="BY39" s="84"/>
      <c r="BZ39" s="84"/>
      <c r="CA39" s="95">
        <f>BZ39</f>
        <v>0</v>
      </c>
      <c r="CB39" s="84"/>
      <c r="CC39" s="84"/>
      <c r="CD39" s="84"/>
      <c r="CE39" s="84"/>
      <c r="CF39" s="84"/>
      <c r="CG39" s="84"/>
      <c r="CH39" s="84"/>
      <c r="CI39" s="84"/>
      <c r="CJ39" s="84"/>
      <c r="CK39" s="84"/>
      <c r="CL39" s="84"/>
      <c r="CM39" s="84"/>
      <c r="CN39" s="95">
        <f>CM39</f>
        <v>0</v>
      </c>
      <c r="CO39" s="84"/>
      <c r="CP39" s="84"/>
      <c r="CQ39" s="84"/>
      <c r="CR39" s="84"/>
      <c r="CS39" s="84"/>
      <c r="CT39" s="84"/>
      <c r="CU39" s="84"/>
      <c r="CV39" s="84"/>
      <c r="CW39" s="84"/>
      <c r="CX39" s="84"/>
      <c r="CY39" s="84"/>
      <c r="CZ39" s="84"/>
      <c r="DA39" s="95">
        <f>CZ39</f>
        <v>0</v>
      </c>
      <c r="DB39" s="84"/>
      <c r="DC39" s="84"/>
      <c r="DD39" s="84"/>
      <c r="DE39" s="84"/>
      <c r="DF39" s="84"/>
      <c r="DG39" s="84"/>
      <c r="DH39" s="84"/>
      <c r="DI39" s="84"/>
      <c r="DJ39" s="84"/>
      <c r="DK39" s="84"/>
      <c r="DL39" s="84"/>
      <c r="DM39" s="84"/>
      <c r="DN39" s="95">
        <f>DM39</f>
        <v>0</v>
      </c>
      <c r="DO39" s="84"/>
      <c r="DP39" s="84"/>
      <c r="DQ39" s="84"/>
      <c r="DR39" s="84"/>
      <c r="DS39" s="84"/>
      <c r="DT39" s="84"/>
      <c r="DU39" s="84"/>
      <c r="DV39" s="84"/>
      <c r="DW39" s="84"/>
      <c r="DX39" s="84"/>
      <c r="DY39" s="84"/>
      <c r="DZ39" s="84"/>
      <c r="EA39" s="95">
        <f>DZ39</f>
        <v>0</v>
      </c>
      <c r="EB39" s="84"/>
      <c r="EC39" s="84"/>
      <c r="ED39" s="84"/>
      <c r="EE39" s="84"/>
      <c r="EF39" s="84"/>
      <c r="EG39" s="84"/>
      <c r="EH39" s="84"/>
      <c r="EI39" s="84"/>
      <c r="EJ39" s="84"/>
      <c r="EK39" s="84"/>
      <c r="EL39" s="84"/>
      <c r="EM39" s="84"/>
      <c r="EN39" s="95">
        <f>EM39</f>
        <v>0</v>
      </c>
      <c r="EO39" s="84"/>
      <c r="EP39" s="84"/>
      <c r="EQ39" s="84"/>
      <c r="ER39" s="84"/>
      <c r="ES39" s="84"/>
      <c r="ET39" s="84"/>
      <c r="EU39" s="84"/>
      <c r="EV39" s="84"/>
      <c r="EW39" s="84"/>
      <c r="EX39" s="84"/>
      <c r="EY39" s="84"/>
      <c r="EZ39" s="84"/>
      <c r="FA39" s="95">
        <f>EZ39</f>
        <v>0</v>
      </c>
      <c r="FB39" s="84"/>
      <c r="FC39" s="84"/>
      <c r="FD39" s="84"/>
      <c r="FE39" s="84"/>
      <c r="FF39" s="84"/>
      <c r="FG39" s="84"/>
      <c r="FH39" s="84"/>
      <c r="FI39" s="84"/>
      <c r="FJ39" s="84"/>
      <c r="FK39" s="84"/>
      <c r="FL39" s="84"/>
      <c r="FM39" s="84"/>
      <c r="FN39" s="95">
        <f>FM39</f>
        <v>0</v>
      </c>
      <c r="FO39" s="84"/>
      <c r="FP39" s="84"/>
      <c r="FQ39" s="84"/>
      <c r="FR39" s="84"/>
      <c r="FS39" s="84"/>
      <c r="FT39" s="84"/>
      <c r="FU39" s="84"/>
      <c r="FV39" s="84"/>
      <c r="FW39" s="84"/>
      <c r="FX39" s="84"/>
      <c r="FY39" s="84"/>
      <c r="FZ39" s="84"/>
      <c r="GA39" s="95">
        <f>FZ39</f>
        <v>0</v>
      </c>
      <c r="GB39" s="84"/>
      <c r="GC39" s="84"/>
      <c r="GD39" s="84"/>
      <c r="GE39" s="84"/>
      <c r="GF39" s="84"/>
      <c r="GG39" s="84"/>
      <c r="GH39" s="84"/>
      <c r="GI39" s="84"/>
      <c r="GJ39" s="84"/>
      <c r="GK39" s="84"/>
      <c r="GL39" s="84"/>
      <c r="GM39" s="84"/>
      <c r="GN39" s="95">
        <f>GM39</f>
        <v>0</v>
      </c>
      <c r="GO39" s="84"/>
      <c r="GP39" s="84"/>
      <c r="GQ39" s="84"/>
      <c r="GR39" s="84"/>
      <c r="GS39" s="84"/>
      <c r="GT39" s="84"/>
      <c r="GU39" s="84"/>
      <c r="GV39" s="84"/>
      <c r="GW39" s="84"/>
      <c r="GX39" s="84"/>
      <c r="GY39" s="84"/>
      <c r="GZ39" s="84"/>
      <c r="HA39" s="95">
        <f>GZ39</f>
        <v>0</v>
      </c>
      <c r="HB39" s="84"/>
      <c r="HC39" s="84"/>
      <c r="HD39" s="84"/>
      <c r="HE39" s="84"/>
      <c r="HF39" s="84"/>
      <c r="HG39" s="84"/>
      <c r="HH39" s="84"/>
      <c r="HI39" s="84"/>
      <c r="HJ39" s="84"/>
      <c r="HK39" s="84"/>
      <c r="HL39" s="84"/>
      <c r="HM39" s="84"/>
      <c r="HN39" s="95">
        <f>HM39</f>
        <v>0</v>
      </c>
      <c r="HO39" s="84"/>
      <c r="HP39" s="84"/>
      <c r="HQ39" s="84"/>
      <c r="HR39" s="84"/>
      <c r="HS39" s="84"/>
      <c r="HT39" s="84"/>
      <c r="HU39" s="84"/>
      <c r="HV39" s="84"/>
      <c r="HW39" s="84"/>
      <c r="HX39" s="84"/>
      <c r="HY39" s="84"/>
      <c r="HZ39" s="84"/>
      <c r="IA39" s="95">
        <f>HZ39</f>
        <v>0</v>
      </c>
      <c r="IB39" s="84"/>
      <c r="IC39" s="84"/>
      <c r="ID39" s="84"/>
      <c r="IE39" s="84"/>
      <c r="IF39" s="84"/>
      <c r="IG39" s="84"/>
      <c r="IH39" s="84"/>
      <c r="II39" s="84"/>
      <c r="IJ39" s="84"/>
      <c r="IK39" s="84"/>
      <c r="IL39" s="84"/>
      <c r="IM39" s="84"/>
      <c r="IN39" s="95">
        <f>IM39</f>
        <v>0</v>
      </c>
      <c r="IO39" s="84"/>
      <c r="IP39" s="84"/>
      <c r="IQ39" s="84"/>
      <c r="IR39" s="84"/>
      <c r="IS39" s="84"/>
      <c r="IT39" s="84"/>
      <c r="IU39" s="84"/>
      <c r="IV39" s="84"/>
      <c r="IW39" s="84"/>
      <c r="IX39" s="84"/>
      <c r="IY39" s="84"/>
      <c r="IZ39" s="84"/>
      <c r="JA39" s="95">
        <f>IZ39</f>
        <v>0</v>
      </c>
      <c r="JB39" s="84"/>
      <c r="JC39" s="84"/>
      <c r="JD39" s="84"/>
      <c r="JE39" s="84"/>
      <c r="JF39" s="84"/>
      <c r="JG39" s="84"/>
      <c r="JH39" s="84"/>
      <c r="JI39" s="84"/>
      <c r="JJ39" s="84"/>
      <c r="JK39" s="84"/>
      <c r="JL39" s="84"/>
      <c r="JM39" s="84"/>
      <c r="JN39" s="95">
        <f>JM39</f>
        <v>0</v>
      </c>
      <c r="JO39" s="84"/>
      <c r="JP39" s="84"/>
      <c r="JQ39" s="84"/>
      <c r="JR39" s="84"/>
      <c r="JS39" s="84"/>
      <c r="JT39" s="84"/>
      <c r="JU39" s="84"/>
      <c r="JV39" s="84"/>
      <c r="JW39" s="84"/>
      <c r="JX39" s="84"/>
      <c r="JY39" s="84"/>
      <c r="JZ39" s="84"/>
      <c r="KA39" s="95">
        <f>JZ39</f>
        <v>0</v>
      </c>
      <c r="KB39" s="84"/>
      <c r="KC39" s="84"/>
      <c r="KD39" s="84"/>
      <c r="KE39" s="84"/>
      <c r="KF39" s="84"/>
      <c r="KG39" s="84"/>
      <c r="KH39" s="84"/>
      <c r="KI39" s="84"/>
      <c r="KJ39" s="84"/>
      <c r="KK39" s="84"/>
      <c r="KL39" s="84"/>
      <c r="KM39" s="84"/>
      <c r="KN39" s="95">
        <f>KM39</f>
        <v>0</v>
      </c>
      <c r="KO39" s="84"/>
      <c r="KP39" s="84"/>
      <c r="KQ39" s="84"/>
      <c r="KR39" s="84"/>
      <c r="KS39" s="84"/>
      <c r="KT39" s="84"/>
      <c r="KU39" s="84"/>
      <c r="KV39" s="84"/>
      <c r="KW39" s="84"/>
      <c r="KX39" s="84"/>
      <c r="KY39" s="84"/>
      <c r="KZ39" s="84"/>
      <c r="LA39" s="95">
        <f>KZ39</f>
        <v>0</v>
      </c>
      <c r="LB39" s="84"/>
      <c r="LC39" s="84"/>
      <c r="LD39" s="84"/>
      <c r="LE39" s="84"/>
      <c r="LF39" s="84"/>
      <c r="LG39" s="84"/>
      <c r="LH39" s="84"/>
      <c r="LI39" s="84"/>
      <c r="LJ39" s="84"/>
      <c r="LK39" s="84"/>
      <c r="LL39" s="84"/>
      <c r="LM39" s="84"/>
      <c r="LN39" s="193">
        <f>LM39</f>
        <v>0</v>
      </c>
    </row>
    <row r="40" spans="1:326" s="58" customFormat="1" ht="15.4" thickBot="1">
      <c r="A40" s="199" t="s">
        <v>34</v>
      </c>
      <c r="B40" s="200">
        <f>B93</f>
        <v>2500</v>
      </c>
      <c r="C40" s="200">
        <f t="shared" ref="C40:BO40" si="686">C93</f>
        <v>2500</v>
      </c>
      <c r="D40" s="200">
        <f t="shared" si="686"/>
        <v>2500</v>
      </c>
      <c r="E40" s="200">
        <f t="shared" si="686"/>
        <v>2500</v>
      </c>
      <c r="F40" s="200">
        <f t="shared" si="686"/>
        <v>2500</v>
      </c>
      <c r="G40" s="200">
        <f t="shared" si="686"/>
        <v>2500</v>
      </c>
      <c r="H40" s="200">
        <f t="shared" si="686"/>
        <v>2500</v>
      </c>
      <c r="I40" s="200">
        <f t="shared" si="686"/>
        <v>2500</v>
      </c>
      <c r="J40" s="200">
        <f t="shared" si="686"/>
        <v>2500</v>
      </c>
      <c r="K40" s="200">
        <f t="shared" si="686"/>
        <v>2500</v>
      </c>
      <c r="L40" s="200">
        <f t="shared" si="686"/>
        <v>2500</v>
      </c>
      <c r="M40" s="277">
        <f t="shared" si="686"/>
        <v>2500</v>
      </c>
      <c r="N40" s="275">
        <f>M40</f>
        <v>2500</v>
      </c>
      <c r="O40" s="200">
        <f t="shared" si="686"/>
        <v>2500</v>
      </c>
      <c r="P40" s="200">
        <f t="shared" si="686"/>
        <v>2500</v>
      </c>
      <c r="Q40" s="200">
        <f t="shared" si="686"/>
        <v>2500</v>
      </c>
      <c r="R40" s="200">
        <f t="shared" si="686"/>
        <v>2500</v>
      </c>
      <c r="S40" s="200">
        <f t="shared" si="686"/>
        <v>2500</v>
      </c>
      <c r="T40" s="200">
        <f t="shared" si="686"/>
        <v>2500</v>
      </c>
      <c r="U40" s="200">
        <f t="shared" si="686"/>
        <v>2500</v>
      </c>
      <c r="V40" s="200">
        <f t="shared" si="686"/>
        <v>2500</v>
      </c>
      <c r="W40" s="200">
        <f t="shared" si="686"/>
        <v>2500</v>
      </c>
      <c r="X40" s="200">
        <f t="shared" si="686"/>
        <v>2500</v>
      </c>
      <c r="Y40" s="200">
        <f t="shared" si="686"/>
        <v>2500</v>
      </c>
      <c r="Z40" s="200">
        <f t="shared" si="686"/>
        <v>-2390.6551205927972</v>
      </c>
      <c r="AA40" s="98">
        <f>Z40</f>
        <v>-2390.6551205927972</v>
      </c>
      <c r="AB40" s="200">
        <f>AB93</f>
        <v>-2390.6551205927972</v>
      </c>
      <c r="AC40" s="200">
        <f t="shared" si="686"/>
        <v>-2390.6551205927972</v>
      </c>
      <c r="AD40" s="200">
        <f t="shared" si="686"/>
        <v>-2390.6551205927972</v>
      </c>
      <c r="AE40" s="200">
        <f t="shared" si="686"/>
        <v>-2390.6551205927972</v>
      </c>
      <c r="AF40" s="200">
        <f t="shared" si="686"/>
        <v>-2390.6551205927972</v>
      </c>
      <c r="AG40" s="200">
        <f t="shared" si="686"/>
        <v>12618.481164129436</v>
      </c>
      <c r="AH40" s="200">
        <f t="shared" si="686"/>
        <v>7579.4186641294364</v>
      </c>
      <c r="AI40" s="200">
        <f t="shared" si="686"/>
        <v>2358.0644974627648</v>
      </c>
      <c r="AJ40" s="200">
        <f t="shared" si="686"/>
        <v>-3045.5813358705636</v>
      </c>
      <c r="AK40" s="200">
        <f t="shared" si="686"/>
        <v>-8631.5188358705636</v>
      </c>
      <c r="AL40" s="200">
        <f t="shared" si="686"/>
        <v>-14399.748002537235</v>
      </c>
      <c r="AM40" s="200">
        <f t="shared" si="686"/>
        <v>73606.899971342194</v>
      </c>
      <c r="AN40" s="98">
        <f>AM40</f>
        <v>73606.899971342194</v>
      </c>
      <c r="AO40" s="200">
        <f t="shared" si="686"/>
        <v>327348.75512285734</v>
      </c>
      <c r="AP40" s="200">
        <f t="shared" si="686"/>
        <v>330726.02694103913</v>
      </c>
      <c r="AQ40" s="200">
        <f t="shared" si="686"/>
        <v>334103.29875922098</v>
      </c>
      <c r="AR40" s="200">
        <f t="shared" si="686"/>
        <v>337480.57057740283</v>
      </c>
      <c r="AS40" s="200">
        <f t="shared" si="686"/>
        <v>340857.84239558462</v>
      </c>
      <c r="AT40" s="200">
        <f t="shared" si="686"/>
        <v>344235.11421376641</v>
      </c>
      <c r="AU40" s="200">
        <f t="shared" si="686"/>
        <v>347612.38603194826</v>
      </c>
      <c r="AV40" s="200">
        <f t="shared" si="686"/>
        <v>350989.65785013011</v>
      </c>
      <c r="AW40" s="200">
        <f t="shared" si="686"/>
        <v>354366.9296683119</v>
      </c>
      <c r="AX40" s="200">
        <f t="shared" si="686"/>
        <v>357744.20148649375</v>
      </c>
      <c r="AY40" s="200">
        <f t="shared" si="686"/>
        <v>361121.47330467554</v>
      </c>
      <c r="AZ40" s="200">
        <f t="shared" si="686"/>
        <v>364498.74512285733</v>
      </c>
      <c r="BA40" s="98">
        <f>AZ40</f>
        <v>364498.74512285733</v>
      </c>
      <c r="BB40" s="200">
        <f t="shared" si="686"/>
        <v>368422.38044103916</v>
      </c>
      <c r="BC40" s="200">
        <f t="shared" si="686"/>
        <v>372346.01575922099</v>
      </c>
      <c r="BD40" s="200">
        <f t="shared" si="686"/>
        <v>376269.65107740281</v>
      </c>
      <c r="BE40" s="200">
        <f t="shared" si="686"/>
        <v>380193.28639558464</v>
      </c>
      <c r="BF40" s="200">
        <f t="shared" si="686"/>
        <v>384116.92171376647</v>
      </c>
      <c r="BG40" s="200">
        <f t="shared" si="686"/>
        <v>388040.55703194829</v>
      </c>
      <c r="BH40" s="200">
        <f t="shared" si="686"/>
        <v>391964.19235013012</v>
      </c>
      <c r="BI40" s="200">
        <f t="shared" si="686"/>
        <v>395887.82766831189</v>
      </c>
      <c r="BJ40" s="200">
        <f t="shared" si="686"/>
        <v>399811.46298649372</v>
      </c>
      <c r="BK40" s="200">
        <f t="shared" si="686"/>
        <v>403735.09830467554</v>
      </c>
      <c r="BL40" s="200">
        <f t="shared" si="686"/>
        <v>407658.73362285737</v>
      </c>
      <c r="BM40" s="200">
        <f t="shared" si="686"/>
        <v>411582.3689410392</v>
      </c>
      <c r="BN40" s="98">
        <f>BM40</f>
        <v>411582.3689410392</v>
      </c>
      <c r="BO40" s="200">
        <f t="shared" si="686"/>
        <v>416068.75866422104</v>
      </c>
      <c r="BP40" s="200">
        <f t="shared" ref="BP40:BZ40" si="687">BP93</f>
        <v>420555.14838740288</v>
      </c>
      <c r="BQ40" s="200">
        <f t="shared" si="687"/>
        <v>425041.53811058466</v>
      </c>
      <c r="BR40" s="200">
        <f t="shared" si="687"/>
        <v>429527.9278337665</v>
      </c>
      <c r="BS40" s="200">
        <f t="shared" si="687"/>
        <v>434014.31755694828</v>
      </c>
      <c r="BT40" s="200">
        <f t="shared" si="687"/>
        <v>438500.70728013007</v>
      </c>
      <c r="BU40" s="200">
        <f t="shared" si="687"/>
        <v>442987.09700331185</v>
      </c>
      <c r="BV40" s="200">
        <f t="shared" si="687"/>
        <v>447473.48672649369</v>
      </c>
      <c r="BW40" s="200">
        <f t="shared" si="687"/>
        <v>451959.87644967553</v>
      </c>
      <c r="BX40" s="200">
        <f t="shared" si="687"/>
        <v>456446.26617285737</v>
      </c>
      <c r="BY40" s="200">
        <f t="shared" si="687"/>
        <v>460932.65589603916</v>
      </c>
      <c r="BZ40" s="200">
        <f t="shared" si="687"/>
        <v>465419.04561922094</v>
      </c>
      <c r="CA40" s="98">
        <f>BZ40</f>
        <v>465419.04561922094</v>
      </c>
      <c r="CB40" s="200">
        <f t="shared" ref="CB40:EO40" si="688">CB93</f>
        <v>470485.07237955276</v>
      </c>
      <c r="CC40" s="200">
        <f t="shared" si="688"/>
        <v>475551.09913988458</v>
      </c>
      <c r="CD40" s="200">
        <f t="shared" si="688"/>
        <v>480617.1259002164</v>
      </c>
      <c r="CE40" s="200">
        <f t="shared" si="688"/>
        <v>485683.15266054822</v>
      </c>
      <c r="CF40" s="200">
        <f t="shared" si="688"/>
        <v>490749.17942088004</v>
      </c>
      <c r="CG40" s="200">
        <f t="shared" si="688"/>
        <v>495815.2061812118</v>
      </c>
      <c r="CH40" s="200">
        <f t="shared" si="688"/>
        <v>500881.23294154363</v>
      </c>
      <c r="CI40" s="200">
        <f t="shared" si="688"/>
        <v>505947.25970187545</v>
      </c>
      <c r="CJ40" s="200">
        <f t="shared" si="688"/>
        <v>511013.28646220721</v>
      </c>
      <c r="CK40" s="200">
        <f t="shared" si="688"/>
        <v>516079.31322253903</v>
      </c>
      <c r="CL40" s="200">
        <f t="shared" si="688"/>
        <v>521145.33998287085</v>
      </c>
      <c r="CM40" s="200">
        <f t="shared" si="688"/>
        <v>526211.36674320267</v>
      </c>
      <c r="CN40" s="98">
        <f>CM40</f>
        <v>526211.36674320267</v>
      </c>
      <c r="CO40" s="200">
        <f t="shared" si="688"/>
        <v>531874.4196517989</v>
      </c>
      <c r="CP40" s="200">
        <f t="shared" si="688"/>
        <v>537537.47256039525</v>
      </c>
      <c r="CQ40" s="200">
        <f t="shared" si="688"/>
        <v>543200.5254689916</v>
      </c>
      <c r="CR40" s="200">
        <f t="shared" si="688"/>
        <v>548863.57837758784</v>
      </c>
      <c r="CS40" s="200">
        <f t="shared" si="688"/>
        <v>554526.63128618419</v>
      </c>
      <c r="CT40" s="200">
        <f t="shared" si="688"/>
        <v>560189.68419478054</v>
      </c>
      <c r="CU40" s="200">
        <f t="shared" si="688"/>
        <v>565852.73710337689</v>
      </c>
      <c r="CV40" s="200">
        <f t="shared" si="688"/>
        <v>571515.79001197312</v>
      </c>
      <c r="CW40" s="200">
        <f t="shared" si="688"/>
        <v>577178.84292056947</v>
      </c>
      <c r="CX40" s="200">
        <f t="shared" si="688"/>
        <v>582841.89582916582</v>
      </c>
      <c r="CY40" s="200">
        <f t="shared" si="688"/>
        <v>588504.94873776217</v>
      </c>
      <c r="CZ40" s="200">
        <f t="shared" si="688"/>
        <v>594168.00164635852</v>
      </c>
      <c r="DA40" s="98">
        <f>CZ40</f>
        <v>594168.00164635852</v>
      </c>
      <c r="DB40" s="200">
        <f t="shared" si="688"/>
        <v>600445.9914876672</v>
      </c>
      <c r="DC40" s="200">
        <f t="shared" si="688"/>
        <v>606723.98132897587</v>
      </c>
      <c r="DD40" s="200">
        <f t="shared" si="688"/>
        <v>613001.97117028455</v>
      </c>
      <c r="DE40" s="200">
        <f t="shared" si="688"/>
        <v>619279.96101159323</v>
      </c>
      <c r="DF40" s="200">
        <f t="shared" si="688"/>
        <v>625557.95085290202</v>
      </c>
      <c r="DG40" s="200">
        <f t="shared" si="688"/>
        <v>631835.94069421059</v>
      </c>
      <c r="DH40" s="200">
        <f t="shared" si="688"/>
        <v>638113.93053551926</v>
      </c>
      <c r="DI40" s="200">
        <f t="shared" si="688"/>
        <v>644391.92037682794</v>
      </c>
      <c r="DJ40" s="200">
        <f t="shared" si="688"/>
        <v>650669.91021813673</v>
      </c>
      <c r="DK40" s="200">
        <f t="shared" si="688"/>
        <v>656947.90005944541</v>
      </c>
      <c r="DL40" s="200">
        <f t="shared" si="688"/>
        <v>663225.88990075421</v>
      </c>
      <c r="DM40" s="200">
        <f t="shared" si="688"/>
        <v>669503.879742063</v>
      </c>
      <c r="DN40" s="98">
        <f>DM40</f>
        <v>669503.879742063</v>
      </c>
      <c r="DO40" s="200">
        <f t="shared" si="688"/>
        <v>676415.25462406559</v>
      </c>
      <c r="DP40" s="200">
        <f t="shared" si="688"/>
        <v>683326.62950606819</v>
      </c>
      <c r="DQ40" s="200">
        <f t="shared" si="688"/>
        <v>690238.00438807078</v>
      </c>
      <c r="DR40" s="200">
        <f t="shared" si="688"/>
        <v>697149.37927007338</v>
      </c>
      <c r="DS40" s="200">
        <f t="shared" si="688"/>
        <v>704060.75415207585</v>
      </c>
      <c r="DT40" s="200">
        <f t="shared" si="688"/>
        <v>710972.12903407845</v>
      </c>
      <c r="DU40" s="200">
        <f t="shared" si="688"/>
        <v>717883.50391608104</v>
      </c>
      <c r="DV40" s="200">
        <f t="shared" si="688"/>
        <v>724794.87879808364</v>
      </c>
      <c r="DW40" s="200">
        <f t="shared" si="688"/>
        <v>731706.25368008623</v>
      </c>
      <c r="DX40" s="200">
        <f t="shared" si="688"/>
        <v>738617.62856208882</v>
      </c>
      <c r="DY40" s="200">
        <f t="shared" si="688"/>
        <v>745529.00344409142</v>
      </c>
      <c r="DZ40" s="200">
        <f t="shared" si="688"/>
        <v>752440.37832609401</v>
      </c>
      <c r="EA40" s="98">
        <f>DZ40</f>
        <v>752440.37832609401</v>
      </c>
      <c r="EB40" s="200">
        <f t="shared" si="688"/>
        <v>760004.13980001118</v>
      </c>
      <c r="EC40" s="200">
        <f t="shared" si="688"/>
        <v>767567.90127392835</v>
      </c>
      <c r="ED40" s="200">
        <f t="shared" si="688"/>
        <v>775131.66274784552</v>
      </c>
      <c r="EE40" s="200">
        <f t="shared" si="688"/>
        <v>782695.42422176269</v>
      </c>
      <c r="EF40" s="200">
        <f t="shared" si="688"/>
        <v>790259.18569567986</v>
      </c>
      <c r="EG40" s="200">
        <f t="shared" si="688"/>
        <v>797822.94716959703</v>
      </c>
      <c r="EH40" s="200">
        <f t="shared" si="688"/>
        <v>805386.7086435142</v>
      </c>
      <c r="EI40" s="200">
        <f t="shared" si="688"/>
        <v>812950.47011743137</v>
      </c>
      <c r="EJ40" s="200">
        <f t="shared" si="688"/>
        <v>820514.23159134854</v>
      </c>
      <c r="EK40" s="200">
        <f t="shared" si="688"/>
        <v>828077.99306526571</v>
      </c>
      <c r="EL40" s="200">
        <f t="shared" si="688"/>
        <v>835641.75453918288</v>
      </c>
      <c r="EM40" s="200">
        <f t="shared" si="688"/>
        <v>843205.51601310004</v>
      </c>
      <c r="EN40" s="98">
        <f>EM40</f>
        <v>843205.51601310004</v>
      </c>
      <c r="EO40" s="200">
        <f t="shared" si="688"/>
        <v>851441.23567668931</v>
      </c>
      <c r="EP40" s="200">
        <f t="shared" ref="EP40:EZ40" si="689">EP93</f>
        <v>859676.95534027857</v>
      </c>
      <c r="EQ40" s="200">
        <f t="shared" si="689"/>
        <v>867912.67500386783</v>
      </c>
      <c r="ER40" s="200">
        <f t="shared" si="689"/>
        <v>876148.39466745709</v>
      </c>
      <c r="ES40" s="200">
        <f t="shared" si="689"/>
        <v>884384.11433104635</v>
      </c>
      <c r="ET40" s="200">
        <f t="shared" si="689"/>
        <v>892619.83399463561</v>
      </c>
      <c r="EU40" s="200">
        <f t="shared" si="689"/>
        <v>900855.55365822488</v>
      </c>
      <c r="EV40" s="200">
        <f t="shared" si="689"/>
        <v>909091.27332181414</v>
      </c>
      <c r="EW40" s="200">
        <f t="shared" si="689"/>
        <v>917326.9929854034</v>
      </c>
      <c r="EX40" s="200">
        <f t="shared" si="689"/>
        <v>925562.71264899266</v>
      </c>
      <c r="EY40" s="200">
        <f t="shared" si="689"/>
        <v>933798.43231258192</v>
      </c>
      <c r="EZ40" s="200">
        <f t="shared" si="689"/>
        <v>942034.15197617118</v>
      </c>
      <c r="FA40" s="98">
        <f>EZ40</f>
        <v>942034.15197617118</v>
      </c>
      <c r="FB40" s="200">
        <f t="shared" ref="FB40:FM40" si="690">FB93</f>
        <v>950961.98857512267</v>
      </c>
      <c r="FC40" s="200">
        <f t="shared" si="690"/>
        <v>959889.82517407415</v>
      </c>
      <c r="FD40" s="200">
        <f t="shared" si="690"/>
        <v>968817.66177302564</v>
      </c>
      <c r="FE40" s="200">
        <f t="shared" si="690"/>
        <v>977745.49837197713</v>
      </c>
      <c r="FF40" s="200">
        <f t="shared" si="690"/>
        <v>986673.33497092861</v>
      </c>
      <c r="FG40" s="200">
        <f t="shared" si="690"/>
        <v>995601.17156987998</v>
      </c>
      <c r="FH40" s="200">
        <f t="shared" si="690"/>
        <v>1004529.0081688315</v>
      </c>
      <c r="FI40" s="200">
        <f t="shared" si="690"/>
        <v>1013456.844767783</v>
      </c>
      <c r="FJ40" s="200">
        <f t="shared" si="690"/>
        <v>1022384.6813667344</v>
      </c>
      <c r="FK40" s="200">
        <f t="shared" si="690"/>
        <v>1031312.5179656859</v>
      </c>
      <c r="FL40" s="200">
        <f t="shared" si="690"/>
        <v>1040240.3545646374</v>
      </c>
      <c r="FM40" s="200">
        <f t="shared" si="690"/>
        <v>1049168.1911635888</v>
      </c>
      <c r="FN40" s="98">
        <f>FM40</f>
        <v>1049168.1911635888</v>
      </c>
      <c r="FO40" s="200">
        <f t="shared" ref="FO40:FZ40" si="691">FO93</f>
        <v>1058808.9082059632</v>
      </c>
      <c r="FP40" s="200">
        <f t="shared" si="691"/>
        <v>1068449.6252483379</v>
      </c>
      <c r="FQ40" s="200">
        <f t="shared" si="691"/>
        <v>1078090.3422907125</v>
      </c>
      <c r="FR40" s="200">
        <f t="shared" si="691"/>
        <v>1087731.0593330869</v>
      </c>
      <c r="FS40" s="200">
        <f t="shared" si="691"/>
        <v>1097371.7763754616</v>
      </c>
      <c r="FT40" s="200">
        <f t="shared" si="691"/>
        <v>1107012.4934178363</v>
      </c>
      <c r="FU40" s="200">
        <f t="shared" si="691"/>
        <v>1101523.7912682917</v>
      </c>
      <c r="FV40" s="200">
        <f t="shared" si="691"/>
        <v>1096079.281037939</v>
      </c>
      <c r="FW40" s="200">
        <f t="shared" si="691"/>
        <v>1090678.9627267781</v>
      </c>
      <c r="FX40" s="200">
        <f t="shared" si="691"/>
        <v>1085322.8363348092</v>
      </c>
      <c r="FY40" s="200">
        <f t="shared" si="691"/>
        <v>1080010.9018620322</v>
      </c>
      <c r="FZ40" s="200">
        <f t="shared" si="691"/>
        <v>1074743.1593084473</v>
      </c>
      <c r="GA40" s="98">
        <f>FZ40</f>
        <v>1074743.1593084473</v>
      </c>
      <c r="GB40" s="200">
        <f t="shared" ref="GB40:GM40" si="692">GB93</f>
        <v>1085383.2947226991</v>
      </c>
      <c r="GC40" s="200">
        <f t="shared" si="692"/>
        <v>1096023.4301369509</v>
      </c>
      <c r="GD40" s="200">
        <f t="shared" si="692"/>
        <v>1106663.5655512027</v>
      </c>
      <c r="GE40" s="200">
        <f t="shared" si="692"/>
        <v>1117303.7009654546</v>
      </c>
      <c r="GF40" s="200">
        <f t="shared" si="692"/>
        <v>1127943.8363797064</v>
      </c>
      <c r="GG40" s="200">
        <f t="shared" si="692"/>
        <v>1138583.9717939582</v>
      </c>
      <c r="GH40" s="200">
        <f t="shared" si="692"/>
        <v>1149224.10720821</v>
      </c>
      <c r="GI40" s="200">
        <f t="shared" si="692"/>
        <v>1159864.2426224619</v>
      </c>
      <c r="GJ40" s="200">
        <f t="shared" si="692"/>
        <v>1170504.3780367137</v>
      </c>
      <c r="GK40" s="200">
        <f t="shared" si="692"/>
        <v>1181144.5134509655</v>
      </c>
      <c r="GL40" s="200">
        <f t="shared" si="692"/>
        <v>1191784.6488652173</v>
      </c>
      <c r="GM40" s="200">
        <f t="shared" si="692"/>
        <v>1202424.7842794694</v>
      </c>
      <c r="GN40" s="98">
        <f>GM40</f>
        <v>1202424.7842794694</v>
      </c>
      <c r="GO40" s="200">
        <f t="shared" ref="GO40:GZ40" si="693">GO93</f>
        <v>0</v>
      </c>
      <c r="GP40" s="200">
        <f t="shared" si="693"/>
        <v>0</v>
      </c>
      <c r="GQ40" s="200">
        <f t="shared" si="693"/>
        <v>0</v>
      </c>
      <c r="GR40" s="200">
        <f t="shared" si="693"/>
        <v>0</v>
      </c>
      <c r="GS40" s="200">
        <f t="shared" si="693"/>
        <v>0</v>
      </c>
      <c r="GT40" s="200">
        <f t="shared" si="693"/>
        <v>0</v>
      </c>
      <c r="GU40" s="200">
        <f t="shared" si="693"/>
        <v>0</v>
      </c>
      <c r="GV40" s="200">
        <f t="shared" si="693"/>
        <v>0</v>
      </c>
      <c r="GW40" s="200">
        <f t="shared" si="693"/>
        <v>0</v>
      </c>
      <c r="GX40" s="200">
        <f t="shared" si="693"/>
        <v>0</v>
      </c>
      <c r="GY40" s="200">
        <f t="shared" si="693"/>
        <v>0</v>
      </c>
      <c r="GZ40" s="200">
        <f t="shared" si="693"/>
        <v>0</v>
      </c>
      <c r="HA40" s="98">
        <f>GZ40</f>
        <v>0</v>
      </c>
      <c r="HB40" s="200">
        <f t="shared" ref="HB40:HM40" si="694">HB93</f>
        <v>0</v>
      </c>
      <c r="HC40" s="200">
        <f t="shared" si="694"/>
        <v>0</v>
      </c>
      <c r="HD40" s="200">
        <f t="shared" si="694"/>
        <v>0</v>
      </c>
      <c r="HE40" s="200">
        <f t="shared" si="694"/>
        <v>0</v>
      </c>
      <c r="HF40" s="200">
        <f t="shared" si="694"/>
        <v>0</v>
      </c>
      <c r="HG40" s="200">
        <f t="shared" si="694"/>
        <v>0</v>
      </c>
      <c r="HH40" s="200">
        <f t="shared" si="694"/>
        <v>0</v>
      </c>
      <c r="HI40" s="200">
        <f t="shared" si="694"/>
        <v>0</v>
      </c>
      <c r="HJ40" s="200">
        <f t="shared" si="694"/>
        <v>0</v>
      </c>
      <c r="HK40" s="200">
        <f t="shared" si="694"/>
        <v>0</v>
      </c>
      <c r="HL40" s="200">
        <f t="shared" si="694"/>
        <v>0</v>
      </c>
      <c r="HM40" s="200">
        <f t="shared" si="694"/>
        <v>0</v>
      </c>
      <c r="HN40" s="98">
        <f>HM40</f>
        <v>0</v>
      </c>
      <c r="HO40" s="200">
        <f t="shared" ref="HO40:HZ40" si="695">HO93</f>
        <v>0</v>
      </c>
      <c r="HP40" s="200">
        <f t="shared" si="695"/>
        <v>0</v>
      </c>
      <c r="HQ40" s="200">
        <f t="shared" si="695"/>
        <v>0</v>
      </c>
      <c r="HR40" s="200">
        <f t="shared" si="695"/>
        <v>0</v>
      </c>
      <c r="HS40" s="200">
        <f t="shared" si="695"/>
        <v>0</v>
      </c>
      <c r="HT40" s="200">
        <f t="shared" si="695"/>
        <v>0</v>
      </c>
      <c r="HU40" s="200">
        <f t="shared" si="695"/>
        <v>0</v>
      </c>
      <c r="HV40" s="200">
        <f t="shared" si="695"/>
        <v>0</v>
      </c>
      <c r="HW40" s="200">
        <f t="shared" si="695"/>
        <v>0</v>
      </c>
      <c r="HX40" s="200">
        <f t="shared" si="695"/>
        <v>0</v>
      </c>
      <c r="HY40" s="200">
        <f t="shared" si="695"/>
        <v>0</v>
      </c>
      <c r="HZ40" s="200">
        <f t="shared" si="695"/>
        <v>0</v>
      </c>
      <c r="IA40" s="98">
        <f>HZ40</f>
        <v>0</v>
      </c>
      <c r="IB40" s="200">
        <f t="shared" ref="IB40:IM40" si="696">IB93</f>
        <v>0</v>
      </c>
      <c r="IC40" s="200">
        <f t="shared" si="696"/>
        <v>0</v>
      </c>
      <c r="ID40" s="200">
        <f t="shared" si="696"/>
        <v>0</v>
      </c>
      <c r="IE40" s="200">
        <f t="shared" si="696"/>
        <v>0</v>
      </c>
      <c r="IF40" s="200">
        <f t="shared" si="696"/>
        <v>0</v>
      </c>
      <c r="IG40" s="200">
        <f t="shared" si="696"/>
        <v>0</v>
      </c>
      <c r="IH40" s="200">
        <f t="shared" si="696"/>
        <v>0</v>
      </c>
      <c r="II40" s="200">
        <f t="shared" si="696"/>
        <v>0</v>
      </c>
      <c r="IJ40" s="200">
        <f t="shared" si="696"/>
        <v>0</v>
      </c>
      <c r="IK40" s="200">
        <f t="shared" si="696"/>
        <v>0</v>
      </c>
      <c r="IL40" s="200">
        <f t="shared" si="696"/>
        <v>0</v>
      </c>
      <c r="IM40" s="200">
        <f t="shared" si="696"/>
        <v>0</v>
      </c>
      <c r="IN40" s="98">
        <f>IM40</f>
        <v>0</v>
      </c>
      <c r="IO40" s="200">
        <f t="shared" ref="IO40:IZ40" si="697">IO93</f>
        <v>0</v>
      </c>
      <c r="IP40" s="200">
        <f t="shared" si="697"/>
        <v>0</v>
      </c>
      <c r="IQ40" s="200">
        <f t="shared" si="697"/>
        <v>0</v>
      </c>
      <c r="IR40" s="200">
        <f t="shared" si="697"/>
        <v>0</v>
      </c>
      <c r="IS40" s="200">
        <f t="shared" si="697"/>
        <v>0</v>
      </c>
      <c r="IT40" s="200">
        <f t="shared" si="697"/>
        <v>0</v>
      </c>
      <c r="IU40" s="200">
        <f t="shared" si="697"/>
        <v>0</v>
      </c>
      <c r="IV40" s="200">
        <f t="shared" si="697"/>
        <v>0</v>
      </c>
      <c r="IW40" s="200">
        <f t="shared" si="697"/>
        <v>0</v>
      </c>
      <c r="IX40" s="200">
        <f t="shared" si="697"/>
        <v>0</v>
      </c>
      <c r="IY40" s="200">
        <f t="shared" si="697"/>
        <v>0</v>
      </c>
      <c r="IZ40" s="200">
        <f t="shared" si="697"/>
        <v>0</v>
      </c>
      <c r="JA40" s="98">
        <f>IZ40</f>
        <v>0</v>
      </c>
      <c r="JB40" s="200">
        <f t="shared" ref="JB40:JM40" si="698">JB93</f>
        <v>0</v>
      </c>
      <c r="JC40" s="200">
        <f t="shared" si="698"/>
        <v>0</v>
      </c>
      <c r="JD40" s="200">
        <f t="shared" si="698"/>
        <v>0</v>
      </c>
      <c r="JE40" s="200">
        <f t="shared" si="698"/>
        <v>0</v>
      </c>
      <c r="JF40" s="200">
        <f t="shared" si="698"/>
        <v>0</v>
      </c>
      <c r="JG40" s="200">
        <f t="shared" si="698"/>
        <v>0</v>
      </c>
      <c r="JH40" s="200">
        <f t="shared" si="698"/>
        <v>0</v>
      </c>
      <c r="JI40" s="200">
        <f t="shared" si="698"/>
        <v>0</v>
      </c>
      <c r="JJ40" s="200">
        <f t="shared" si="698"/>
        <v>0</v>
      </c>
      <c r="JK40" s="200">
        <f t="shared" si="698"/>
        <v>0</v>
      </c>
      <c r="JL40" s="200">
        <f t="shared" si="698"/>
        <v>0</v>
      </c>
      <c r="JM40" s="200">
        <f t="shared" si="698"/>
        <v>0</v>
      </c>
      <c r="JN40" s="98">
        <f>JM40</f>
        <v>0</v>
      </c>
      <c r="JO40" s="200">
        <f t="shared" ref="JO40:JZ40" si="699">JO93</f>
        <v>0</v>
      </c>
      <c r="JP40" s="200">
        <f t="shared" si="699"/>
        <v>0</v>
      </c>
      <c r="JQ40" s="200">
        <f t="shared" si="699"/>
        <v>0</v>
      </c>
      <c r="JR40" s="200">
        <f t="shared" si="699"/>
        <v>0</v>
      </c>
      <c r="JS40" s="200">
        <f t="shared" si="699"/>
        <v>0</v>
      </c>
      <c r="JT40" s="200">
        <f t="shared" si="699"/>
        <v>0</v>
      </c>
      <c r="JU40" s="200">
        <f t="shared" si="699"/>
        <v>0</v>
      </c>
      <c r="JV40" s="200">
        <f t="shared" si="699"/>
        <v>0</v>
      </c>
      <c r="JW40" s="200">
        <f t="shared" si="699"/>
        <v>0</v>
      </c>
      <c r="JX40" s="200">
        <f t="shared" si="699"/>
        <v>0</v>
      </c>
      <c r="JY40" s="200">
        <f t="shared" si="699"/>
        <v>0</v>
      </c>
      <c r="JZ40" s="200">
        <f t="shared" si="699"/>
        <v>0</v>
      </c>
      <c r="KA40" s="98">
        <f>JZ40</f>
        <v>0</v>
      </c>
      <c r="KB40" s="200">
        <f t="shared" ref="KB40:KM40" si="700">KB93</f>
        <v>0</v>
      </c>
      <c r="KC40" s="200">
        <f t="shared" si="700"/>
        <v>0</v>
      </c>
      <c r="KD40" s="200">
        <f t="shared" si="700"/>
        <v>0</v>
      </c>
      <c r="KE40" s="200">
        <f t="shared" si="700"/>
        <v>0</v>
      </c>
      <c r="KF40" s="200">
        <f t="shared" si="700"/>
        <v>0</v>
      </c>
      <c r="KG40" s="200">
        <f t="shared" si="700"/>
        <v>0</v>
      </c>
      <c r="KH40" s="200">
        <f t="shared" si="700"/>
        <v>0</v>
      </c>
      <c r="KI40" s="200">
        <f t="shared" si="700"/>
        <v>0</v>
      </c>
      <c r="KJ40" s="200">
        <f t="shared" si="700"/>
        <v>0</v>
      </c>
      <c r="KK40" s="200">
        <f t="shared" si="700"/>
        <v>0</v>
      </c>
      <c r="KL40" s="200">
        <f t="shared" si="700"/>
        <v>0</v>
      </c>
      <c r="KM40" s="200">
        <f t="shared" si="700"/>
        <v>0</v>
      </c>
      <c r="KN40" s="98">
        <f>KM40</f>
        <v>0</v>
      </c>
      <c r="KO40" s="200">
        <f t="shared" ref="KO40:KZ40" si="701">KO93</f>
        <v>0</v>
      </c>
      <c r="KP40" s="200">
        <f t="shared" si="701"/>
        <v>0</v>
      </c>
      <c r="KQ40" s="200">
        <f t="shared" si="701"/>
        <v>0</v>
      </c>
      <c r="KR40" s="200">
        <f t="shared" si="701"/>
        <v>0</v>
      </c>
      <c r="KS40" s="200">
        <f t="shared" si="701"/>
        <v>0</v>
      </c>
      <c r="KT40" s="200">
        <f t="shared" si="701"/>
        <v>0</v>
      </c>
      <c r="KU40" s="200">
        <f t="shared" si="701"/>
        <v>0</v>
      </c>
      <c r="KV40" s="200">
        <f t="shared" si="701"/>
        <v>0</v>
      </c>
      <c r="KW40" s="200">
        <f t="shared" si="701"/>
        <v>0</v>
      </c>
      <c r="KX40" s="200">
        <f t="shared" si="701"/>
        <v>0</v>
      </c>
      <c r="KY40" s="200">
        <f t="shared" si="701"/>
        <v>0</v>
      </c>
      <c r="KZ40" s="200">
        <f t="shared" si="701"/>
        <v>0</v>
      </c>
      <c r="LA40" s="98">
        <f>KZ40</f>
        <v>0</v>
      </c>
      <c r="LB40" s="200">
        <f t="shared" ref="LB40:LM40" si="702">LB93</f>
        <v>0</v>
      </c>
      <c r="LC40" s="200">
        <f t="shared" si="702"/>
        <v>0</v>
      </c>
      <c r="LD40" s="200">
        <f t="shared" si="702"/>
        <v>0</v>
      </c>
      <c r="LE40" s="200">
        <f t="shared" si="702"/>
        <v>0</v>
      </c>
      <c r="LF40" s="200">
        <f t="shared" si="702"/>
        <v>0</v>
      </c>
      <c r="LG40" s="200">
        <f t="shared" si="702"/>
        <v>0</v>
      </c>
      <c r="LH40" s="200">
        <f t="shared" si="702"/>
        <v>0</v>
      </c>
      <c r="LI40" s="200">
        <f t="shared" si="702"/>
        <v>0</v>
      </c>
      <c r="LJ40" s="200">
        <f t="shared" si="702"/>
        <v>0</v>
      </c>
      <c r="LK40" s="200">
        <f t="shared" si="702"/>
        <v>0</v>
      </c>
      <c r="LL40" s="200">
        <f t="shared" si="702"/>
        <v>0</v>
      </c>
      <c r="LM40" s="200">
        <f t="shared" si="702"/>
        <v>0</v>
      </c>
      <c r="LN40" s="198">
        <f>LM40</f>
        <v>0</v>
      </c>
    </row>
    <row r="41" spans="1:326" s="58" customFormat="1" ht="15.4" thickBot="1">
      <c r="A41" s="201" t="s">
        <v>35</v>
      </c>
      <c r="B41" s="202">
        <f>B31+B36</f>
        <v>33750</v>
      </c>
      <c r="C41" s="203">
        <f t="shared" ref="C41:M41" si="703">C31+C36</f>
        <v>65000</v>
      </c>
      <c r="D41" s="203">
        <f t="shared" si="703"/>
        <v>96250</v>
      </c>
      <c r="E41" s="203">
        <f t="shared" si="703"/>
        <v>127500</v>
      </c>
      <c r="F41" s="203">
        <f t="shared" si="703"/>
        <v>158750</v>
      </c>
      <c r="G41" s="203">
        <f t="shared" si="703"/>
        <v>190000</v>
      </c>
      <c r="H41" s="203">
        <f t="shared" si="703"/>
        <v>221250</v>
      </c>
      <c r="I41" s="203">
        <f t="shared" si="703"/>
        <v>252500</v>
      </c>
      <c r="J41" s="203">
        <f t="shared" si="703"/>
        <v>283750</v>
      </c>
      <c r="K41" s="203">
        <f t="shared" si="703"/>
        <v>315000</v>
      </c>
      <c r="L41" s="203">
        <f t="shared" si="703"/>
        <v>346250</v>
      </c>
      <c r="M41" s="203">
        <f t="shared" si="703"/>
        <v>377500</v>
      </c>
      <c r="N41" s="276">
        <f>N31+N36</f>
        <v>377500</v>
      </c>
      <c r="O41" s="202">
        <f>O31+O36</f>
        <v>491874.90822671825</v>
      </c>
      <c r="P41" s="203">
        <f t="shared" ref="P41:Z41" si="704">P31+P36</f>
        <v>606249.81645343651</v>
      </c>
      <c r="Q41" s="203">
        <f t="shared" si="704"/>
        <v>720624.7246801547</v>
      </c>
      <c r="R41" s="203">
        <f t="shared" si="704"/>
        <v>834999.6329068729</v>
      </c>
      <c r="S41" s="203">
        <f t="shared" si="704"/>
        <v>949374.54113359109</v>
      </c>
      <c r="T41" s="203">
        <f t="shared" si="704"/>
        <v>1063749.4493603092</v>
      </c>
      <c r="U41" s="203">
        <f t="shared" si="704"/>
        <v>1178124.3575870274</v>
      </c>
      <c r="V41" s="203">
        <f t="shared" si="704"/>
        <v>1292499.2658137458</v>
      </c>
      <c r="W41" s="203">
        <f t="shared" si="704"/>
        <v>1406874.1740404642</v>
      </c>
      <c r="X41" s="203">
        <f t="shared" si="704"/>
        <v>1521249.0822671824</v>
      </c>
      <c r="Y41" s="203">
        <f t="shared" si="704"/>
        <v>1635623.9904939006</v>
      </c>
      <c r="Z41" s="204">
        <f t="shared" si="704"/>
        <v>1745108.243600026</v>
      </c>
      <c r="AA41" s="91">
        <f>AA31+AA36</f>
        <v>1745108.243600026</v>
      </c>
      <c r="AB41" s="202">
        <f>AB31+AB36</f>
        <v>1865595.2859575308</v>
      </c>
      <c r="AC41" s="203">
        <f t="shared" ref="AC41:AM41" si="705">AC31+AC36</f>
        <v>1986082.3283150354</v>
      </c>
      <c r="AD41" s="203">
        <f t="shared" si="705"/>
        <v>2106569.3706725398</v>
      </c>
      <c r="AE41" s="203">
        <f t="shared" si="705"/>
        <v>2227056.4130300446</v>
      </c>
      <c r="AF41" s="203">
        <f t="shared" si="705"/>
        <v>2347543.4553875495</v>
      </c>
      <c r="AG41" s="203">
        <f t="shared" si="705"/>
        <v>2483039.6340297759</v>
      </c>
      <c r="AH41" s="203">
        <f t="shared" si="705"/>
        <v>2598487.6138872807</v>
      </c>
      <c r="AI41" s="203">
        <f t="shared" si="705"/>
        <v>2713753.3020781185</v>
      </c>
      <c r="AJ41" s="203">
        <f t="shared" si="705"/>
        <v>2828836.6986022894</v>
      </c>
      <c r="AK41" s="203">
        <f t="shared" si="705"/>
        <v>2943737.8034597938</v>
      </c>
      <c r="AL41" s="203">
        <f t="shared" si="705"/>
        <v>3058456.6166506317</v>
      </c>
      <c r="AM41" s="204">
        <f t="shared" si="705"/>
        <v>3266950.3069820153</v>
      </c>
      <c r="AN41" s="91">
        <f>AN31+AN36</f>
        <v>3266950.3069820153</v>
      </c>
      <c r="AO41" s="202">
        <f>AO31+AO36</f>
        <v>3518824.316154765</v>
      </c>
      <c r="AP41" s="203">
        <f t="shared" ref="AP41:AZ41" si="706">AP31+AP36</f>
        <v>3520333.7419941816</v>
      </c>
      <c r="AQ41" s="203">
        <f t="shared" si="706"/>
        <v>3521843.1678335983</v>
      </c>
      <c r="AR41" s="203">
        <f t="shared" si="706"/>
        <v>3523352.593673015</v>
      </c>
      <c r="AS41" s="203">
        <f t="shared" si="706"/>
        <v>3524862.0195124312</v>
      </c>
      <c r="AT41" s="203">
        <f t="shared" si="706"/>
        <v>3526371.4453518479</v>
      </c>
      <c r="AU41" s="203">
        <f t="shared" si="706"/>
        <v>3527880.8711912641</v>
      </c>
      <c r="AV41" s="203">
        <f t="shared" si="706"/>
        <v>3529390.2970306808</v>
      </c>
      <c r="AW41" s="203">
        <f t="shared" si="706"/>
        <v>3530899.7228700975</v>
      </c>
      <c r="AX41" s="203">
        <f t="shared" si="706"/>
        <v>3532409.1487095142</v>
      </c>
      <c r="AY41" s="203">
        <f t="shared" si="706"/>
        <v>3533918.5745489304</v>
      </c>
      <c r="AZ41" s="204">
        <f t="shared" si="706"/>
        <v>3535428.0003883471</v>
      </c>
      <c r="BA41" s="91">
        <f>BA31+BA36</f>
        <v>3535428.0003883471</v>
      </c>
      <c r="BB41" s="202">
        <f>BB31+BB36</f>
        <v>3536463.8595684208</v>
      </c>
      <c r="BC41" s="203">
        <f t="shared" ref="BC41:BM41" si="707">BC31+BC36</f>
        <v>3537499.7187484941</v>
      </c>
      <c r="BD41" s="203">
        <f t="shared" si="707"/>
        <v>3538535.5779285678</v>
      </c>
      <c r="BE41" s="203">
        <f t="shared" si="707"/>
        <v>3539571.4371086415</v>
      </c>
      <c r="BF41" s="203">
        <f t="shared" si="707"/>
        <v>3540607.2962887152</v>
      </c>
      <c r="BG41" s="203">
        <f t="shared" si="707"/>
        <v>3541643.1554687885</v>
      </c>
      <c r="BH41" s="203">
        <f t="shared" si="707"/>
        <v>3542679.0146488622</v>
      </c>
      <c r="BI41" s="203">
        <f t="shared" si="707"/>
        <v>3543714.8738289359</v>
      </c>
      <c r="BJ41" s="203">
        <f t="shared" si="707"/>
        <v>3544750.7330090096</v>
      </c>
      <c r="BK41" s="203">
        <f t="shared" si="707"/>
        <v>3545786.5921890829</v>
      </c>
      <c r="BL41" s="203">
        <f t="shared" si="707"/>
        <v>3546822.4513691566</v>
      </c>
      <c r="BM41" s="204">
        <f t="shared" si="707"/>
        <v>3547858.3105492303</v>
      </c>
      <c r="BN41" s="91">
        <f>BN31+BN36</f>
        <v>3547858.3105492303</v>
      </c>
      <c r="BO41" s="202">
        <f>BO31+BO36</f>
        <v>3548091.5266061011</v>
      </c>
      <c r="BP41" s="203">
        <f t="shared" ref="BP41:BZ41" si="708">BP31+BP36</f>
        <v>3548324.7426629718</v>
      </c>
      <c r="BQ41" s="203">
        <f t="shared" si="708"/>
        <v>3548557.9587198426</v>
      </c>
      <c r="BR41" s="203">
        <f t="shared" si="708"/>
        <v>3548791.1747767138</v>
      </c>
      <c r="BS41" s="203">
        <f t="shared" si="708"/>
        <v>3549024.3908335846</v>
      </c>
      <c r="BT41" s="203">
        <f t="shared" si="708"/>
        <v>3549257.6068904554</v>
      </c>
      <c r="BU41" s="203">
        <f t="shared" si="708"/>
        <v>3549490.8229473261</v>
      </c>
      <c r="BV41" s="203">
        <f t="shared" si="708"/>
        <v>3549724.0390041969</v>
      </c>
      <c r="BW41" s="203">
        <f t="shared" si="708"/>
        <v>3549957.2550610676</v>
      </c>
      <c r="BX41" s="203">
        <f t="shared" si="708"/>
        <v>3550190.4711179389</v>
      </c>
      <c r="BY41" s="203">
        <f t="shared" si="708"/>
        <v>3550423.6871748096</v>
      </c>
      <c r="BZ41" s="204">
        <f t="shared" si="708"/>
        <v>3550656.9032316804</v>
      </c>
      <c r="CA41" s="91">
        <f>CA31+CA36</f>
        <v>3550656.9032316804</v>
      </c>
      <c r="CB41" s="202">
        <f>CB31+CB36</f>
        <v>3549645.6709739971</v>
      </c>
      <c r="CC41" s="203">
        <f t="shared" ref="CC41:CM41" si="709">CC31+CC36</f>
        <v>3548634.4387163138</v>
      </c>
      <c r="CD41" s="203">
        <f t="shared" si="709"/>
        <v>3547623.2064586305</v>
      </c>
      <c r="CE41" s="203">
        <f t="shared" si="709"/>
        <v>3546611.9742009472</v>
      </c>
      <c r="CF41" s="203">
        <f t="shared" si="709"/>
        <v>3545600.7419432639</v>
      </c>
      <c r="CG41" s="203">
        <f t="shared" si="709"/>
        <v>3544589.5096855806</v>
      </c>
      <c r="CH41" s="203">
        <f t="shared" si="709"/>
        <v>3543578.2774278973</v>
      </c>
      <c r="CI41" s="203">
        <f t="shared" si="709"/>
        <v>3542567.045170214</v>
      </c>
      <c r="CJ41" s="203">
        <f t="shared" si="709"/>
        <v>3541555.8129125307</v>
      </c>
      <c r="CK41" s="203">
        <f t="shared" si="709"/>
        <v>3540544.5806548474</v>
      </c>
      <c r="CL41" s="203">
        <f t="shared" si="709"/>
        <v>3539533.3483971641</v>
      </c>
      <c r="CM41" s="204">
        <f t="shared" si="709"/>
        <v>3538522.1161394808</v>
      </c>
      <c r="CN41" s="91">
        <f>CN31+CN36</f>
        <v>3538522.1161394808</v>
      </c>
      <c r="CO41" s="202">
        <f>CO31+CO36</f>
        <v>3535674.9203203386</v>
      </c>
      <c r="CP41" s="203">
        <f t="shared" ref="CP41:CZ41" si="710">CP31+CP36</f>
        <v>3532827.7245011963</v>
      </c>
      <c r="CQ41" s="203">
        <f t="shared" si="710"/>
        <v>3529980.5286820545</v>
      </c>
      <c r="CR41" s="203">
        <f t="shared" si="710"/>
        <v>3527133.3328629122</v>
      </c>
      <c r="CS41" s="203">
        <f t="shared" si="710"/>
        <v>3524286.1370437704</v>
      </c>
      <c r="CT41" s="203">
        <f t="shared" si="710"/>
        <v>3521438.9412246281</v>
      </c>
      <c r="CU41" s="203">
        <f t="shared" si="710"/>
        <v>3518591.7454054863</v>
      </c>
      <c r="CV41" s="203">
        <f t="shared" si="710"/>
        <v>3515744.549586344</v>
      </c>
      <c r="CW41" s="203">
        <f t="shared" si="710"/>
        <v>3512897.3537672022</v>
      </c>
      <c r="CX41" s="203">
        <f t="shared" si="710"/>
        <v>3510050.15794806</v>
      </c>
      <c r="CY41" s="203">
        <f t="shared" si="710"/>
        <v>3507202.9621289177</v>
      </c>
      <c r="CZ41" s="204">
        <f t="shared" si="710"/>
        <v>3504355.7663097759</v>
      </c>
      <c r="DA41" s="91">
        <f>DA31+DA36</f>
        <v>3504355.7663097759</v>
      </c>
      <c r="DB41" s="202">
        <f>DB31+DB36</f>
        <v>3498882.3151318477</v>
      </c>
      <c r="DC41" s="203">
        <f t="shared" ref="DC41:DM41" si="711">DC31+DC36</f>
        <v>3493408.8639539201</v>
      </c>
      <c r="DD41" s="203">
        <f t="shared" si="711"/>
        <v>3487935.4127759924</v>
      </c>
      <c r="DE41" s="203">
        <f t="shared" si="711"/>
        <v>3482461.9615980643</v>
      </c>
      <c r="DF41" s="203">
        <f t="shared" si="711"/>
        <v>3476988.5104201366</v>
      </c>
      <c r="DG41" s="203">
        <f t="shared" si="711"/>
        <v>3471515.0592422085</v>
      </c>
      <c r="DH41" s="203">
        <f t="shared" si="711"/>
        <v>3466041.6080642808</v>
      </c>
      <c r="DI41" s="203">
        <f t="shared" si="711"/>
        <v>3460568.1568863527</v>
      </c>
      <c r="DJ41" s="203">
        <f t="shared" si="711"/>
        <v>3455094.705708425</v>
      </c>
      <c r="DK41" s="203">
        <f t="shared" si="711"/>
        <v>3449621.2545304969</v>
      </c>
      <c r="DL41" s="203">
        <f t="shared" si="711"/>
        <v>3444147.8033525692</v>
      </c>
      <c r="DM41" s="204">
        <f t="shared" si="711"/>
        <v>3438674.3521746416</v>
      </c>
      <c r="DN41" s="91">
        <f>DN31+DN36</f>
        <v>3438674.3521746416</v>
      </c>
      <c r="DO41" s="202">
        <f>DO31+DO36</f>
        <v>3429520.477701589</v>
      </c>
      <c r="DP41" s="203">
        <f t="shared" ref="DP41:DZ41" si="712">DP31+DP36</f>
        <v>3420366.6032285369</v>
      </c>
      <c r="DQ41" s="203">
        <f t="shared" si="712"/>
        <v>3411212.7287554843</v>
      </c>
      <c r="DR41" s="203">
        <f t="shared" si="712"/>
        <v>3402058.8542824322</v>
      </c>
      <c r="DS41" s="203">
        <f t="shared" si="712"/>
        <v>3392904.9798093797</v>
      </c>
      <c r="DT41" s="203">
        <f t="shared" si="712"/>
        <v>3383751.1053363271</v>
      </c>
      <c r="DU41" s="203">
        <f t="shared" si="712"/>
        <v>3374597.230863275</v>
      </c>
      <c r="DV41" s="203">
        <f t="shared" si="712"/>
        <v>3365443.3563902229</v>
      </c>
      <c r="DW41" s="203">
        <f t="shared" si="712"/>
        <v>3356289.4819171703</v>
      </c>
      <c r="DX41" s="203">
        <f t="shared" si="712"/>
        <v>3347135.6074441178</v>
      </c>
      <c r="DY41" s="203">
        <f t="shared" si="712"/>
        <v>3337981.7329710657</v>
      </c>
      <c r="DZ41" s="204">
        <f t="shared" si="712"/>
        <v>3328827.8584980136</v>
      </c>
      <c r="EA41" s="91">
        <f>EA31+EA36</f>
        <v>3328827.8584980136</v>
      </c>
      <c r="EB41" s="202">
        <f>EB31+EB36</f>
        <v>3314589.1463964954</v>
      </c>
      <c r="EC41" s="203">
        <f t="shared" ref="EC41:EM41" si="713">EC31+EC36</f>
        <v>3300350.4342949772</v>
      </c>
      <c r="ED41" s="203">
        <f t="shared" si="713"/>
        <v>3286111.7221934595</v>
      </c>
      <c r="EE41" s="203">
        <f t="shared" si="713"/>
        <v>3271873.0100919418</v>
      </c>
      <c r="EF41" s="203">
        <f t="shared" si="713"/>
        <v>3257634.2979904236</v>
      </c>
      <c r="EG41" s="203">
        <f t="shared" si="713"/>
        <v>3243395.5858889055</v>
      </c>
      <c r="EH41" s="203">
        <f t="shared" si="713"/>
        <v>3229156.8737873877</v>
      </c>
      <c r="EI41" s="203">
        <f t="shared" si="713"/>
        <v>3214918.16168587</v>
      </c>
      <c r="EJ41" s="203">
        <f t="shared" si="713"/>
        <v>3200679.4495843519</v>
      </c>
      <c r="EK41" s="203">
        <f t="shared" si="713"/>
        <v>3186440.7374828337</v>
      </c>
      <c r="EL41" s="203">
        <f t="shared" si="713"/>
        <v>3172202.025381316</v>
      </c>
      <c r="EM41" s="204">
        <f t="shared" si="713"/>
        <v>3157963.3132797983</v>
      </c>
      <c r="EN41" s="91">
        <f>EN31+EN36</f>
        <v>3157963.3132797983</v>
      </c>
      <c r="EO41" s="202">
        <f>EO31+EO36</f>
        <v>3136770.5133860288</v>
      </c>
      <c r="EP41" s="203">
        <f t="shared" ref="EP41:EZ41" si="714">EP31+EP36</f>
        <v>3115577.7134922594</v>
      </c>
      <c r="EQ41" s="203">
        <f t="shared" si="714"/>
        <v>3094384.9135984899</v>
      </c>
      <c r="ER41" s="203">
        <f t="shared" si="714"/>
        <v>3073192.1137047205</v>
      </c>
      <c r="ES41" s="203">
        <f t="shared" si="714"/>
        <v>3051999.3138109511</v>
      </c>
      <c r="ET41" s="203">
        <f t="shared" si="714"/>
        <v>3030806.5139171816</v>
      </c>
      <c r="EU41" s="203">
        <f t="shared" si="714"/>
        <v>3009613.7140234122</v>
      </c>
      <c r="EV41" s="203">
        <f t="shared" si="714"/>
        <v>2988420.9141296428</v>
      </c>
      <c r="EW41" s="203">
        <f t="shared" si="714"/>
        <v>2967228.1142358733</v>
      </c>
      <c r="EX41" s="203">
        <f t="shared" si="714"/>
        <v>2946035.3143421039</v>
      </c>
      <c r="EY41" s="203">
        <f t="shared" si="714"/>
        <v>2924842.5144483345</v>
      </c>
      <c r="EZ41" s="204">
        <f t="shared" si="714"/>
        <v>2903649.714554565</v>
      </c>
      <c r="FA41" s="91">
        <f>FA31+FA36</f>
        <v>2903649.714554565</v>
      </c>
      <c r="FB41" s="202">
        <f>FB31+FB36</f>
        <v>2873016.7139299568</v>
      </c>
      <c r="FC41" s="203">
        <f t="shared" ref="FC41:FM41" si="715">FC31+FC36</f>
        <v>2842383.713305349</v>
      </c>
      <c r="FD41" s="203">
        <f t="shared" si="715"/>
        <v>2811750.7126807412</v>
      </c>
      <c r="FE41" s="203">
        <f t="shared" si="715"/>
        <v>2781117.712056133</v>
      </c>
      <c r="FF41" s="203">
        <f t="shared" si="715"/>
        <v>2750484.7114315252</v>
      </c>
      <c r="FG41" s="203">
        <f t="shared" si="715"/>
        <v>2719851.7108069174</v>
      </c>
      <c r="FH41" s="203">
        <f t="shared" si="715"/>
        <v>2689218.7101823092</v>
      </c>
      <c r="FI41" s="203">
        <f t="shared" si="715"/>
        <v>2658585.7095577014</v>
      </c>
      <c r="FJ41" s="203">
        <f t="shared" si="715"/>
        <v>2627952.7089330936</v>
      </c>
      <c r="FK41" s="203">
        <f t="shared" si="715"/>
        <v>2597319.7083084858</v>
      </c>
      <c r="FL41" s="203">
        <f t="shared" si="715"/>
        <v>2566686.707683878</v>
      </c>
      <c r="FM41" s="204">
        <f t="shared" si="715"/>
        <v>2536053.7070592698</v>
      </c>
      <c r="FN41" s="91">
        <f>FN31+FN36</f>
        <v>2536053.7070592698</v>
      </c>
      <c r="FO41" s="202">
        <f>FO31+FO36</f>
        <v>2492675.8358992464</v>
      </c>
      <c r="FP41" s="203">
        <f t="shared" ref="FP41:FZ41" si="716">FP31+FP36</f>
        <v>2449297.964739223</v>
      </c>
      <c r="FQ41" s="203">
        <f t="shared" si="716"/>
        <v>2405920.0935792001</v>
      </c>
      <c r="FR41" s="203">
        <f t="shared" si="716"/>
        <v>2362542.2224191767</v>
      </c>
      <c r="FS41" s="203">
        <f t="shared" si="716"/>
        <v>2319164.3512591533</v>
      </c>
      <c r="FT41" s="203">
        <f t="shared" si="716"/>
        <v>2275786.4800991304</v>
      </c>
      <c r="FU41" s="203">
        <f t="shared" si="716"/>
        <v>2217279.1897471882</v>
      </c>
      <c r="FV41" s="203">
        <f t="shared" si="716"/>
        <v>2158816.0913144378</v>
      </c>
      <c r="FW41" s="203">
        <f t="shared" si="716"/>
        <v>2100397.1848008786</v>
      </c>
      <c r="FX41" s="203">
        <f t="shared" si="716"/>
        <v>2042022.4702065117</v>
      </c>
      <c r="FY41" s="203">
        <f t="shared" si="716"/>
        <v>1983691.9475313367</v>
      </c>
      <c r="FZ41" s="204">
        <f t="shared" si="716"/>
        <v>1925405.6167753537</v>
      </c>
      <c r="GA41" s="91">
        <f>GA31+GA36</f>
        <v>1925405.6167753537</v>
      </c>
      <c r="GB41" s="202">
        <f>GB31+GB36</f>
        <v>1865157.2140672877</v>
      </c>
      <c r="GC41" s="203">
        <f t="shared" ref="GC41:GM41" si="717">GC31+GC36</f>
        <v>1804908.8113592218</v>
      </c>
      <c r="GD41" s="203">
        <f t="shared" si="717"/>
        <v>1744660.4086511559</v>
      </c>
      <c r="GE41" s="203">
        <f t="shared" si="717"/>
        <v>1684412.00594309</v>
      </c>
      <c r="GF41" s="203">
        <f t="shared" si="717"/>
        <v>1624163.603235024</v>
      </c>
      <c r="GG41" s="203">
        <f t="shared" si="717"/>
        <v>1563915.2005269583</v>
      </c>
      <c r="GH41" s="203">
        <f t="shared" si="717"/>
        <v>1503666.7978188926</v>
      </c>
      <c r="GI41" s="203">
        <f t="shared" si="717"/>
        <v>1443418.3951108267</v>
      </c>
      <c r="GJ41" s="203">
        <f t="shared" si="717"/>
        <v>1383169.9924027608</v>
      </c>
      <c r="GK41" s="203">
        <f t="shared" si="717"/>
        <v>1322921.5896946951</v>
      </c>
      <c r="GL41" s="203">
        <f t="shared" si="717"/>
        <v>1262673.1869866292</v>
      </c>
      <c r="GM41" s="204">
        <f t="shared" si="717"/>
        <v>1202424.7842785637</v>
      </c>
      <c r="GN41" s="91">
        <f>GN31+GN36</f>
        <v>1202424.7842785637</v>
      </c>
      <c r="GO41" s="202">
        <f>GO31+GO36</f>
        <v>-9.3058197737541939E-7</v>
      </c>
      <c r="GP41" s="203">
        <f t="shared" ref="GP41:GZ41" si="718">GP31+GP36</f>
        <v>-9.5539568014474966E-7</v>
      </c>
      <c r="GQ41" s="203">
        <f t="shared" si="718"/>
        <v>-9.8020938291407994E-7</v>
      </c>
      <c r="GR41" s="203">
        <f t="shared" si="718"/>
        <v>-1.0050230856834102E-6</v>
      </c>
      <c r="GS41" s="203">
        <f t="shared" si="718"/>
        <v>-1.0298367884527405E-6</v>
      </c>
      <c r="GT41" s="203">
        <f t="shared" si="718"/>
        <v>-1.0546504912220708E-6</v>
      </c>
      <c r="GU41" s="203">
        <f t="shared" si="718"/>
        <v>-1.0794641939914011E-6</v>
      </c>
      <c r="GV41" s="203">
        <f t="shared" si="718"/>
        <v>-1.1042778967607313E-6</v>
      </c>
      <c r="GW41" s="203">
        <f t="shared" si="718"/>
        <v>-1.1290915995300616E-6</v>
      </c>
      <c r="GX41" s="203">
        <f t="shared" si="718"/>
        <v>-1.1539053022993919E-6</v>
      </c>
      <c r="GY41" s="203">
        <f t="shared" si="718"/>
        <v>-1.1787190050687222E-6</v>
      </c>
      <c r="GZ41" s="204">
        <f t="shared" si="718"/>
        <v>-1.2035327078380524E-6</v>
      </c>
      <c r="HA41" s="91">
        <f>HA31+HA36</f>
        <v>0</v>
      </c>
      <c r="HB41" s="202">
        <f>HB31+HB36</f>
        <v>-3.2919439469126944E-8</v>
      </c>
      <c r="HC41" s="203">
        <f t="shared" ref="HC41:HM41" si="719">HC31+HC36</f>
        <v>-6.5838878938253888E-8</v>
      </c>
      <c r="HD41" s="203">
        <f t="shared" si="719"/>
        <v>-9.8758318407380832E-8</v>
      </c>
      <c r="HE41" s="203">
        <f t="shared" si="719"/>
        <v>-1.3167775787650778E-7</v>
      </c>
      <c r="HF41" s="203">
        <f t="shared" si="719"/>
        <v>-1.6459719734563473E-7</v>
      </c>
      <c r="HG41" s="203">
        <f t="shared" si="719"/>
        <v>-1.9751663681476169E-7</v>
      </c>
      <c r="HH41" s="203">
        <f t="shared" si="719"/>
        <v>-2.3043607628388865E-7</v>
      </c>
      <c r="HI41" s="203">
        <f t="shared" si="719"/>
        <v>-2.6335551575301561E-7</v>
      </c>
      <c r="HJ41" s="203">
        <f t="shared" si="719"/>
        <v>-2.9627495522214256E-7</v>
      </c>
      <c r="HK41" s="203">
        <f t="shared" si="719"/>
        <v>-3.2919439469126952E-7</v>
      </c>
      <c r="HL41" s="203">
        <f t="shared" si="719"/>
        <v>-3.6211383416039648E-7</v>
      </c>
      <c r="HM41" s="204">
        <f t="shared" si="719"/>
        <v>-3.9503327362952343E-7</v>
      </c>
      <c r="HN41" s="91">
        <f>HN31+HN36</f>
        <v>0</v>
      </c>
      <c r="HO41" s="202">
        <f>HO31+HO36</f>
        <v>-4.3673026353041935E-8</v>
      </c>
      <c r="HP41" s="203">
        <f t="shared" ref="HP41:HZ41" si="720">HP31+HP36</f>
        <v>-8.7346052706083869E-8</v>
      </c>
      <c r="HQ41" s="203">
        <f t="shared" si="720"/>
        <v>-1.310190790591258E-7</v>
      </c>
      <c r="HR41" s="203">
        <f t="shared" si="720"/>
        <v>-1.7469210541216774E-7</v>
      </c>
      <c r="HS41" s="203">
        <f t="shared" si="720"/>
        <v>-2.1836513176520968E-7</v>
      </c>
      <c r="HT41" s="203">
        <f t="shared" si="720"/>
        <v>-2.6203815811825159E-7</v>
      </c>
      <c r="HU41" s="203">
        <f t="shared" si="720"/>
        <v>-3.0571118447129354E-7</v>
      </c>
      <c r="HV41" s="203">
        <f t="shared" si="720"/>
        <v>-3.4938421082433548E-7</v>
      </c>
      <c r="HW41" s="203">
        <f t="shared" si="720"/>
        <v>-3.9305723717737742E-7</v>
      </c>
      <c r="HX41" s="203">
        <f t="shared" si="720"/>
        <v>-4.3673026353041936E-7</v>
      </c>
      <c r="HY41" s="203">
        <f t="shared" si="720"/>
        <v>-4.8040328988346125E-7</v>
      </c>
      <c r="HZ41" s="204">
        <f t="shared" si="720"/>
        <v>-5.2407631623650319E-7</v>
      </c>
      <c r="IA41" s="91">
        <f>IA31+IA36</f>
        <v>0</v>
      </c>
      <c r="IB41" s="202">
        <f>IB31+IB36</f>
        <v>-5.7939420038493136E-8</v>
      </c>
      <c r="IC41" s="203">
        <f t="shared" ref="IC41:IM41" si="721">IC31+IC36</f>
        <v>-1.1587884007698627E-7</v>
      </c>
      <c r="ID41" s="203">
        <f t="shared" si="721"/>
        <v>-1.7381826011547941E-7</v>
      </c>
      <c r="IE41" s="203">
        <f t="shared" si="721"/>
        <v>-2.3175768015397254E-7</v>
      </c>
      <c r="IF41" s="203">
        <f t="shared" si="721"/>
        <v>-2.8969710019246571E-7</v>
      </c>
      <c r="IG41" s="203">
        <f t="shared" si="721"/>
        <v>-3.4763652023095887E-7</v>
      </c>
      <c r="IH41" s="203">
        <f t="shared" si="721"/>
        <v>-4.0557594026945203E-7</v>
      </c>
      <c r="II41" s="203">
        <f t="shared" si="721"/>
        <v>-4.6351536030794519E-7</v>
      </c>
      <c r="IJ41" s="203">
        <f t="shared" si="721"/>
        <v>-5.2145478034643836E-7</v>
      </c>
      <c r="IK41" s="203">
        <f t="shared" si="721"/>
        <v>-5.7939420038493152E-7</v>
      </c>
      <c r="IL41" s="203">
        <f t="shared" si="721"/>
        <v>-6.3733362042342468E-7</v>
      </c>
      <c r="IM41" s="204">
        <f t="shared" si="721"/>
        <v>-6.9527304046191784E-7</v>
      </c>
      <c r="IN41" s="91">
        <f>IN31+IN36</f>
        <v>0</v>
      </c>
      <c r="IO41" s="202">
        <f>IO31+IO36</f>
        <v>-7.6866127097764509E-8</v>
      </c>
      <c r="IP41" s="203">
        <f t="shared" ref="IP41:IZ41" si="722">IP31+IP36</f>
        <v>-1.5373225419552902E-7</v>
      </c>
      <c r="IQ41" s="203">
        <f t="shared" si="722"/>
        <v>-2.3059838129329354E-7</v>
      </c>
      <c r="IR41" s="203">
        <f t="shared" si="722"/>
        <v>-3.0746450839105803E-7</v>
      </c>
      <c r="IS41" s="203">
        <f t="shared" si="722"/>
        <v>-3.8433063548882253E-7</v>
      </c>
      <c r="IT41" s="203">
        <f t="shared" si="722"/>
        <v>-4.6119676258658703E-7</v>
      </c>
      <c r="IU41" s="203">
        <f t="shared" si="722"/>
        <v>-5.3806288968435152E-7</v>
      </c>
      <c r="IV41" s="203">
        <f t="shared" si="722"/>
        <v>-6.1492901678211607E-7</v>
      </c>
      <c r="IW41" s="203">
        <f t="shared" si="722"/>
        <v>-6.9179514387988062E-7</v>
      </c>
      <c r="IX41" s="203">
        <f t="shared" si="722"/>
        <v>-7.6866127097764517E-7</v>
      </c>
      <c r="IY41" s="203">
        <f t="shared" si="722"/>
        <v>-8.4552739807540971E-7</v>
      </c>
      <c r="IZ41" s="204">
        <f t="shared" si="722"/>
        <v>-9.2239352517317426E-7</v>
      </c>
      <c r="JA41" s="91">
        <f>JA31+JA36</f>
        <v>0</v>
      </c>
      <c r="JB41" s="202">
        <f>JB31+JB36</f>
        <v>-1.0197550288015189E-7</v>
      </c>
      <c r="JC41" s="203">
        <f t="shared" ref="JC41:JM41" si="723">JC31+JC36</f>
        <v>-2.0395100576030378E-7</v>
      </c>
      <c r="JD41" s="203">
        <f t="shared" si="723"/>
        <v>-3.0592650864045567E-7</v>
      </c>
      <c r="JE41" s="203">
        <f t="shared" si="723"/>
        <v>-4.0790201152060755E-7</v>
      </c>
      <c r="JF41" s="203">
        <f t="shared" si="723"/>
        <v>-5.0987751440075939E-7</v>
      </c>
      <c r="JG41" s="203">
        <f t="shared" si="723"/>
        <v>-6.1185301728091123E-7</v>
      </c>
      <c r="JH41" s="203">
        <f t="shared" si="723"/>
        <v>-7.1382852016106306E-7</v>
      </c>
      <c r="JI41" s="203">
        <f t="shared" si="723"/>
        <v>-8.158040230412149E-7</v>
      </c>
      <c r="JJ41" s="203">
        <f t="shared" si="723"/>
        <v>-9.1777952592136673E-7</v>
      </c>
      <c r="JK41" s="203">
        <f t="shared" si="723"/>
        <v>-1.0197550288015186E-6</v>
      </c>
      <c r="JL41" s="203">
        <f t="shared" si="723"/>
        <v>-1.1217305316816704E-6</v>
      </c>
      <c r="JM41" s="204">
        <f t="shared" si="723"/>
        <v>-1.2237060345618222E-6</v>
      </c>
      <c r="JN41" s="91">
        <f>JN31+JN36</f>
        <v>0</v>
      </c>
      <c r="JO41" s="202">
        <f>JO31+JO36</f>
        <v>-1.3528720101161827E-7</v>
      </c>
      <c r="JP41" s="203">
        <f t="shared" ref="JP41:JZ41" si="724">JP31+JP36</f>
        <v>-2.7057440202323655E-7</v>
      </c>
      <c r="JQ41" s="203">
        <f t="shared" si="724"/>
        <v>-4.0586160303485482E-7</v>
      </c>
      <c r="JR41" s="203">
        <f t="shared" si="724"/>
        <v>-5.411488040464731E-7</v>
      </c>
      <c r="JS41" s="203">
        <f t="shared" si="724"/>
        <v>-6.7643600505809137E-7</v>
      </c>
      <c r="JT41" s="203">
        <f t="shared" si="724"/>
        <v>-8.1172320606970965E-7</v>
      </c>
      <c r="JU41" s="203">
        <f t="shared" si="724"/>
        <v>-9.4701040708132792E-7</v>
      </c>
      <c r="JV41" s="203">
        <f t="shared" si="724"/>
        <v>-1.0822976080929462E-6</v>
      </c>
      <c r="JW41" s="203">
        <f t="shared" si="724"/>
        <v>-1.2175848091045644E-6</v>
      </c>
      <c r="JX41" s="203">
        <f t="shared" si="724"/>
        <v>-1.3528720101161825E-6</v>
      </c>
      <c r="JY41" s="203">
        <f t="shared" si="724"/>
        <v>-1.4881592111278007E-6</v>
      </c>
      <c r="JZ41" s="204">
        <f t="shared" si="724"/>
        <v>-1.6234464121394189E-6</v>
      </c>
      <c r="KA41" s="91">
        <f>KA31+KA36</f>
        <v>0</v>
      </c>
      <c r="KB41" s="202">
        <f>KB31+KB36</f>
        <v>-1.7948062270473355E-7</v>
      </c>
      <c r="KC41" s="203">
        <f t="shared" ref="KC41:KM41" si="725">KC31+KC36</f>
        <v>-3.589612454094671E-7</v>
      </c>
      <c r="KD41" s="203">
        <f t="shared" si="725"/>
        <v>-5.3844186811420063E-7</v>
      </c>
      <c r="KE41" s="203">
        <f t="shared" si="725"/>
        <v>-7.1792249081893421E-7</v>
      </c>
      <c r="KF41" s="203">
        <f t="shared" si="725"/>
        <v>-8.9740311352366779E-7</v>
      </c>
      <c r="KG41" s="203">
        <f t="shared" si="725"/>
        <v>-1.0768837362284013E-6</v>
      </c>
      <c r="KH41" s="203">
        <f t="shared" si="725"/>
        <v>-1.2563643589331347E-6</v>
      </c>
      <c r="KI41" s="203">
        <f t="shared" si="725"/>
        <v>-1.4358449816378682E-6</v>
      </c>
      <c r="KJ41" s="203">
        <f t="shared" si="725"/>
        <v>-1.6153256043426017E-6</v>
      </c>
      <c r="KK41" s="203">
        <f t="shared" si="725"/>
        <v>-1.7948062270473352E-6</v>
      </c>
      <c r="KL41" s="203">
        <f t="shared" si="725"/>
        <v>-1.9742868497520686E-6</v>
      </c>
      <c r="KM41" s="204">
        <f t="shared" si="725"/>
        <v>-2.1537674724568021E-6</v>
      </c>
      <c r="KN41" s="91">
        <f>KN31+KN36</f>
        <v>0</v>
      </c>
      <c r="KO41" s="202">
        <f>KO31+KO36</f>
        <v>-2.3811043236612222E-7</v>
      </c>
      <c r="KP41" s="203">
        <f t="shared" ref="KP41:KZ41" si="726">KP31+KP36</f>
        <v>-4.7622086473224444E-7</v>
      </c>
      <c r="KQ41" s="203">
        <f t="shared" si="726"/>
        <v>-7.1433129709836669E-7</v>
      </c>
      <c r="KR41" s="203">
        <f t="shared" si="726"/>
        <v>-9.5244172946448888E-7</v>
      </c>
      <c r="KS41" s="203">
        <f t="shared" si="726"/>
        <v>-1.1905521618306112E-6</v>
      </c>
      <c r="KT41" s="203">
        <f t="shared" si="726"/>
        <v>-1.4286625941967334E-6</v>
      </c>
      <c r="KU41" s="203">
        <f t="shared" si="726"/>
        <v>-1.6667730265628556E-6</v>
      </c>
      <c r="KV41" s="203">
        <f t="shared" si="726"/>
        <v>-1.9048834589289778E-6</v>
      </c>
      <c r="KW41" s="203">
        <f t="shared" si="726"/>
        <v>-2.1429938912951E-6</v>
      </c>
      <c r="KX41" s="203">
        <f t="shared" si="726"/>
        <v>-2.3811043236612224E-6</v>
      </c>
      <c r="KY41" s="203">
        <f t="shared" si="726"/>
        <v>-2.6192147560273448E-6</v>
      </c>
      <c r="KZ41" s="204">
        <f t="shared" si="726"/>
        <v>-2.8573251883934672E-6</v>
      </c>
      <c r="LA41" s="91">
        <f>LA31+LA36</f>
        <v>0</v>
      </c>
      <c r="LB41" s="202">
        <f>LB31+LB36</f>
        <v>-3.1589247433609651E-7</v>
      </c>
      <c r="LC41" s="203">
        <f t="shared" ref="LC41:LM41" si="727">LC31+LC36</f>
        <v>-6.3178494867219302E-7</v>
      </c>
      <c r="LD41" s="203">
        <f t="shared" si="727"/>
        <v>-9.4767742300828948E-7</v>
      </c>
      <c r="LE41" s="203">
        <f t="shared" si="727"/>
        <v>-1.263569897344386E-6</v>
      </c>
      <c r="LF41" s="203">
        <f t="shared" si="727"/>
        <v>-1.5794623716804826E-6</v>
      </c>
      <c r="LG41" s="203">
        <f t="shared" si="727"/>
        <v>-1.8953548460165792E-6</v>
      </c>
      <c r="LH41" s="203">
        <f t="shared" si="727"/>
        <v>-2.2112473203526755E-6</v>
      </c>
      <c r="LI41" s="203">
        <f t="shared" si="727"/>
        <v>-2.5271397946887721E-6</v>
      </c>
      <c r="LJ41" s="203">
        <f t="shared" si="727"/>
        <v>-2.8430322690248687E-6</v>
      </c>
      <c r="LK41" s="203">
        <f t="shared" si="727"/>
        <v>-3.1589247433609652E-6</v>
      </c>
      <c r="LL41" s="203">
        <f t="shared" si="727"/>
        <v>-3.4748172176970618E-6</v>
      </c>
      <c r="LM41" s="204">
        <f t="shared" si="727"/>
        <v>-3.7907096920331584E-6</v>
      </c>
      <c r="LN41" s="205">
        <f>LN31+LN36</f>
        <v>0</v>
      </c>
    </row>
    <row r="42" spans="1:326" s="609" customFormat="1">
      <c r="A42" s="608"/>
      <c r="N42" s="610">
        <f>+N34-'27 VAS skaičiavimai'!B29</f>
        <v>0</v>
      </c>
      <c r="O42" s="610"/>
      <c r="P42" s="610"/>
      <c r="Q42" s="610"/>
      <c r="R42" s="610"/>
      <c r="S42" s="610"/>
      <c r="T42" s="610"/>
      <c r="U42" s="610"/>
      <c r="V42" s="610"/>
      <c r="W42" s="610"/>
      <c r="X42" s="610"/>
      <c r="Y42" s="610"/>
      <c r="Z42" s="610"/>
      <c r="AA42" s="610">
        <f>+AA34-'27 VAS skaičiavimai'!C29</f>
        <v>0</v>
      </c>
      <c r="AB42" s="610"/>
      <c r="AC42" s="610"/>
      <c r="AD42" s="610"/>
      <c r="AE42" s="610"/>
      <c r="AF42" s="610"/>
      <c r="AG42" s="610"/>
      <c r="AH42" s="610"/>
      <c r="AI42" s="610"/>
      <c r="AJ42" s="610"/>
      <c r="AK42" s="610"/>
      <c r="AL42" s="610"/>
      <c r="AM42" s="610"/>
      <c r="AN42" s="610">
        <f>+AN34-'27 VAS skaičiavimai'!D29</f>
        <v>0</v>
      </c>
      <c r="AO42" s="610"/>
      <c r="AP42" s="610"/>
      <c r="AQ42" s="610"/>
      <c r="AR42" s="610"/>
      <c r="AS42" s="610"/>
      <c r="AT42" s="610"/>
      <c r="AU42" s="610"/>
      <c r="AV42" s="610"/>
      <c r="AW42" s="610"/>
      <c r="AX42" s="610"/>
      <c r="AY42" s="610"/>
      <c r="AZ42" s="610"/>
      <c r="BA42" s="610">
        <f>+BA34-'27 VAS skaičiavimai'!E29</f>
        <v>0</v>
      </c>
      <c r="BB42" s="610"/>
      <c r="BC42" s="610"/>
      <c r="BD42" s="610"/>
      <c r="BE42" s="610"/>
      <c r="BF42" s="610"/>
      <c r="BG42" s="610"/>
      <c r="BH42" s="610"/>
      <c r="BI42" s="610"/>
      <c r="BJ42" s="610"/>
      <c r="BK42" s="610"/>
      <c r="BL42" s="610"/>
      <c r="BM42" s="610"/>
      <c r="BN42" s="610">
        <f>+BN34-'27 VAS skaičiavimai'!F29</f>
        <v>0</v>
      </c>
      <c r="BO42" s="610"/>
      <c r="BP42" s="610"/>
      <c r="BQ42" s="610"/>
      <c r="BR42" s="610"/>
      <c r="BS42" s="610"/>
      <c r="BT42" s="610"/>
      <c r="BU42" s="610"/>
      <c r="BV42" s="610"/>
      <c r="BW42" s="610"/>
      <c r="BX42" s="610"/>
      <c r="BY42" s="610"/>
      <c r="BZ42" s="610"/>
      <c r="CA42" s="610">
        <f>+CA34-'27 VAS skaičiavimai'!G29</f>
        <v>0</v>
      </c>
      <c r="CB42" s="610"/>
      <c r="CC42" s="610"/>
      <c r="CD42" s="610"/>
      <c r="CE42" s="610"/>
      <c r="CF42" s="610"/>
      <c r="CG42" s="610"/>
      <c r="CH42" s="610"/>
      <c r="CI42" s="610"/>
      <c r="CJ42" s="610"/>
      <c r="CK42" s="610"/>
      <c r="CL42" s="610"/>
      <c r="CM42" s="610"/>
      <c r="CN42" s="610">
        <f>+CN34-'27 VAS skaičiavimai'!H29</f>
        <v>0</v>
      </c>
      <c r="CO42" s="610"/>
      <c r="CP42" s="610"/>
      <c r="CQ42" s="610"/>
      <c r="CR42" s="610"/>
      <c r="CS42" s="610"/>
      <c r="CT42" s="610"/>
      <c r="CU42" s="610"/>
      <c r="CV42" s="610"/>
      <c r="CW42" s="610"/>
      <c r="CX42" s="610"/>
      <c r="CY42" s="610"/>
      <c r="CZ42" s="610"/>
      <c r="DA42" s="610">
        <f>+DA34-'27 VAS skaičiavimai'!I29</f>
        <v>0</v>
      </c>
      <c r="DB42" s="610"/>
      <c r="DC42" s="610"/>
      <c r="DD42" s="610"/>
      <c r="DE42" s="610"/>
      <c r="DF42" s="610"/>
      <c r="DG42" s="610"/>
      <c r="DH42" s="610"/>
      <c r="DI42" s="610"/>
      <c r="DJ42" s="610"/>
      <c r="DK42" s="610"/>
      <c r="DL42" s="610"/>
      <c r="DM42" s="610"/>
      <c r="DN42" s="610">
        <f>+DN34-'27 VAS skaičiavimai'!J29</f>
        <v>0</v>
      </c>
      <c r="DO42" s="610"/>
      <c r="DP42" s="610"/>
      <c r="DQ42" s="610"/>
      <c r="DR42" s="610"/>
      <c r="DS42" s="610"/>
      <c r="DT42" s="610"/>
      <c r="DU42" s="610"/>
      <c r="DV42" s="610"/>
      <c r="DW42" s="610"/>
      <c r="DX42" s="610"/>
      <c r="DY42" s="610"/>
      <c r="DZ42" s="610"/>
      <c r="EA42" s="610">
        <f>+EA34-'27 VAS skaičiavimai'!K29</f>
        <v>5.1222741603851318E-9</v>
      </c>
      <c r="EB42" s="610"/>
      <c r="EC42" s="610"/>
      <c r="ED42" s="610"/>
      <c r="EE42" s="610"/>
      <c r="EF42" s="610"/>
      <c r="EG42" s="610"/>
      <c r="EH42" s="610"/>
      <c r="EI42" s="610"/>
      <c r="EJ42" s="610"/>
      <c r="EK42" s="610"/>
      <c r="EL42" s="610"/>
      <c r="EM42" s="610"/>
      <c r="EN42" s="610">
        <f>+EN34-'27 VAS skaičiavimai'!L29</f>
        <v>0</v>
      </c>
      <c r="EO42" s="610"/>
      <c r="EP42" s="610"/>
      <c r="EQ42" s="610"/>
      <c r="ER42" s="610"/>
      <c r="ES42" s="610"/>
      <c r="ET42" s="610"/>
      <c r="EU42" s="610"/>
      <c r="EV42" s="610"/>
      <c r="EW42" s="610"/>
      <c r="EX42" s="610"/>
      <c r="EY42" s="610"/>
      <c r="EZ42" s="610"/>
      <c r="FA42" s="610">
        <f>+FA34-'27 VAS skaičiavimai'!M29</f>
        <v>3.4924596548080444E-9</v>
      </c>
      <c r="FB42" s="610"/>
      <c r="FC42" s="610"/>
      <c r="FD42" s="610"/>
      <c r="FE42" s="610"/>
      <c r="FF42" s="610"/>
      <c r="FG42" s="610"/>
      <c r="FH42" s="610"/>
      <c r="FI42" s="610"/>
      <c r="FJ42" s="610"/>
      <c r="FK42" s="610"/>
      <c r="FL42" s="610"/>
      <c r="FM42" s="610"/>
      <c r="FN42" s="610">
        <f>+FN34-'27 VAS skaičiavimai'!N29</f>
        <v>4.6566128730773926E-9</v>
      </c>
      <c r="FO42" s="610"/>
      <c r="FP42" s="610"/>
      <c r="FQ42" s="610"/>
      <c r="FR42" s="610"/>
      <c r="FS42" s="610"/>
      <c r="FT42" s="610"/>
      <c r="FU42" s="610"/>
      <c r="FV42" s="610"/>
      <c r="FW42" s="610"/>
      <c r="FX42" s="610"/>
      <c r="FY42" s="610"/>
      <c r="FZ42" s="610"/>
      <c r="GA42" s="610">
        <f>+GA34-'27 VAS skaičiavimai'!O29</f>
        <v>6.0535967350006104E-9</v>
      </c>
      <c r="GB42" s="610"/>
      <c r="GC42" s="610"/>
      <c r="GD42" s="610"/>
      <c r="GE42" s="610"/>
      <c r="GF42" s="610"/>
      <c r="GG42" s="610"/>
      <c r="GH42" s="610"/>
      <c r="GI42" s="610"/>
      <c r="GJ42" s="610"/>
      <c r="GK42" s="610"/>
      <c r="GL42" s="610"/>
      <c r="GM42" s="610"/>
      <c r="GN42" s="610">
        <f>+GN34-'27 VAS skaičiavimai'!P29</f>
        <v>5.7636952988104895E-9</v>
      </c>
      <c r="GO42" s="610">
        <f>+GO34-'27 VAS skaičiavimai'!GC29</f>
        <v>-9.3058197737541939E-7</v>
      </c>
      <c r="GP42" s="610">
        <f>+GP34-'27 VAS skaičiavimai'!GD29</f>
        <v>-9.5539568014474966E-7</v>
      </c>
      <c r="GQ42" s="610">
        <f>+GQ34-'27 VAS skaičiavimai'!GE29</f>
        <v>-9.8020938291407994E-7</v>
      </c>
      <c r="GR42" s="610">
        <f>+GR34-'27 VAS skaičiavimai'!GF29</f>
        <v>-1.0050230856834102E-6</v>
      </c>
      <c r="GS42" s="610">
        <f>+GS34-'27 VAS skaičiavimai'!GG29</f>
        <v>-1.0298367884527405E-6</v>
      </c>
      <c r="GT42" s="610">
        <f>+GT34-'27 VAS skaičiavimai'!GH29</f>
        <v>-1.0546504912220708E-6</v>
      </c>
      <c r="GU42" s="610">
        <f>+GU34-'27 VAS skaičiavimai'!GI29</f>
        <v>-1.0794641939914011E-6</v>
      </c>
      <c r="GV42" s="610">
        <f>+GV34-'27 VAS skaičiavimai'!GJ29</f>
        <v>-1.1042778967607313E-6</v>
      </c>
      <c r="GW42" s="610">
        <f>+GW34-'27 VAS skaičiavimai'!GK29</f>
        <v>-1.1290915995300616E-6</v>
      </c>
      <c r="GX42" s="610">
        <f>+GX34-'27 VAS skaičiavimai'!GL29</f>
        <v>-1.1539053022993919E-6</v>
      </c>
      <c r="GY42" s="610">
        <f>+GY34-'27 VAS skaičiavimai'!GM29</f>
        <v>-1.1787190050687222E-6</v>
      </c>
      <c r="GZ42" s="610">
        <f>+GZ34-'27 VAS skaičiavimai'!GN29</f>
        <v>-1.2035327078380524E-6</v>
      </c>
      <c r="HA42" s="610">
        <f>+HA34-'27 VAS skaičiavimai'!Q29</f>
        <v>1.2092964031368634E-6</v>
      </c>
      <c r="HB42" s="610">
        <f>+HB34-'27 VAS skaičiavimai'!GP29</f>
        <v>-3.2919439469126944E-8</v>
      </c>
      <c r="HC42" s="610">
        <f>+HC34-'27 VAS skaičiavimai'!GQ29</f>
        <v>-6.5838878938253888E-8</v>
      </c>
      <c r="HD42" s="610">
        <f>+HD34-'27 VAS skaičiavimai'!GR29</f>
        <v>-9.8758318407380832E-8</v>
      </c>
      <c r="HE42" s="610">
        <f>+HE34-'27 VAS skaičiavimai'!GS29</f>
        <v>-1.3167775787650778E-7</v>
      </c>
      <c r="HF42" s="610">
        <f>+HF34-'27 VAS skaičiavimai'!GT29</f>
        <v>-1.6459719734563473E-7</v>
      </c>
      <c r="HG42" s="610">
        <f>+HG34-'27 VAS skaičiavimai'!GU29</f>
        <v>-1.9751663681476169E-7</v>
      </c>
      <c r="HH42" s="610">
        <f>+HH34-'27 VAS skaičiavimai'!GV29</f>
        <v>-2.3043607628388865E-7</v>
      </c>
      <c r="HI42" s="610">
        <f>+HI34-'27 VAS skaičiavimai'!GW29</f>
        <v>-2.6335551575301561E-7</v>
      </c>
      <c r="HJ42" s="610">
        <f>+HJ34-'27 VAS skaičiavimai'!GX29</f>
        <v>-2.9627495522214256E-7</v>
      </c>
      <c r="HK42" s="610">
        <f>+HK34-'27 VAS skaičiavimai'!GY29</f>
        <v>-3.2919439469126952E-7</v>
      </c>
      <c r="HL42" s="610">
        <f>+HL34-'27 VAS skaičiavimai'!GZ29</f>
        <v>-3.6211383416039648E-7</v>
      </c>
      <c r="HM42" s="610">
        <f>+HM34-'27 VAS skaičiavimai'!HA29</f>
        <v>-3.9503327362952343E-7</v>
      </c>
      <c r="HN42" s="610">
        <f>+HN34-'27 VAS skaičiavimai'!HB29</f>
        <v>0</v>
      </c>
      <c r="HO42" s="610">
        <f>+HO34-'27 VAS skaičiavimai'!HC29</f>
        <v>-4.3673026353041935E-8</v>
      </c>
      <c r="HP42" s="610">
        <f>+HP34-'27 VAS skaičiavimai'!HD29</f>
        <v>-8.7346052706083869E-8</v>
      </c>
      <c r="HQ42" s="610">
        <f>+HQ34-'27 VAS skaičiavimai'!HE29</f>
        <v>-1.310190790591258E-7</v>
      </c>
      <c r="HR42" s="610">
        <f>+HR34-'27 VAS skaičiavimai'!HF29</f>
        <v>-1.7469210541216774E-7</v>
      </c>
      <c r="HS42" s="610">
        <f>+HS34-'27 VAS skaičiavimai'!HG29</f>
        <v>-2.1836513176520968E-7</v>
      </c>
      <c r="HT42" s="610">
        <f>+HT34-'27 VAS skaičiavimai'!HH29</f>
        <v>-2.6203815811825159E-7</v>
      </c>
      <c r="HU42" s="610">
        <f>+HU34-'27 VAS skaičiavimai'!HI29</f>
        <v>-3.0571118447129354E-7</v>
      </c>
      <c r="HV42" s="610">
        <f>+HV34-'27 VAS skaičiavimai'!HJ29</f>
        <v>-3.4938421082433548E-7</v>
      </c>
      <c r="HW42" s="610">
        <f>+HW34-'27 VAS skaičiavimai'!HK29</f>
        <v>-3.9305723717737742E-7</v>
      </c>
      <c r="HX42" s="610">
        <f>+HX34-'27 VAS skaičiavimai'!HL29</f>
        <v>-4.3673026353041936E-7</v>
      </c>
      <c r="HY42" s="610">
        <f>+HY34-'27 VAS skaičiavimai'!HM29</f>
        <v>-4.8040328988346125E-7</v>
      </c>
      <c r="HZ42" s="610">
        <f>+HZ34-'27 VAS skaičiavimai'!HN29</f>
        <v>-5.2407631623650319E-7</v>
      </c>
      <c r="IA42" s="610">
        <f>+IA34-'27 VAS skaičiavimai'!HO29</f>
        <v>0</v>
      </c>
      <c r="IB42" s="610">
        <f>+IB34-'27 VAS skaičiavimai'!HP29</f>
        <v>-5.7939420038493136E-8</v>
      </c>
      <c r="IC42" s="610">
        <f>+IC34-'27 VAS skaičiavimai'!HQ29</f>
        <v>-1.1587884007698627E-7</v>
      </c>
      <c r="ID42" s="610">
        <f>+ID34-'27 VAS skaičiavimai'!HR29</f>
        <v>-1.7381826011547941E-7</v>
      </c>
      <c r="IE42" s="610">
        <f>+IE34-'27 VAS skaičiavimai'!HS29</f>
        <v>-2.3175768015397254E-7</v>
      </c>
      <c r="IF42" s="610">
        <f>+IF34-'27 VAS skaičiavimai'!HT29</f>
        <v>-2.8969710019246571E-7</v>
      </c>
      <c r="IG42" s="610">
        <f>+IG34-'27 VAS skaičiavimai'!HU29</f>
        <v>-3.4763652023095887E-7</v>
      </c>
      <c r="IH42" s="610">
        <f>+IH34-'27 VAS skaičiavimai'!HV29</f>
        <v>-4.0557594026945203E-7</v>
      </c>
      <c r="II42" s="610">
        <f>+II34-'27 VAS skaičiavimai'!HW29</f>
        <v>-4.6351536030794519E-7</v>
      </c>
      <c r="IJ42" s="610">
        <f>+IJ34-'27 VAS skaičiavimai'!HX29</f>
        <v>-5.2145478034643836E-7</v>
      </c>
      <c r="IK42" s="610">
        <f>+IK34-'27 VAS skaičiavimai'!HY29</f>
        <v>-5.7939420038493152E-7</v>
      </c>
      <c r="IL42" s="610">
        <f>+IL34-'27 VAS skaičiavimai'!HZ29</f>
        <v>-6.3733362042342468E-7</v>
      </c>
      <c r="IM42" s="610">
        <f>+IM34-'27 VAS skaičiavimai'!IA29</f>
        <v>-6.9527304046191784E-7</v>
      </c>
      <c r="IN42" s="610">
        <f>+IN34-'27 VAS skaičiavimai'!IB29</f>
        <v>0</v>
      </c>
      <c r="IO42" s="610">
        <f>+IO34-'27 VAS skaičiavimai'!IC29</f>
        <v>-7.6866127097764509E-8</v>
      </c>
      <c r="IP42" s="610">
        <f>+IP34-'27 VAS skaičiavimai'!ID29</f>
        <v>-1.5373225419552902E-7</v>
      </c>
      <c r="IQ42" s="610">
        <f>+IQ34-'27 VAS skaičiavimai'!IE29</f>
        <v>-2.3059838129329354E-7</v>
      </c>
      <c r="IR42" s="610">
        <f>+IR34-'27 VAS skaičiavimai'!IF29</f>
        <v>-3.0746450839105803E-7</v>
      </c>
      <c r="IS42" s="610">
        <f>+IS34-'27 VAS skaičiavimai'!IG29</f>
        <v>-3.8433063548882253E-7</v>
      </c>
      <c r="IT42" s="610">
        <f>+IT34-'27 VAS skaičiavimai'!IH29</f>
        <v>-4.6119676258658703E-7</v>
      </c>
      <c r="IU42" s="610">
        <f>+IU34-'27 VAS skaičiavimai'!II29</f>
        <v>-5.3806288968435152E-7</v>
      </c>
      <c r="IV42" s="610">
        <f>+IV34-'27 VAS skaičiavimai'!IJ29</f>
        <v>-6.1492901678211607E-7</v>
      </c>
      <c r="IW42" s="610">
        <f>+IW34-'27 VAS skaičiavimai'!IK29</f>
        <v>-6.9179514387988062E-7</v>
      </c>
      <c r="IX42" s="610">
        <f>+IX34-'27 VAS skaičiavimai'!IL29</f>
        <v>-7.6866127097764517E-7</v>
      </c>
      <c r="IY42" s="610">
        <f>+IY34-'27 VAS skaičiavimai'!IM29</f>
        <v>-8.4552739807540971E-7</v>
      </c>
      <c r="IZ42" s="610">
        <f>+IZ34-'27 VAS skaičiavimai'!IN29</f>
        <v>-9.2239352517317426E-7</v>
      </c>
      <c r="JA42" s="610">
        <f>+JA34-'27 VAS skaičiavimai'!IO29</f>
        <v>0</v>
      </c>
      <c r="JB42" s="610">
        <f>+JB34-'27 VAS skaičiavimai'!IP29</f>
        <v>-1.0197550288015189E-7</v>
      </c>
      <c r="JC42" s="610">
        <f>+JC34-'27 VAS skaičiavimai'!IQ29</f>
        <v>-2.0395100576030378E-7</v>
      </c>
      <c r="JD42" s="610">
        <f>+JD34-'27 VAS skaičiavimai'!IR29</f>
        <v>-3.0592650864045567E-7</v>
      </c>
      <c r="JE42" s="610">
        <f>+JE34-'27 VAS skaičiavimai'!IS29</f>
        <v>-4.0790201152060755E-7</v>
      </c>
      <c r="JF42" s="610">
        <f>+JF34-'27 VAS skaičiavimai'!IT29</f>
        <v>-5.0987751440075939E-7</v>
      </c>
      <c r="JG42" s="610">
        <f>+JG34-'27 VAS skaičiavimai'!IU29</f>
        <v>-6.1185301728091123E-7</v>
      </c>
      <c r="JH42" s="610">
        <f>+JH34-'27 VAS skaičiavimai'!IV29</f>
        <v>-7.1382852016106306E-7</v>
      </c>
      <c r="JI42" s="610">
        <f>+JI34-'27 VAS skaičiavimai'!IW29</f>
        <v>-8.158040230412149E-7</v>
      </c>
      <c r="JJ42" s="610">
        <f>+JJ34-'27 VAS skaičiavimai'!IX29</f>
        <v>-9.1777952592136673E-7</v>
      </c>
      <c r="JK42" s="610">
        <f>+JK34-'27 VAS skaičiavimai'!IY29</f>
        <v>-1.0197550288015186E-6</v>
      </c>
      <c r="JL42" s="610">
        <f>+JL34-'27 VAS skaičiavimai'!IZ29</f>
        <v>-1.1217305316816704E-6</v>
      </c>
      <c r="JM42" s="610">
        <f>+JM34-'27 VAS skaičiavimai'!JA29</f>
        <v>-1.2237060345618222E-6</v>
      </c>
      <c r="JN42" s="610">
        <f>+JN34-'27 VAS skaičiavimai'!JB29</f>
        <v>0</v>
      </c>
      <c r="JO42" s="610">
        <f>+JO34-'27 VAS skaičiavimai'!JC29</f>
        <v>-1.3528720101161827E-7</v>
      </c>
      <c r="JP42" s="610">
        <f>+JP34-'27 VAS skaičiavimai'!JD29</f>
        <v>-2.7057440202323655E-7</v>
      </c>
      <c r="JQ42" s="610">
        <f>+JQ34-'27 VAS skaičiavimai'!JE29</f>
        <v>-4.0586160303485482E-7</v>
      </c>
      <c r="JR42" s="610">
        <f>+JR34-'27 VAS skaičiavimai'!JF29</f>
        <v>-5.411488040464731E-7</v>
      </c>
      <c r="JS42" s="610">
        <f>+JS34-'27 VAS skaičiavimai'!JG29</f>
        <v>-6.7643600505809137E-7</v>
      </c>
      <c r="JT42" s="610">
        <f>+JT34-'27 VAS skaičiavimai'!JH29</f>
        <v>-8.1172320606970965E-7</v>
      </c>
      <c r="JU42" s="610">
        <f>+JU34-'27 VAS skaičiavimai'!JI29</f>
        <v>-9.4701040708132792E-7</v>
      </c>
      <c r="JV42" s="610">
        <f>+JV34-'27 VAS skaičiavimai'!JJ29</f>
        <v>-1.0822976080929462E-6</v>
      </c>
      <c r="JW42" s="610">
        <f>+JW34-'27 VAS skaičiavimai'!JK29</f>
        <v>-1.2175848091045644E-6</v>
      </c>
      <c r="JX42" s="610">
        <f>+JX34-'27 VAS skaičiavimai'!JL29</f>
        <v>-1.3528720101161825E-6</v>
      </c>
      <c r="JY42" s="610">
        <f>+JY34-'27 VAS skaičiavimai'!JM29</f>
        <v>-1.4881592111278007E-6</v>
      </c>
      <c r="JZ42" s="610">
        <f>+JZ34-'27 VAS skaičiavimai'!JN29</f>
        <v>-1.6234464121394189E-6</v>
      </c>
      <c r="KA42" s="610">
        <f>+KA34-'27 VAS skaičiavimai'!JO29</f>
        <v>0</v>
      </c>
      <c r="KB42" s="610">
        <f>+KB34-'27 VAS skaičiavimai'!JP29</f>
        <v>-1.7948062270473355E-7</v>
      </c>
      <c r="KC42" s="610">
        <f>+KC34-'27 VAS skaičiavimai'!JQ29</f>
        <v>-3.589612454094671E-7</v>
      </c>
      <c r="KD42" s="610">
        <f>+KD34-'27 VAS skaičiavimai'!JR29</f>
        <v>-5.3844186811420063E-7</v>
      </c>
      <c r="KE42" s="610">
        <f>+KE34-'27 VAS skaičiavimai'!JS29</f>
        <v>-7.1792249081893421E-7</v>
      </c>
      <c r="KF42" s="610">
        <f>+KF34-'27 VAS skaičiavimai'!JT29</f>
        <v>-8.9740311352366779E-7</v>
      </c>
      <c r="KG42" s="610">
        <f>+KG34-'27 VAS skaičiavimai'!JU29</f>
        <v>-1.0768837362284013E-6</v>
      </c>
      <c r="KH42" s="610">
        <f>+KH34-'27 VAS skaičiavimai'!JV29</f>
        <v>-1.2563643589331347E-6</v>
      </c>
      <c r="KI42" s="610">
        <f>+KI34-'27 VAS skaičiavimai'!JW29</f>
        <v>-1.4358449816378682E-6</v>
      </c>
      <c r="KJ42" s="610">
        <f>+KJ34-'27 VAS skaičiavimai'!JX29</f>
        <v>-1.6153256043426017E-6</v>
      </c>
      <c r="KK42" s="610">
        <f>+KK34-'27 VAS skaičiavimai'!JY29</f>
        <v>-1.7948062270473352E-6</v>
      </c>
      <c r="KL42" s="610">
        <f>+KL34-'27 VAS skaičiavimai'!JZ29</f>
        <v>-1.9742868497520686E-6</v>
      </c>
      <c r="KM42" s="610">
        <f>+KM34-'27 VAS skaičiavimai'!KA29</f>
        <v>-2.1537674724568021E-6</v>
      </c>
      <c r="KN42" s="610">
        <f>+KN34-'27 VAS skaičiavimai'!KB29</f>
        <v>0</v>
      </c>
      <c r="KO42" s="610">
        <f>+KO34-'27 VAS skaičiavimai'!KC29</f>
        <v>-2.3811043236612222E-7</v>
      </c>
      <c r="KP42" s="610">
        <f>+KP34-'27 VAS skaičiavimai'!KD29</f>
        <v>-4.7622086473224444E-7</v>
      </c>
      <c r="KQ42" s="610">
        <f>+KQ34-'27 VAS skaičiavimai'!KE29</f>
        <v>-7.1433129709836669E-7</v>
      </c>
      <c r="KR42" s="610">
        <f>+KR34-'27 VAS skaičiavimai'!KF29</f>
        <v>-9.5244172946448888E-7</v>
      </c>
      <c r="KS42" s="610">
        <f>+KS34-'27 VAS skaičiavimai'!KG29</f>
        <v>-1.1905521618306112E-6</v>
      </c>
      <c r="KT42" s="610">
        <f>+KT34-'27 VAS skaičiavimai'!KH29</f>
        <v>-1.4286625941967334E-6</v>
      </c>
      <c r="KU42" s="610">
        <f>+KU34-'27 VAS skaičiavimai'!KI29</f>
        <v>-1.6667730265628556E-6</v>
      </c>
      <c r="KV42" s="610">
        <f>+KV34-'27 VAS skaičiavimai'!KJ29</f>
        <v>-1.9048834589289778E-6</v>
      </c>
      <c r="KW42" s="610">
        <f>+KW34-'27 VAS skaičiavimai'!KK29</f>
        <v>-2.1429938912951E-6</v>
      </c>
      <c r="KX42" s="610">
        <f>+KX34-'27 VAS skaičiavimai'!KL29</f>
        <v>-2.3811043236612224E-6</v>
      </c>
      <c r="KY42" s="610">
        <f>+KY34-'27 VAS skaičiavimai'!KM29</f>
        <v>-2.6192147560273448E-6</v>
      </c>
      <c r="KZ42" s="610">
        <f>+KZ34-'27 VAS skaičiavimai'!KN29</f>
        <v>-2.8573251883934672E-6</v>
      </c>
      <c r="LA42" s="610">
        <f>+LA34-'27 VAS skaičiavimai'!KO29</f>
        <v>0</v>
      </c>
      <c r="LB42" s="610">
        <f>+LB34-'27 VAS skaičiavimai'!KP29</f>
        <v>-3.1589247433609651E-7</v>
      </c>
      <c r="LC42" s="610">
        <f>+LC34-'27 VAS skaičiavimai'!KQ29</f>
        <v>-6.3178494867219302E-7</v>
      </c>
      <c r="LD42" s="610">
        <f>+LD34-'27 VAS skaičiavimai'!KR29</f>
        <v>-9.4767742300828948E-7</v>
      </c>
      <c r="LE42" s="610">
        <f>+LE34-'27 VAS skaičiavimai'!KS29</f>
        <v>-1.263569897344386E-6</v>
      </c>
      <c r="LF42" s="610">
        <f>+LF34-'27 VAS skaičiavimai'!KT29</f>
        <v>-1.5794623716804826E-6</v>
      </c>
      <c r="LG42" s="610">
        <f>+LG34-'27 VAS skaičiavimai'!KU29</f>
        <v>-1.8953548460165792E-6</v>
      </c>
      <c r="LH42" s="610">
        <f>+LH34-'27 VAS skaičiavimai'!KV29</f>
        <v>-2.2112473203526755E-6</v>
      </c>
      <c r="LI42" s="610">
        <f>+LI34-'27 VAS skaičiavimai'!KW29</f>
        <v>-2.5271397946887721E-6</v>
      </c>
      <c r="LJ42" s="610">
        <f>+LJ34-'27 VAS skaičiavimai'!KX29</f>
        <v>-2.8430322690248687E-6</v>
      </c>
      <c r="LK42" s="610">
        <f>+LK34-'27 VAS skaičiavimai'!KY29</f>
        <v>-3.1589247433609652E-6</v>
      </c>
      <c r="LL42" s="610">
        <f>+LL34-'27 VAS skaičiavimai'!KZ29</f>
        <v>-3.4748172176970618E-6</v>
      </c>
      <c r="LM42" s="610">
        <f>+LM34-'27 VAS skaičiavimai'!LA29</f>
        <v>-3.7907096920331584E-6</v>
      </c>
      <c r="LN42" s="610">
        <f>+LN34-'27 VAS skaičiavimai'!LB29</f>
        <v>0</v>
      </c>
    </row>
    <row r="43" spans="1:326" ht="14.65" thickBot="1"/>
    <row r="44" spans="1:326" s="117" customFormat="1" ht="15.4" thickBot="1">
      <c r="A44" s="181" t="s">
        <v>36</v>
      </c>
      <c r="B44" s="185">
        <f>B45+B46+B47+B48</f>
        <v>17083.333333333332</v>
      </c>
      <c r="C44" s="182">
        <f t="shared" ref="C44:M44" si="728">C45+C46+C47+C48</f>
        <v>46597.222222222219</v>
      </c>
      <c r="D44" s="182">
        <f t="shared" si="728"/>
        <v>76104.166666666657</v>
      </c>
      <c r="E44" s="182">
        <f t="shared" si="728"/>
        <v>105604.16666666666</v>
      </c>
      <c r="F44" s="182">
        <f t="shared" si="728"/>
        <v>135097.22222222222</v>
      </c>
      <c r="G44" s="182">
        <f t="shared" si="728"/>
        <v>164583.33333333331</v>
      </c>
      <c r="H44" s="182">
        <f t="shared" si="728"/>
        <v>194062.5</v>
      </c>
      <c r="I44" s="182">
        <f t="shared" si="728"/>
        <v>223534.72222222222</v>
      </c>
      <c r="J44" s="182">
        <f t="shared" si="728"/>
        <v>221750</v>
      </c>
      <c r="K44" s="182">
        <f t="shared" si="728"/>
        <v>219828.125</v>
      </c>
      <c r="L44" s="182">
        <f t="shared" si="728"/>
        <v>217769.09722222222</v>
      </c>
      <c r="M44" s="182">
        <f t="shared" si="728"/>
        <v>215572.91666666666</v>
      </c>
      <c r="N44" s="91">
        <f>N45+N46+N47+N48</f>
        <v>215572.91666666666</v>
      </c>
      <c r="O44" s="91">
        <f>O45+O46+O47+O48</f>
        <v>223439.795379496</v>
      </c>
      <c r="P44" s="91">
        <f t="shared" ref="P44:AA44" si="729">P45+P46+P47+P48</f>
        <v>230865.70187010313</v>
      </c>
      <c r="Q44" s="91">
        <f t="shared" si="729"/>
        <v>237850.63613848801</v>
      </c>
      <c r="R44" s="91">
        <f t="shared" si="729"/>
        <v>244342.51485131736</v>
      </c>
      <c r="S44" s="91">
        <f t="shared" si="729"/>
        <v>250384.52377248005</v>
      </c>
      <c r="T44" s="91">
        <f t="shared" si="729"/>
        <v>256158.19502003162</v>
      </c>
      <c r="U44" s="91">
        <f t="shared" si="729"/>
        <v>261662.44352452763</v>
      </c>
      <c r="V44" s="91">
        <f t="shared" si="729"/>
        <v>266896.18421652366</v>
      </c>
      <c r="W44" s="91">
        <f t="shared" si="729"/>
        <v>271858.33202657523</v>
      </c>
      <c r="X44" s="91">
        <f t="shared" si="729"/>
        <v>276547.80188523792</v>
      </c>
      <c r="Y44" s="91">
        <f t="shared" si="729"/>
        <v>280963.50872306724</v>
      </c>
      <c r="Z44" s="91">
        <f t="shared" si="729"/>
        <v>280213.71235002601</v>
      </c>
      <c r="AA44" s="91">
        <f t="shared" si="729"/>
        <v>280213.71235002601</v>
      </c>
      <c r="AB44" s="91">
        <f t="shared" ref="AB44:CM44" si="730">AB45+AB46+AB47+AB48</f>
        <v>321380.88166065543</v>
      </c>
      <c r="AC44" s="91">
        <f t="shared" si="730"/>
        <v>362349.32050253486</v>
      </c>
      <c r="AD44" s="91">
        <f t="shared" si="730"/>
        <v>403118.26932705322</v>
      </c>
      <c r="AE44" s="91">
        <f t="shared" si="730"/>
        <v>443686.96858559933</v>
      </c>
      <c r="AF44" s="91">
        <f t="shared" si="730"/>
        <v>484054.65872956207</v>
      </c>
      <c r="AG44" s="91">
        <f t="shared" si="730"/>
        <v>524220.58021033043</v>
      </c>
      <c r="AH44" s="91">
        <f t="shared" si="730"/>
        <v>564121.43541144021</v>
      </c>
      <c r="AI44" s="91">
        <f t="shared" si="730"/>
        <v>603839.99894588324</v>
      </c>
      <c r="AJ44" s="91">
        <f t="shared" si="730"/>
        <v>643376.27081365976</v>
      </c>
      <c r="AK44" s="91">
        <f t="shared" si="730"/>
        <v>682730.25101476954</v>
      </c>
      <c r="AL44" s="91">
        <f t="shared" si="730"/>
        <v>721901.93954921258</v>
      </c>
      <c r="AM44" s="91">
        <f t="shared" si="730"/>
        <v>688789.6928069446</v>
      </c>
      <c r="AN44" s="91">
        <f t="shared" si="730"/>
        <v>688789.6928069446</v>
      </c>
      <c r="AO44" s="91">
        <f t="shared" si="730"/>
        <v>768032.52124375431</v>
      </c>
      <c r="AP44" s="91">
        <f t="shared" si="730"/>
        <v>846902.39094559965</v>
      </c>
      <c r="AQ44" s="91">
        <f t="shared" si="730"/>
        <v>926064.27386334911</v>
      </c>
      <c r="AR44" s="91">
        <f t="shared" si="730"/>
        <v>1005519.3867187356</v>
      </c>
      <c r="AS44" s="91">
        <f t="shared" si="730"/>
        <v>1085268.9513031659</v>
      </c>
      <c r="AT44" s="91">
        <f t="shared" si="730"/>
        <v>1165314.1944988442</v>
      </c>
      <c r="AU44" s="91">
        <f t="shared" si="730"/>
        <v>1245656.3482999844</v>
      </c>
      <c r="AV44" s="91">
        <f t="shared" si="730"/>
        <v>1326296.649834109</v>
      </c>
      <c r="AW44" s="91">
        <f t="shared" si="730"/>
        <v>1407236.3413834386</v>
      </c>
      <c r="AX44" s="91">
        <f t="shared" si="730"/>
        <v>1488476.6704063704</v>
      </c>
      <c r="AY44" s="91">
        <f t="shared" si="730"/>
        <v>1570018.889559044</v>
      </c>
      <c r="AZ44" s="91">
        <f t="shared" si="730"/>
        <v>1507403.0721304917</v>
      </c>
      <c r="BA44" s="91">
        <f t="shared" si="730"/>
        <v>1507403.0721304917</v>
      </c>
      <c r="BB44" s="91">
        <f t="shared" si="730"/>
        <v>1589215.8746260763</v>
      </c>
      <c r="BC44" s="91">
        <f t="shared" si="730"/>
        <v>1670732.4350208633</v>
      </c>
      <c r="BD44" s="91">
        <f t="shared" si="730"/>
        <v>1752553.4405752097</v>
      </c>
      <c r="BE44" s="91">
        <f t="shared" si="730"/>
        <v>1834680.1598106136</v>
      </c>
      <c r="BF44" s="91">
        <f t="shared" si="730"/>
        <v>1917113.8665340797</v>
      </c>
      <c r="BG44" s="91">
        <f t="shared" si="730"/>
        <v>1928048.8790655343</v>
      </c>
      <c r="BH44" s="91">
        <f t="shared" si="730"/>
        <v>2010801.2077683914</v>
      </c>
      <c r="BI44" s="91">
        <f t="shared" si="730"/>
        <v>2093863.1306654247</v>
      </c>
      <c r="BJ44" s="91">
        <f t="shared" si="730"/>
        <v>2177235.9377324437</v>
      </c>
      <c r="BK44" s="91">
        <f t="shared" si="730"/>
        <v>2260920.9243201562</v>
      </c>
      <c r="BL44" s="91">
        <f t="shared" si="730"/>
        <v>2344919.3911765656</v>
      </c>
      <c r="BM44" s="91">
        <f t="shared" si="730"/>
        <v>2280187.1644994216</v>
      </c>
      <c r="BN44" s="91">
        <f t="shared" si="730"/>
        <v>2280187.1644994216</v>
      </c>
      <c r="BO44" s="91">
        <f t="shared" si="730"/>
        <v>2364154.5613169954</v>
      </c>
      <c r="BP44" s="91">
        <f t="shared" si="730"/>
        <v>2447818.3504231898</v>
      </c>
      <c r="BQ44" s="91">
        <f t="shared" si="730"/>
        <v>2531798.2896190826</v>
      </c>
      <c r="BR44" s="91">
        <f t="shared" si="730"/>
        <v>2616095.6961967144</v>
      </c>
      <c r="BS44" s="91">
        <f t="shared" si="730"/>
        <v>2700711.8929368421</v>
      </c>
      <c r="BT44" s="91">
        <f t="shared" si="730"/>
        <v>2155602.8408037433</v>
      </c>
      <c r="BU44" s="91">
        <f t="shared" si="730"/>
        <v>2238235.4192499123</v>
      </c>
      <c r="BV44" s="91">
        <f t="shared" si="730"/>
        <v>2321179.8510746961</v>
      </c>
      <c r="BW44" s="91">
        <f t="shared" si="730"/>
        <v>2404437.4356671725</v>
      </c>
      <c r="BX44" s="91">
        <f t="shared" si="730"/>
        <v>2488009.4778305399</v>
      </c>
      <c r="BY44" s="91">
        <f t="shared" si="730"/>
        <v>2571897.2878046776</v>
      </c>
      <c r="BZ44" s="91">
        <f t="shared" si="730"/>
        <v>2505208.1236711806</v>
      </c>
      <c r="CA44" s="91">
        <f t="shared" si="730"/>
        <v>2505208.1236711806</v>
      </c>
      <c r="CB44" s="91">
        <f t="shared" si="730"/>
        <v>2588631.8827913059</v>
      </c>
      <c r="CC44" s="91">
        <f t="shared" si="730"/>
        <v>2671746.6480488451</v>
      </c>
      <c r="CD44" s="91">
        <f t="shared" si="730"/>
        <v>2755179.8572094431</v>
      </c>
      <c r="CE44" s="91">
        <f t="shared" si="730"/>
        <v>2838932.8371226965</v>
      </c>
      <c r="CF44" s="91">
        <f t="shared" si="730"/>
        <v>2923006.9201667416</v>
      </c>
      <c r="CG44" s="91">
        <f t="shared" si="730"/>
        <v>2370291.2926526219</v>
      </c>
      <c r="CH44" s="91">
        <f t="shared" si="730"/>
        <v>2452356.9673570138</v>
      </c>
      <c r="CI44" s="91">
        <f t="shared" si="730"/>
        <v>2534736.7147538271</v>
      </c>
      <c r="CJ44" s="91">
        <f t="shared" si="730"/>
        <v>2617431.8434792799</v>
      </c>
      <c r="CK44" s="91">
        <f t="shared" si="730"/>
        <v>2700443.6676222417</v>
      </c>
      <c r="CL44" s="91">
        <f t="shared" si="730"/>
        <v>2783773.506746952</v>
      </c>
      <c r="CM44" s="91">
        <f t="shared" si="730"/>
        <v>2717523.6788363364</v>
      </c>
      <c r="CN44" s="91">
        <f t="shared" ref="CN44:EY44" si="731">CN45+CN46+CN47+CN48</f>
        <v>2717523.6788363364</v>
      </c>
      <c r="CO44" s="91">
        <f t="shared" si="731"/>
        <v>2799806.8216085164</v>
      </c>
      <c r="CP44" s="91">
        <f t="shared" si="731"/>
        <v>2881787.3919398375</v>
      </c>
      <c r="CQ44" s="91">
        <f t="shared" si="731"/>
        <v>2964088.7083079601</v>
      </c>
      <c r="CR44" s="91">
        <f t="shared" si="731"/>
        <v>3046712.1071547042</v>
      </c>
      <c r="CS44" s="91">
        <f t="shared" si="731"/>
        <v>3129658.9304903978</v>
      </c>
      <c r="CT44" s="91">
        <f t="shared" si="731"/>
        <v>2568264.2984052217</v>
      </c>
      <c r="CU44" s="91">
        <f t="shared" si="731"/>
        <v>2649175.9098586347</v>
      </c>
      <c r="CV44" s="91">
        <f t="shared" si="731"/>
        <v>2730403.813353525</v>
      </c>
      <c r="CW44" s="91">
        <f t="shared" si="731"/>
        <v>2811949.3267733986</v>
      </c>
      <c r="CX44" s="91">
        <f t="shared" si="731"/>
        <v>2893813.7734929426</v>
      </c>
      <c r="CY44" s="91">
        <f t="shared" si="731"/>
        <v>2975998.4824009053</v>
      </c>
      <c r="CZ44" s="91">
        <f t="shared" si="731"/>
        <v>2910657.6874332842</v>
      </c>
      <c r="DA44" s="91">
        <f t="shared" si="731"/>
        <v>2910657.6874332842</v>
      </c>
      <c r="DB44" s="91">
        <f t="shared" si="731"/>
        <v>2991014.4084299412</v>
      </c>
      <c r="DC44" s="91">
        <f t="shared" si="731"/>
        <v>3071079.3820104874</v>
      </c>
      <c r="DD44" s="91">
        <f t="shared" si="731"/>
        <v>3151467.4221460642</v>
      </c>
      <c r="DE44" s="91">
        <f t="shared" si="731"/>
        <v>3232179.8749473169</v>
      </c>
      <c r="DF44" s="91">
        <f t="shared" si="731"/>
        <v>3313218.0921336864</v>
      </c>
      <c r="DG44" s="91">
        <f t="shared" si="731"/>
        <v>2741286.4215333131</v>
      </c>
      <c r="DH44" s="91">
        <f t="shared" si="731"/>
        <v>2820258.1743273465</v>
      </c>
      <c r="DI44" s="91">
        <f t="shared" si="731"/>
        <v>2899548.4385897997</v>
      </c>
      <c r="DJ44" s="91">
        <f t="shared" si="731"/>
        <v>2979158.5414517908</v>
      </c>
      <c r="DK44" s="91">
        <f t="shared" si="731"/>
        <v>3059089.8155741515</v>
      </c>
      <c r="DL44" s="91">
        <f t="shared" si="731"/>
        <v>3139343.5991704664</v>
      </c>
      <c r="DM44" s="91">
        <f t="shared" si="731"/>
        <v>3075537.1523121521</v>
      </c>
      <c r="DN44" s="91">
        <f t="shared" si="731"/>
        <v>3075537.1523121521</v>
      </c>
      <c r="DO44" s="91">
        <f t="shared" si="731"/>
        <v>3152917.9147889721</v>
      </c>
      <c r="DP44" s="91">
        <f t="shared" si="731"/>
        <v>3230023.6345800436</v>
      </c>
      <c r="DQ44" s="91">
        <f t="shared" si="731"/>
        <v>3307454.7660230012</v>
      </c>
      <c r="DR44" s="91">
        <f t="shared" si="731"/>
        <v>3385212.6649997286</v>
      </c>
      <c r="DS44" s="91">
        <f t="shared" si="731"/>
        <v>3463298.6930416152</v>
      </c>
      <c r="DT44" s="91">
        <f t="shared" si="731"/>
        <v>2878346.9534993782</v>
      </c>
      <c r="DU44" s="91">
        <f t="shared" si="731"/>
        <v>2954329.3167155273</v>
      </c>
      <c r="DV44" s="91">
        <f t="shared" si="731"/>
        <v>3030632.4109311672</v>
      </c>
      <c r="DW44" s="91">
        <f t="shared" si="731"/>
        <v>3107257.5725254621</v>
      </c>
      <c r="DX44" s="91">
        <f t="shared" si="731"/>
        <v>3184206.1434458238</v>
      </c>
      <c r="DY44" s="91">
        <f t="shared" si="731"/>
        <v>3261479.4712311104</v>
      </c>
      <c r="DZ44" s="91">
        <f t="shared" si="731"/>
        <v>3200042.5559484516</v>
      </c>
      <c r="EA44" s="91">
        <f t="shared" si="731"/>
        <v>3200042.5559484516</v>
      </c>
      <c r="EB44" s="91">
        <f t="shared" si="731"/>
        <v>3273047.7215820537</v>
      </c>
      <c r="EC44" s="91">
        <f t="shared" si="731"/>
        <v>3345802.402341444</v>
      </c>
      <c r="ED44" s="91">
        <f t="shared" si="731"/>
        <v>3418884.8726775073</v>
      </c>
      <c r="EE44" s="91">
        <f t="shared" si="731"/>
        <v>3492296.4983801469</v>
      </c>
      <c r="EF44" s="91">
        <f t="shared" si="731"/>
        <v>3566038.6509300559</v>
      </c>
      <c r="EG44" s="91">
        <f t="shared" si="731"/>
        <v>2964752.5882108491</v>
      </c>
      <c r="EH44" s="91">
        <f t="shared" si="731"/>
        <v>3036345.9312820705</v>
      </c>
      <c r="EI44" s="91">
        <f t="shared" si="731"/>
        <v>3108262.2250229307</v>
      </c>
      <c r="EJ44" s="91">
        <f t="shared" si="731"/>
        <v>3180502.8150612204</v>
      </c>
      <c r="EK44" s="91">
        <f t="shared" si="731"/>
        <v>3253069.0526315118</v>
      </c>
      <c r="EL44" s="91">
        <f t="shared" si="731"/>
        <v>3325962.2945985217</v>
      </c>
      <c r="EM44" s="91">
        <f t="shared" si="731"/>
        <v>3268008.6834540144</v>
      </c>
      <c r="EN44" s="91">
        <f t="shared" si="731"/>
        <v>3268008.6834540144</v>
      </c>
      <c r="EO44" s="91">
        <f t="shared" si="731"/>
        <v>3334773.9292017459</v>
      </c>
      <c r="EP44" s="91">
        <f t="shared" si="731"/>
        <v>3401323.7205395112</v>
      </c>
      <c r="EQ44" s="91">
        <f t="shared" si="731"/>
        <v>3468203.7231573798</v>
      </c>
      <c r="ER44" s="91">
        <f t="shared" si="731"/>
        <v>3535415.3129356848</v>
      </c>
      <c r="ES44" s="91">
        <f t="shared" si="731"/>
        <v>3602959.8714875951</v>
      </c>
      <c r="ET44" s="91">
        <f t="shared" si="731"/>
        <v>2980921.8706568847</v>
      </c>
      <c r="EU44" s="91">
        <f t="shared" si="731"/>
        <v>3046261.8808316914</v>
      </c>
      <c r="EV44" s="91">
        <f t="shared" si="731"/>
        <v>3111927.0615317556</v>
      </c>
      <c r="EW44" s="91">
        <f t="shared" si="731"/>
        <v>3177918.7676342661</v>
      </c>
      <c r="EX44" s="91">
        <f t="shared" si="731"/>
        <v>3244238.3596617319</v>
      </c>
      <c r="EY44" s="91">
        <f t="shared" si="731"/>
        <v>3310887.2038055086</v>
      </c>
      <c r="EZ44" s="91">
        <f t="shared" ref="EZ44:HK44" si="732">EZ45+EZ46+EZ47+EZ48</f>
        <v>3257900.4363461859</v>
      </c>
      <c r="FA44" s="91">
        <f t="shared" si="732"/>
        <v>3257900.4363461859</v>
      </c>
      <c r="FB44" s="91">
        <f t="shared" si="732"/>
        <v>3315944.734593221</v>
      </c>
      <c r="FC44" s="91">
        <f t="shared" si="732"/>
        <v>3373822.5584653718</v>
      </c>
      <c r="FD44" s="91">
        <f t="shared" si="732"/>
        <v>3432033.0736344233</v>
      </c>
      <c r="FE44" s="91">
        <f t="shared" si="732"/>
        <v>3490577.666314112</v>
      </c>
      <c r="FF44" s="91">
        <f t="shared" si="732"/>
        <v>3549457.7284940663</v>
      </c>
      <c r="FG44" s="91">
        <f t="shared" si="732"/>
        <v>2900785.7645754633</v>
      </c>
      <c r="FH44" s="91">
        <f t="shared" si="732"/>
        <v>2957391.4278930393</v>
      </c>
      <c r="FI44" s="91">
        <f t="shared" si="732"/>
        <v>3014324.4818385383</v>
      </c>
      <c r="FJ44" s="91">
        <f t="shared" si="732"/>
        <v>3071586.2905395771</v>
      </c>
      <c r="FK44" s="91">
        <f t="shared" si="732"/>
        <v>3129178.2238076366</v>
      </c>
      <c r="FL44" s="91">
        <f t="shared" si="732"/>
        <v>3187101.6571617462</v>
      </c>
      <c r="FM44" s="91">
        <f t="shared" si="732"/>
        <v>3141056.0075180912</v>
      </c>
      <c r="FN44" s="91">
        <f t="shared" si="732"/>
        <v>3141056.0075180912</v>
      </c>
      <c r="FO44" s="91">
        <f t="shared" si="732"/>
        <v>3187079.9401260265</v>
      </c>
      <c r="FP44" s="91">
        <f t="shared" si="732"/>
        <v>3233004.9423426385</v>
      </c>
      <c r="FQ44" s="91">
        <f t="shared" si="732"/>
        <v>3279265.1934760213</v>
      </c>
      <c r="FR44" s="91">
        <f t="shared" si="732"/>
        <v>3325862.0903966622</v>
      </c>
      <c r="FS44" s="91">
        <f t="shared" si="732"/>
        <v>3372797.0357953417</v>
      </c>
      <c r="FT44" s="91">
        <f t="shared" si="732"/>
        <v>2689665.6640600981</v>
      </c>
      <c r="FU44" s="91">
        <f t="shared" si="732"/>
        <v>2734237.5804974455</v>
      </c>
      <c r="FV44" s="91">
        <f t="shared" si="732"/>
        <v>2779202.147240784</v>
      </c>
      <c r="FW44" s="91">
        <f t="shared" si="732"/>
        <v>2824560.8162000584</v>
      </c>
      <c r="FX44" s="91">
        <f t="shared" si="732"/>
        <v>2870315.0453348383</v>
      </c>
      <c r="FY44" s="91">
        <f t="shared" si="732"/>
        <v>2916466.298679525</v>
      </c>
      <c r="FZ44" s="91">
        <f t="shared" si="732"/>
        <v>2880161.1744189849</v>
      </c>
      <c r="GA44" s="91">
        <f t="shared" si="732"/>
        <v>2880161.1744189849</v>
      </c>
      <c r="GB44" s="91">
        <f t="shared" si="732"/>
        <v>2910136.6804040717</v>
      </c>
      <c r="GC44" s="91">
        <f t="shared" si="732"/>
        <v>2940124.2188525884</v>
      </c>
      <c r="GD44" s="91">
        <f t="shared" si="732"/>
        <v>2970469.0685329232</v>
      </c>
      <c r="GE44" s="91">
        <f t="shared" si="732"/>
        <v>3001172.7182418755</v>
      </c>
      <c r="GF44" s="91">
        <f t="shared" si="732"/>
        <v>3032236.6629795642</v>
      </c>
      <c r="GG44" s="91">
        <f t="shared" si="732"/>
        <v>2137366.8399237297</v>
      </c>
      <c r="GH44" s="91">
        <f t="shared" si="732"/>
        <v>2165296.319811658</v>
      </c>
      <c r="GI44" s="91">
        <f t="shared" si="732"/>
        <v>2193574.5356874028</v>
      </c>
      <c r="GJ44" s="91">
        <f t="shared" si="732"/>
        <v>2222202.9406175786</v>
      </c>
      <c r="GK44" s="91">
        <f t="shared" si="732"/>
        <v>2251182.9937232463</v>
      </c>
      <c r="GL44" s="91">
        <f t="shared" si="732"/>
        <v>2280516.1602051365</v>
      </c>
      <c r="GM44" s="91">
        <f t="shared" si="732"/>
        <v>2500</v>
      </c>
      <c r="GN44" s="91">
        <f t="shared" si="732"/>
        <v>2500</v>
      </c>
      <c r="GO44" s="91">
        <f t="shared" si="732"/>
        <v>-2.4821803335474111E-8</v>
      </c>
      <c r="GP44" s="91">
        <f t="shared" si="732"/>
        <v>-4.9643606670948222E-8</v>
      </c>
      <c r="GQ44" s="91">
        <f t="shared" si="732"/>
        <v>-7.446541000642234E-8</v>
      </c>
      <c r="GR44" s="91">
        <f t="shared" si="732"/>
        <v>-9.9287213341896444E-8</v>
      </c>
      <c r="GS44" s="91">
        <f t="shared" si="732"/>
        <v>-1.2410901667737055E-7</v>
      </c>
      <c r="GT44" s="91">
        <f t="shared" si="732"/>
        <v>-1.4893082001284465E-7</v>
      </c>
      <c r="GU44" s="91">
        <f t="shared" si="732"/>
        <v>-1.7375262334831876E-7</v>
      </c>
      <c r="GV44" s="91">
        <f t="shared" si="732"/>
        <v>-1.9857442668379286E-7</v>
      </c>
      <c r="GW44" s="91">
        <f t="shared" si="732"/>
        <v>-2.2339623001926697E-7</v>
      </c>
      <c r="GX44" s="91">
        <f t="shared" si="732"/>
        <v>-2.482180333547411E-7</v>
      </c>
      <c r="GY44" s="91">
        <f t="shared" si="732"/>
        <v>-2.7303983669021523E-7</v>
      </c>
      <c r="GZ44" s="91">
        <f t="shared" si="732"/>
        <v>-2.9786164002568936E-7</v>
      </c>
      <c r="HA44" s="91">
        <f t="shared" si="732"/>
        <v>-2.9786164002568936E-7</v>
      </c>
      <c r="HB44" s="91">
        <f t="shared" si="732"/>
        <v>-3.3078918006096012E-7</v>
      </c>
      <c r="HC44" s="91">
        <f t="shared" si="732"/>
        <v>-3.6371672009623087E-7</v>
      </c>
      <c r="HD44" s="91">
        <f t="shared" si="732"/>
        <v>-3.9664426013150163E-7</v>
      </c>
      <c r="HE44" s="91">
        <f t="shared" si="732"/>
        <v>-4.2957180016677239E-7</v>
      </c>
      <c r="HF44" s="91">
        <f t="shared" si="732"/>
        <v>-4.6249934020204315E-7</v>
      </c>
      <c r="HG44" s="91">
        <f t="shared" si="732"/>
        <v>-4.954268802373139E-7</v>
      </c>
      <c r="HH44" s="91">
        <f t="shared" si="732"/>
        <v>-5.2835442027258466E-7</v>
      </c>
      <c r="HI44" s="91">
        <f t="shared" si="732"/>
        <v>-5.6128196030785542E-7</v>
      </c>
      <c r="HJ44" s="91">
        <f t="shared" si="732"/>
        <v>-5.9420950034312618E-7</v>
      </c>
      <c r="HK44" s="91">
        <f t="shared" si="732"/>
        <v>-6.2713704037839693E-7</v>
      </c>
      <c r="HL44" s="91">
        <f t="shared" ref="HL44:JW44" si="733">HL45+HL46+HL47+HL48</f>
        <v>-6.6006458041366769E-7</v>
      </c>
      <c r="HM44" s="91">
        <f t="shared" si="733"/>
        <v>-6.9299212044893845E-7</v>
      </c>
      <c r="HN44" s="91">
        <f t="shared" si="733"/>
        <v>-6.9299212044893824E-7</v>
      </c>
      <c r="HO44" s="91">
        <f t="shared" si="733"/>
        <v>-7.3667324736812414E-7</v>
      </c>
      <c r="HP44" s="91">
        <f t="shared" si="733"/>
        <v>-7.8035437428730982E-7</v>
      </c>
      <c r="HQ44" s="91">
        <f t="shared" si="733"/>
        <v>-8.2403550120649551E-7</v>
      </c>
      <c r="HR44" s="91">
        <f t="shared" si="733"/>
        <v>-8.677166281256812E-7</v>
      </c>
      <c r="HS44" s="91">
        <f t="shared" si="733"/>
        <v>-9.1139775504486689E-7</v>
      </c>
      <c r="HT44" s="91">
        <f t="shared" si="733"/>
        <v>-9.5507888196405258E-7</v>
      </c>
      <c r="HU44" s="91">
        <f t="shared" si="733"/>
        <v>-9.9876000888323837E-7</v>
      </c>
      <c r="HV44" s="91">
        <f t="shared" si="733"/>
        <v>-1.0424411358024242E-6</v>
      </c>
      <c r="HW44" s="91">
        <f t="shared" si="733"/>
        <v>-1.08612226272161E-6</v>
      </c>
      <c r="HX44" s="91">
        <f t="shared" si="733"/>
        <v>-1.1298033896407958E-6</v>
      </c>
      <c r="HY44" s="91">
        <f t="shared" si="733"/>
        <v>-1.1734845165599815E-6</v>
      </c>
      <c r="HZ44" s="91">
        <f t="shared" si="733"/>
        <v>-1.2171656434791673E-6</v>
      </c>
      <c r="IA44" s="91">
        <f t="shared" si="733"/>
        <v>-1.2171656434791673E-6</v>
      </c>
      <c r="IB44" s="91">
        <f t="shared" si="733"/>
        <v>-1.2751131640838044E-6</v>
      </c>
      <c r="IC44" s="91">
        <f t="shared" si="733"/>
        <v>-1.3330606846884414E-6</v>
      </c>
      <c r="ID44" s="91">
        <f t="shared" si="733"/>
        <v>-1.3910082052930784E-6</v>
      </c>
      <c r="IE44" s="91">
        <f t="shared" si="733"/>
        <v>-1.4489557258977154E-6</v>
      </c>
      <c r="IF44" s="91">
        <f t="shared" si="733"/>
        <v>-1.5069032465023524E-6</v>
      </c>
      <c r="IG44" s="91">
        <f t="shared" si="733"/>
        <v>-1.5648507671069894E-6</v>
      </c>
      <c r="IH44" s="91">
        <f t="shared" si="733"/>
        <v>-1.6227982877116265E-6</v>
      </c>
      <c r="II44" s="91">
        <f t="shared" si="733"/>
        <v>-1.6807458083162635E-6</v>
      </c>
      <c r="IJ44" s="91">
        <f t="shared" si="733"/>
        <v>-1.7386933289209005E-6</v>
      </c>
      <c r="IK44" s="91">
        <f t="shared" si="733"/>
        <v>-1.7966408495255375E-6</v>
      </c>
      <c r="IL44" s="91">
        <f t="shared" si="733"/>
        <v>-1.8545883701301745E-6</v>
      </c>
      <c r="IM44" s="91">
        <f t="shared" si="733"/>
        <v>-1.9125358907348115E-6</v>
      </c>
      <c r="IN44" s="91">
        <f t="shared" si="733"/>
        <v>-1.9125358907348103E-6</v>
      </c>
      <c r="IO44" s="91">
        <f t="shared" si="733"/>
        <v>-1.98941011839872E-6</v>
      </c>
      <c r="IP44" s="91">
        <f t="shared" si="733"/>
        <v>-2.0662843460626285E-6</v>
      </c>
      <c r="IQ44" s="91">
        <f t="shared" si="733"/>
        <v>-2.1431585737265371E-6</v>
      </c>
      <c r="IR44" s="91">
        <f t="shared" si="733"/>
        <v>-2.2200328013904456E-6</v>
      </c>
      <c r="IS44" s="91">
        <f t="shared" si="733"/>
        <v>-2.2969070290543541E-6</v>
      </c>
      <c r="IT44" s="91">
        <f t="shared" si="733"/>
        <v>-2.3737812567182626E-6</v>
      </c>
      <c r="IU44" s="91">
        <f t="shared" si="733"/>
        <v>-2.4506554843821711E-6</v>
      </c>
      <c r="IV44" s="91">
        <f t="shared" si="733"/>
        <v>-2.5275297120460796E-6</v>
      </c>
      <c r="IW44" s="91">
        <f t="shared" si="733"/>
        <v>-2.6044039397099881E-6</v>
      </c>
      <c r="IX44" s="91">
        <f t="shared" si="733"/>
        <v>-2.6812781673738966E-6</v>
      </c>
      <c r="IY44" s="91">
        <f t="shared" si="733"/>
        <v>-2.7581523950378051E-6</v>
      </c>
      <c r="IZ44" s="91">
        <f t="shared" si="733"/>
        <v>-2.8350266227017136E-6</v>
      </c>
      <c r="JA44" s="91">
        <f t="shared" si="733"/>
        <v>-2.8350266227017111E-6</v>
      </c>
      <c r="JB44" s="91">
        <f t="shared" si="733"/>
        <v>-2.9370102261480093E-6</v>
      </c>
      <c r="JC44" s="91">
        <f t="shared" si="733"/>
        <v>-3.038993829594305E-6</v>
      </c>
      <c r="JD44" s="91">
        <f t="shared" si="733"/>
        <v>-3.1409774330406007E-6</v>
      </c>
      <c r="JE44" s="91">
        <f t="shared" si="733"/>
        <v>-3.2429610364868964E-6</v>
      </c>
      <c r="JF44" s="91">
        <f t="shared" si="733"/>
        <v>-3.3449446399331921E-6</v>
      </c>
      <c r="JG44" s="91">
        <f t="shared" si="733"/>
        <v>-3.4469282433794877E-6</v>
      </c>
      <c r="JH44" s="91">
        <f t="shared" si="733"/>
        <v>-3.5489118468257834E-6</v>
      </c>
      <c r="JI44" s="91">
        <f t="shared" si="733"/>
        <v>-3.6508954502720791E-6</v>
      </c>
      <c r="JJ44" s="91">
        <f t="shared" si="733"/>
        <v>-3.7528790537183748E-6</v>
      </c>
      <c r="JK44" s="91">
        <f t="shared" si="733"/>
        <v>-3.8548626571646705E-6</v>
      </c>
      <c r="JL44" s="91">
        <f t="shared" si="733"/>
        <v>-3.9568462606109662E-6</v>
      </c>
      <c r="JM44" s="91">
        <f t="shared" si="733"/>
        <v>-4.0588298640572619E-6</v>
      </c>
      <c r="JN44" s="91">
        <f t="shared" si="733"/>
        <v>-4.0588298640572619E-6</v>
      </c>
      <c r="JO44" s="91">
        <f t="shared" si="733"/>
        <v>-4.1941251656350239E-6</v>
      </c>
      <c r="JP44" s="91">
        <f t="shared" si="733"/>
        <v>-4.3294204672127859E-6</v>
      </c>
      <c r="JQ44" s="91">
        <f t="shared" si="733"/>
        <v>-4.4647157687905479E-6</v>
      </c>
      <c r="JR44" s="91">
        <f t="shared" si="733"/>
        <v>-4.60001107036831E-6</v>
      </c>
      <c r="JS44" s="91">
        <f t="shared" si="733"/>
        <v>-4.735306371946072E-6</v>
      </c>
      <c r="JT44" s="91">
        <f t="shared" si="733"/>
        <v>-4.870601673523834E-6</v>
      </c>
      <c r="JU44" s="91">
        <f t="shared" si="733"/>
        <v>-5.005896975101596E-6</v>
      </c>
      <c r="JV44" s="91">
        <f t="shared" si="733"/>
        <v>-5.1411922766793581E-6</v>
      </c>
      <c r="JW44" s="91">
        <f t="shared" si="733"/>
        <v>-5.2764875782571201E-6</v>
      </c>
      <c r="JX44" s="91">
        <f t="shared" ref="JX44:LN44" si="734">JX45+JX46+JX47+JX48</f>
        <v>-5.4117828798348821E-6</v>
      </c>
      <c r="JY44" s="91">
        <f t="shared" si="734"/>
        <v>-5.5470781814126441E-6</v>
      </c>
      <c r="JZ44" s="91">
        <f t="shared" si="734"/>
        <v>-5.6823734829904061E-6</v>
      </c>
      <c r="KA44" s="91">
        <f t="shared" si="734"/>
        <v>-5.6823734829904061E-6</v>
      </c>
      <c r="KB44" s="91">
        <f t="shared" si="734"/>
        <v>-5.8618622062612835E-6</v>
      </c>
      <c r="KC44" s="91">
        <f t="shared" si="734"/>
        <v>-6.0413509295321608E-6</v>
      </c>
      <c r="KD44" s="91">
        <f t="shared" si="734"/>
        <v>-6.2208396528030381E-6</v>
      </c>
      <c r="KE44" s="91">
        <f t="shared" si="734"/>
        <v>-6.4003283760739154E-6</v>
      </c>
      <c r="KF44" s="91">
        <f t="shared" si="734"/>
        <v>-6.5798170993447928E-6</v>
      </c>
      <c r="KG44" s="91">
        <f t="shared" si="734"/>
        <v>-6.7593058226156701E-6</v>
      </c>
      <c r="KH44" s="91">
        <f t="shared" si="734"/>
        <v>-6.9387945458865474E-6</v>
      </c>
      <c r="KI44" s="91">
        <f t="shared" si="734"/>
        <v>-7.1182832691574248E-6</v>
      </c>
      <c r="KJ44" s="91">
        <f t="shared" si="734"/>
        <v>-7.2977719924283021E-6</v>
      </c>
      <c r="KK44" s="91">
        <f t="shared" si="734"/>
        <v>-7.4772607156991794E-6</v>
      </c>
      <c r="KL44" s="91">
        <f t="shared" si="734"/>
        <v>-7.6567494389700576E-6</v>
      </c>
      <c r="KM44" s="91">
        <f t="shared" si="734"/>
        <v>-7.8362381622409349E-6</v>
      </c>
      <c r="KN44" s="91">
        <f t="shared" si="734"/>
        <v>-7.8362381622409349E-6</v>
      </c>
      <c r="KO44" s="91">
        <f t="shared" si="734"/>
        <v>-8.0743566951732007E-6</v>
      </c>
      <c r="KP44" s="91">
        <f t="shared" si="734"/>
        <v>-8.3124752281054666E-6</v>
      </c>
      <c r="KQ44" s="91">
        <f t="shared" si="734"/>
        <v>-8.5505937610377324E-6</v>
      </c>
      <c r="KR44" s="91">
        <f t="shared" si="734"/>
        <v>-8.7887122939699982E-6</v>
      </c>
      <c r="KS44" s="91">
        <f t="shared" si="734"/>
        <v>-9.0268308269022641E-6</v>
      </c>
      <c r="KT44" s="91">
        <f t="shared" si="734"/>
        <v>-9.2649493598345299E-6</v>
      </c>
      <c r="KU44" s="91">
        <f t="shared" si="734"/>
        <v>-9.5030678927667957E-6</v>
      </c>
      <c r="KV44" s="91">
        <f t="shared" si="734"/>
        <v>-9.7411864256990616E-6</v>
      </c>
      <c r="KW44" s="91">
        <f t="shared" si="734"/>
        <v>-9.9793049586313274E-6</v>
      </c>
      <c r="KX44" s="91">
        <f t="shared" si="734"/>
        <v>-1.0217423491563593E-5</v>
      </c>
      <c r="KY44" s="91">
        <f t="shared" si="734"/>
        <v>-1.0455542024495859E-5</v>
      </c>
      <c r="KZ44" s="91">
        <f t="shared" si="734"/>
        <v>-1.0693660557428125E-5</v>
      </c>
      <c r="LA44" s="91">
        <f t="shared" si="734"/>
        <v>-1.0693660557428127E-5</v>
      </c>
      <c r="LB44" s="91">
        <f t="shared" si="734"/>
        <v>-1.1009561132330365E-5</v>
      </c>
      <c r="LC44" s="91">
        <f t="shared" si="734"/>
        <v>-1.1325461707232606E-5</v>
      </c>
      <c r="LD44" s="91">
        <f t="shared" si="734"/>
        <v>-1.1641362282134846E-5</v>
      </c>
      <c r="LE44" s="91">
        <f t="shared" si="734"/>
        <v>-1.1957262857037087E-5</v>
      </c>
      <c r="LF44" s="91">
        <f t="shared" si="734"/>
        <v>-1.2273163431939327E-5</v>
      </c>
      <c r="LG44" s="91">
        <f t="shared" si="734"/>
        <v>-1.2589064006841567E-5</v>
      </c>
      <c r="LH44" s="91">
        <f t="shared" si="734"/>
        <v>-1.2904964581743808E-5</v>
      </c>
      <c r="LI44" s="91">
        <f t="shared" si="734"/>
        <v>-1.3220865156646048E-5</v>
      </c>
      <c r="LJ44" s="91">
        <f t="shared" si="734"/>
        <v>-1.3536765731548289E-5</v>
      </c>
      <c r="LK44" s="91">
        <f t="shared" si="734"/>
        <v>-1.3852666306450529E-5</v>
      </c>
      <c r="LL44" s="91">
        <f t="shared" si="734"/>
        <v>-1.416856688135277E-5</v>
      </c>
      <c r="LM44" s="91">
        <f t="shared" si="734"/>
        <v>-1.448446745625501E-5</v>
      </c>
      <c r="LN44" s="205">
        <f t="shared" si="734"/>
        <v>-1.448446745625501E-5</v>
      </c>
    </row>
    <row r="45" spans="1:326" s="117" customFormat="1" ht="15">
      <c r="A45" s="187" t="s">
        <v>37</v>
      </c>
      <c r="B45" s="407">
        <f>'Investuotojas ir Finansuotojas'!B50</f>
        <v>33750</v>
      </c>
      <c r="C45" s="408">
        <f>B45+'Investuotojas ir Finansuotojas'!C47</f>
        <v>65000</v>
      </c>
      <c r="D45" s="408">
        <f>C45+'Investuotojas ir Finansuotojas'!D47</f>
        <v>96250</v>
      </c>
      <c r="E45" s="408">
        <f>D45+'Investuotojas ir Finansuotojas'!E47</f>
        <v>127500</v>
      </c>
      <c r="F45" s="408">
        <f>E45+'Investuotojas ir Finansuotojas'!F47</f>
        <v>158750</v>
      </c>
      <c r="G45" s="408">
        <f>F45+'Investuotojas ir Finansuotojas'!G47</f>
        <v>190000</v>
      </c>
      <c r="H45" s="408">
        <f>G45+'Investuotojas ir Finansuotojas'!H47</f>
        <v>221250</v>
      </c>
      <c r="I45" s="408">
        <f>H45+'Investuotojas ir Finansuotojas'!I47</f>
        <v>252500</v>
      </c>
      <c r="J45" s="408">
        <f>I45+'Investuotojas ir Finansuotojas'!J47</f>
        <v>252500</v>
      </c>
      <c r="K45" s="408">
        <f>J45+'Investuotojas ir Finansuotojas'!K47</f>
        <v>252500</v>
      </c>
      <c r="L45" s="408">
        <f>K45+'Investuotojas ir Finansuotojas'!L47</f>
        <v>252500</v>
      </c>
      <c r="M45" s="408">
        <f>L45+'Investuotojas ir Finansuotojas'!M47</f>
        <v>252500</v>
      </c>
      <c r="N45" s="109">
        <f>M45</f>
        <v>252500</v>
      </c>
      <c r="O45" s="409">
        <f>N45+'Infrastruk. sukūrimo sąnaudos'!O13</f>
        <v>252500</v>
      </c>
      <c r="P45" s="409">
        <f>O45+'Infrastruk. sukūrimo sąnaudos'!P13</f>
        <v>252500</v>
      </c>
      <c r="Q45" s="409">
        <f>P45+'Infrastruk. sukūrimo sąnaudos'!Q13</f>
        <v>252500</v>
      </c>
      <c r="R45" s="409">
        <f>Q45+'Infrastruk. sukūrimo sąnaudos'!R13</f>
        <v>252500</v>
      </c>
      <c r="S45" s="409">
        <f>R45+'Infrastruk. sukūrimo sąnaudos'!S13</f>
        <v>252500</v>
      </c>
      <c r="T45" s="409">
        <f>S45+'Infrastruk. sukūrimo sąnaudos'!T13</f>
        <v>252500</v>
      </c>
      <c r="U45" s="409">
        <f>T45+'Infrastruk. sukūrimo sąnaudos'!U13</f>
        <v>252500</v>
      </c>
      <c r="V45" s="409">
        <f>U45+'Infrastruk. sukūrimo sąnaudos'!V13</f>
        <v>252500</v>
      </c>
      <c r="W45" s="409">
        <f>V45+'Infrastruk. sukūrimo sąnaudos'!W13</f>
        <v>252500</v>
      </c>
      <c r="X45" s="409">
        <f>W45+'Infrastruk. sukūrimo sąnaudos'!X13</f>
        <v>252500</v>
      </c>
      <c r="Y45" s="409">
        <f>X45+'Infrastruk. sukūrimo sąnaudos'!Y13</f>
        <v>252500</v>
      </c>
      <c r="Z45" s="409">
        <f>Y45+'Infrastruk. sukūrimo sąnaudos'!Z13</f>
        <v>252500</v>
      </c>
      <c r="AA45" s="109">
        <f>Z45</f>
        <v>252500</v>
      </c>
      <c r="AB45" s="409">
        <f>AA45+'Infrastruk. sukūrimo sąnaudos'!AB13</f>
        <v>252500</v>
      </c>
      <c r="AC45" s="409">
        <f>AB45+'Infrastruk. sukūrimo sąnaudos'!AC13</f>
        <v>252500</v>
      </c>
      <c r="AD45" s="409">
        <f>AC45+'Infrastruk. sukūrimo sąnaudos'!AD13</f>
        <v>252500</v>
      </c>
      <c r="AE45" s="409">
        <f>AD45+'Infrastruk. sukūrimo sąnaudos'!AE13</f>
        <v>252500</v>
      </c>
      <c r="AF45" s="409">
        <f>AE45+'Infrastruk. sukūrimo sąnaudos'!AF13</f>
        <v>252500</v>
      </c>
      <c r="AG45" s="409">
        <f>AF45+'Infrastruk. sukūrimo sąnaudos'!AG13</f>
        <v>252500</v>
      </c>
      <c r="AH45" s="409">
        <f>AG45+'Infrastruk. sukūrimo sąnaudos'!AH13</f>
        <v>252500</v>
      </c>
      <c r="AI45" s="409">
        <f>AH45+'Infrastruk. sukūrimo sąnaudos'!AI13</f>
        <v>252500</v>
      </c>
      <c r="AJ45" s="409">
        <f>AI45+'Infrastruk. sukūrimo sąnaudos'!AJ13</f>
        <v>252500</v>
      </c>
      <c r="AK45" s="409">
        <f>AJ45+'Infrastruk. sukūrimo sąnaudos'!AK13</f>
        <v>252500</v>
      </c>
      <c r="AL45" s="409">
        <f>AK45+'Infrastruk. sukūrimo sąnaudos'!AL13</f>
        <v>252500</v>
      </c>
      <c r="AM45" s="409">
        <f>AL45+'Infrastruk. sukūrimo sąnaudos'!AM13</f>
        <v>252500</v>
      </c>
      <c r="AN45" s="109">
        <f>AM45+'Infrastruk. sukūrimo sąnaudos'!AN13</f>
        <v>252500</v>
      </c>
      <c r="AO45" s="409">
        <f>AN45+'Investuotojas ir Finansuotojas'!AO48</f>
        <v>252500</v>
      </c>
      <c r="AP45" s="409">
        <f>AO45+'Investuotojas ir Finansuotojas'!AP48</f>
        <v>252500</v>
      </c>
      <c r="AQ45" s="409">
        <f>AP45+'Investuotojas ir Finansuotojas'!AQ48</f>
        <v>252500</v>
      </c>
      <c r="AR45" s="409">
        <f>AQ45+'Investuotojas ir Finansuotojas'!AR48</f>
        <v>252500</v>
      </c>
      <c r="AS45" s="409">
        <f>AR45+'Investuotojas ir Finansuotojas'!AS48</f>
        <v>252500</v>
      </c>
      <c r="AT45" s="409">
        <f>AS45+'Investuotojas ir Finansuotojas'!AT48</f>
        <v>252500</v>
      </c>
      <c r="AU45" s="409">
        <f>AT45+'Investuotojas ir Finansuotojas'!AU48</f>
        <v>252500</v>
      </c>
      <c r="AV45" s="409">
        <f>AU45+'Investuotojas ir Finansuotojas'!AV48</f>
        <v>252500</v>
      </c>
      <c r="AW45" s="409">
        <f>AV45+'Investuotojas ir Finansuotojas'!AW48</f>
        <v>252500</v>
      </c>
      <c r="AX45" s="409">
        <f>AW45+'Investuotojas ir Finansuotojas'!AX48</f>
        <v>252500</v>
      </c>
      <c r="AY45" s="409">
        <f>AX45+'Investuotojas ir Finansuotojas'!AY48</f>
        <v>252500</v>
      </c>
      <c r="AZ45" s="409">
        <f>AY45+'Investuotojas ir Finansuotojas'!AZ48</f>
        <v>252500</v>
      </c>
      <c r="BA45" s="109">
        <f>AZ45+'Investuotojas ir Finansuotojas'!BA48</f>
        <v>252500</v>
      </c>
      <c r="BB45" s="409">
        <f>BA45+'Investuotojas ir Finansuotojas'!BB48</f>
        <v>252500</v>
      </c>
      <c r="BC45" s="409">
        <f>BB45+'Investuotojas ir Finansuotojas'!BC48</f>
        <v>252500</v>
      </c>
      <c r="BD45" s="409">
        <f>BC45+'Investuotojas ir Finansuotojas'!BD48</f>
        <v>252500</v>
      </c>
      <c r="BE45" s="409">
        <f>BD45+'Investuotojas ir Finansuotojas'!BE48</f>
        <v>252500</v>
      </c>
      <c r="BF45" s="409">
        <f>BE45+'Investuotojas ir Finansuotojas'!BF48</f>
        <v>252500</v>
      </c>
      <c r="BG45" s="409">
        <f>BF45+'Investuotojas ir Finansuotojas'!BG48</f>
        <v>252500</v>
      </c>
      <c r="BH45" s="409">
        <f>BG45+'Investuotojas ir Finansuotojas'!BH48</f>
        <v>252500</v>
      </c>
      <c r="BI45" s="409">
        <f>BH45+'Investuotojas ir Finansuotojas'!BI48</f>
        <v>252500</v>
      </c>
      <c r="BJ45" s="409">
        <f>BI45+'Investuotojas ir Finansuotojas'!BJ48</f>
        <v>252500</v>
      </c>
      <c r="BK45" s="409">
        <f>BJ45+'Investuotojas ir Finansuotojas'!BK48</f>
        <v>252500</v>
      </c>
      <c r="BL45" s="409">
        <f>BK45+'Investuotojas ir Finansuotojas'!BL48</f>
        <v>252500</v>
      </c>
      <c r="BM45" s="409">
        <f>BL45+'Investuotojas ir Finansuotojas'!BM48</f>
        <v>252500</v>
      </c>
      <c r="BN45" s="409">
        <f>BM45+'Investuotojas ir Finansuotojas'!BN48</f>
        <v>252500</v>
      </c>
      <c r="BO45" s="409">
        <f>BN45+'Investuotojas ir Finansuotojas'!BO48</f>
        <v>252500</v>
      </c>
      <c r="BP45" s="409">
        <f>BO45+'Investuotojas ir Finansuotojas'!BP48</f>
        <v>252500</v>
      </c>
      <c r="BQ45" s="409">
        <f>BP45+'Investuotojas ir Finansuotojas'!BQ48</f>
        <v>252500</v>
      </c>
      <c r="BR45" s="409">
        <f>BQ45+'Investuotojas ir Finansuotojas'!BR48</f>
        <v>252500</v>
      </c>
      <c r="BS45" s="409">
        <f>BR45+'Investuotojas ir Finansuotojas'!BS48</f>
        <v>252500</v>
      </c>
      <c r="BT45" s="409">
        <f>BS45+'Investuotojas ir Finansuotojas'!BT48</f>
        <v>252500</v>
      </c>
      <c r="BU45" s="409">
        <f>BT45+'Investuotojas ir Finansuotojas'!BU48</f>
        <v>252500</v>
      </c>
      <c r="BV45" s="409">
        <f>BU45+'Investuotojas ir Finansuotojas'!BV48</f>
        <v>252500</v>
      </c>
      <c r="BW45" s="409">
        <f>BV45+'Investuotojas ir Finansuotojas'!BW48</f>
        <v>252500</v>
      </c>
      <c r="BX45" s="409">
        <f>BW45+'Investuotojas ir Finansuotojas'!BX48</f>
        <v>252500</v>
      </c>
      <c r="BY45" s="409">
        <f>BX45+'Investuotojas ir Finansuotojas'!BY48</f>
        <v>252500</v>
      </c>
      <c r="BZ45" s="409">
        <f>BY45+'Investuotojas ir Finansuotojas'!BZ48</f>
        <v>252500</v>
      </c>
      <c r="CA45" s="409">
        <f>BZ45+'Investuotojas ir Finansuotojas'!CA48</f>
        <v>252500</v>
      </c>
      <c r="CB45" s="409">
        <f>CA45+'Investuotojas ir Finansuotojas'!CB48</f>
        <v>252500</v>
      </c>
      <c r="CC45" s="409">
        <f>CB45+'Investuotojas ir Finansuotojas'!CC48</f>
        <v>252500</v>
      </c>
      <c r="CD45" s="409">
        <f>CC45+'Investuotojas ir Finansuotojas'!CD48</f>
        <v>252500</v>
      </c>
      <c r="CE45" s="409">
        <f>CD45+'Investuotojas ir Finansuotojas'!CE48</f>
        <v>252500</v>
      </c>
      <c r="CF45" s="409">
        <f>CE45+'Investuotojas ir Finansuotojas'!CF48</f>
        <v>252500</v>
      </c>
      <c r="CG45" s="409">
        <f>CF45+'Investuotojas ir Finansuotojas'!CG48</f>
        <v>252500</v>
      </c>
      <c r="CH45" s="409">
        <f>CG45+'Investuotojas ir Finansuotojas'!CH48</f>
        <v>252500</v>
      </c>
      <c r="CI45" s="409">
        <f>CH45+'Investuotojas ir Finansuotojas'!CI48</f>
        <v>252500</v>
      </c>
      <c r="CJ45" s="409">
        <f>CI45+'Investuotojas ir Finansuotojas'!CJ48</f>
        <v>252500</v>
      </c>
      <c r="CK45" s="409">
        <f>CJ45+'Investuotojas ir Finansuotojas'!CK48</f>
        <v>252500</v>
      </c>
      <c r="CL45" s="409">
        <f>CK45+'Investuotojas ir Finansuotojas'!CL48</f>
        <v>252500</v>
      </c>
      <c r="CM45" s="409">
        <f>CL45+'Investuotojas ir Finansuotojas'!CM48</f>
        <v>252500</v>
      </c>
      <c r="CN45" s="409">
        <f>CM45+'Investuotojas ir Finansuotojas'!CN48</f>
        <v>252500</v>
      </c>
      <c r="CO45" s="409">
        <f>CN45+'Investuotojas ir Finansuotojas'!CO48</f>
        <v>252500</v>
      </c>
      <c r="CP45" s="409">
        <f>CO45+'Investuotojas ir Finansuotojas'!CP48</f>
        <v>252500</v>
      </c>
      <c r="CQ45" s="409">
        <f>CP45+'Investuotojas ir Finansuotojas'!CQ48</f>
        <v>252500</v>
      </c>
      <c r="CR45" s="409">
        <f>CQ45+'Investuotojas ir Finansuotojas'!CR48</f>
        <v>252500</v>
      </c>
      <c r="CS45" s="409">
        <f>CR45+'Investuotojas ir Finansuotojas'!CS48</f>
        <v>252500</v>
      </c>
      <c r="CT45" s="409">
        <f>CS45+'Investuotojas ir Finansuotojas'!CT48</f>
        <v>252500</v>
      </c>
      <c r="CU45" s="409">
        <f>CT45+'Investuotojas ir Finansuotojas'!CU48</f>
        <v>252500</v>
      </c>
      <c r="CV45" s="409">
        <f>CU45+'Investuotojas ir Finansuotojas'!CV48</f>
        <v>252500</v>
      </c>
      <c r="CW45" s="409">
        <f>CV45+'Investuotojas ir Finansuotojas'!CW48</f>
        <v>252500</v>
      </c>
      <c r="CX45" s="409">
        <f>CW45+'Investuotojas ir Finansuotojas'!CX48</f>
        <v>252500</v>
      </c>
      <c r="CY45" s="409">
        <f>CX45+'Investuotojas ir Finansuotojas'!CY48</f>
        <v>252500</v>
      </c>
      <c r="CZ45" s="409">
        <f>CY45+'Investuotojas ir Finansuotojas'!CZ48</f>
        <v>252500</v>
      </c>
      <c r="DA45" s="409">
        <f>CZ45+'Investuotojas ir Finansuotojas'!DA48</f>
        <v>252500</v>
      </c>
      <c r="DB45" s="409">
        <f>DA45+'Investuotojas ir Finansuotojas'!DB48</f>
        <v>252500</v>
      </c>
      <c r="DC45" s="409">
        <f>DB45+'Investuotojas ir Finansuotojas'!DC48</f>
        <v>252500</v>
      </c>
      <c r="DD45" s="409">
        <f>DC45+'Investuotojas ir Finansuotojas'!DD48</f>
        <v>252500</v>
      </c>
      <c r="DE45" s="409">
        <f>DD45+'Investuotojas ir Finansuotojas'!DE48</f>
        <v>252500</v>
      </c>
      <c r="DF45" s="409">
        <f>DE45+'Investuotojas ir Finansuotojas'!DF48</f>
        <v>252500</v>
      </c>
      <c r="DG45" s="409">
        <f>DF45+'Investuotojas ir Finansuotojas'!DG48</f>
        <v>252500</v>
      </c>
      <c r="DH45" s="409">
        <f>DG45+'Investuotojas ir Finansuotojas'!DH48</f>
        <v>252500</v>
      </c>
      <c r="DI45" s="409">
        <f>DH45+'Investuotojas ir Finansuotojas'!DI48</f>
        <v>252500</v>
      </c>
      <c r="DJ45" s="409">
        <f>DI45+'Investuotojas ir Finansuotojas'!DJ48</f>
        <v>252500</v>
      </c>
      <c r="DK45" s="409">
        <f>DJ45+'Investuotojas ir Finansuotojas'!DK48</f>
        <v>252500</v>
      </c>
      <c r="DL45" s="409">
        <f>DK45+'Investuotojas ir Finansuotojas'!DL48</f>
        <v>252500</v>
      </c>
      <c r="DM45" s="409">
        <f>DL45+'Investuotojas ir Finansuotojas'!DM48</f>
        <v>252500</v>
      </c>
      <c r="DN45" s="409">
        <f>DM45+'Investuotojas ir Finansuotojas'!DN48</f>
        <v>252500</v>
      </c>
      <c r="DO45" s="409">
        <f>DN45+'Investuotojas ir Finansuotojas'!DO48</f>
        <v>252500</v>
      </c>
      <c r="DP45" s="409">
        <f>DO45+'Investuotojas ir Finansuotojas'!DP48</f>
        <v>252500</v>
      </c>
      <c r="DQ45" s="409">
        <f>DP45+'Investuotojas ir Finansuotojas'!DQ48</f>
        <v>252500</v>
      </c>
      <c r="DR45" s="409">
        <f>DQ45+'Investuotojas ir Finansuotojas'!DR48</f>
        <v>252500</v>
      </c>
      <c r="DS45" s="409">
        <f>DR45+'Investuotojas ir Finansuotojas'!DS48</f>
        <v>252500</v>
      </c>
      <c r="DT45" s="409">
        <f>DS45+'Investuotojas ir Finansuotojas'!DT48</f>
        <v>252500</v>
      </c>
      <c r="DU45" s="409">
        <f>DT45+'Investuotojas ir Finansuotojas'!DU48</f>
        <v>252500</v>
      </c>
      <c r="DV45" s="409">
        <f>DU45+'Investuotojas ir Finansuotojas'!DV48</f>
        <v>252500</v>
      </c>
      <c r="DW45" s="409">
        <f>DV45+'Investuotojas ir Finansuotojas'!DW48</f>
        <v>252500</v>
      </c>
      <c r="DX45" s="409">
        <f>DW45+'Investuotojas ir Finansuotojas'!DX48</f>
        <v>252500</v>
      </c>
      <c r="DY45" s="409">
        <f>DX45+'Investuotojas ir Finansuotojas'!DY48</f>
        <v>252500</v>
      </c>
      <c r="DZ45" s="409">
        <f>DY45+'Investuotojas ir Finansuotojas'!DZ48</f>
        <v>252500</v>
      </c>
      <c r="EA45" s="409">
        <f>DZ45+'Investuotojas ir Finansuotojas'!EA48</f>
        <v>252500</v>
      </c>
      <c r="EB45" s="409">
        <f>EA45+'Investuotojas ir Finansuotojas'!EB48</f>
        <v>252500</v>
      </c>
      <c r="EC45" s="409">
        <f>EB45+'Investuotojas ir Finansuotojas'!EC48</f>
        <v>252500</v>
      </c>
      <c r="ED45" s="409">
        <f>EC45+'Investuotojas ir Finansuotojas'!ED48</f>
        <v>252500</v>
      </c>
      <c r="EE45" s="409">
        <f>ED45+'Investuotojas ir Finansuotojas'!EE48</f>
        <v>252500</v>
      </c>
      <c r="EF45" s="409">
        <f>EE45+'Investuotojas ir Finansuotojas'!EF48</f>
        <v>252500</v>
      </c>
      <c r="EG45" s="409">
        <f>EF45+'Investuotojas ir Finansuotojas'!EG48</f>
        <v>252500</v>
      </c>
      <c r="EH45" s="409">
        <f>EG45+'Investuotojas ir Finansuotojas'!EH48</f>
        <v>252500</v>
      </c>
      <c r="EI45" s="409">
        <f>EH45+'Investuotojas ir Finansuotojas'!EI48</f>
        <v>252500</v>
      </c>
      <c r="EJ45" s="409">
        <f>EI45+'Investuotojas ir Finansuotojas'!EJ48</f>
        <v>252500</v>
      </c>
      <c r="EK45" s="409">
        <f>EJ45+'Investuotojas ir Finansuotojas'!EK48</f>
        <v>252500</v>
      </c>
      <c r="EL45" s="409">
        <f>EK45+'Investuotojas ir Finansuotojas'!EL48</f>
        <v>252500</v>
      </c>
      <c r="EM45" s="409">
        <f>EL45+'Investuotojas ir Finansuotojas'!EM48</f>
        <v>252500</v>
      </c>
      <c r="EN45" s="409">
        <f>EM45+'Investuotojas ir Finansuotojas'!EN48</f>
        <v>252500</v>
      </c>
      <c r="EO45" s="409">
        <f>EN45+'Investuotojas ir Finansuotojas'!EO48</f>
        <v>252500</v>
      </c>
      <c r="EP45" s="409">
        <f>EO45+'Investuotojas ir Finansuotojas'!EP48</f>
        <v>252500</v>
      </c>
      <c r="EQ45" s="409">
        <f>EP45+'Investuotojas ir Finansuotojas'!EQ48</f>
        <v>252500</v>
      </c>
      <c r="ER45" s="409">
        <f>EQ45+'Investuotojas ir Finansuotojas'!ER48</f>
        <v>252500</v>
      </c>
      <c r="ES45" s="409">
        <f>ER45+'Investuotojas ir Finansuotojas'!ES48</f>
        <v>252500</v>
      </c>
      <c r="ET45" s="409">
        <f>ES45+'Investuotojas ir Finansuotojas'!ET48</f>
        <v>252500</v>
      </c>
      <c r="EU45" s="409">
        <f>ET45+'Investuotojas ir Finansuotojas'!EU48</f>
        <v>252500</v>
      </c>
      <c r="EV45" s="409">
        <f>EU45+'Investuotojas ir Finansuotojas'!EV48</f>
        <v>252500</v>
      </c>
      <c r="EW45" s="409">
        <f>EV45+'Investuotojas ir Finansuotojas'!EW48</f>
        <v>252500</v>
      </c>
      <c r="EX45" s="409">
        <f>EW45+'Investuotojas ir Finansuotojas'!EX48</f>
        <v>252500</v>
      </c>
      <c r="EY45" s="409">
        <f>EX45+'Investuotojas ir Finansuotojas'!EY48</f>
        <v>252500</v>
      </c>
      <c r="EZ45" s="409">
        <f>EY45+'Investuotojas ir Finansuotojas'!EZ48</f>
        <v>252500</v>
      </c>
      <c r="FA45" s="409">
        <f>EZ45+'Investuotojas ir Finansuotojas'!FA48</f>
        <v>252500</v>
      </c>
      <c r="FB45" s="409">
        <f>FA45+'Investuotojas ir Finansuotojas'!FB48</f>
        <v>252500</v>
      </c>
      <c r="FC45" s="409">
        <f>FB45+'Investuotojas ir Finansuotojas'!FC48</f>
        <v>252500</v>
      </c>
      <c r="FD45" s="409">
        <f>FC45+'Investuotojas ir Finansuotojas'!FD48</f>
        <v>252500</v>
      </c>
      <c r="FE45" s="409">
        <f>FD45+'Investuotojas ir Finansuotojas'!FE48</f>
        <v>252500</v>
      </c>
      <c r="FF45" s="409">
        <f>FE45+'Investuotojas ir Finansuotojas'!FF48</f>
        <v>252500</v>
      </c>
      <c r="FG45" s="409">
        <f>FF45+'Investuotojas ir Finansuotojas'!FG48</f>
        <v>252500</v>
      </c>
      <c r="FH45" s="409">
        <f>FG45+'Investuotojas ir Finansuotojas'!FH48</f>
        <v>252500</v>
      </c>
      <c r="FI45" s="409">
        <f>FH45+'Investuotojas ir Finansuotojas'!FI48</f>
        <v>252500</v>
      </c>
      <c r="FJ45" s="409">
        <f>FI45+'Investuotojas ir Finansuotojas'!FJ48</f>
        <v>252500</v>
      </c>
      <c r="FK45" s="409">
        <f>FJ45+'Investuotojas ir Finansuotojas'!FK48</f>
        <v>252500</v>
      </c>
      <c r="FL45" s="409">
        <f>FK45+'Investuotojas ir Finansuotojas'!FL48</f>
        <v>252500</v>
      </c>
      <c r="FM45" s="409">
        <f>FL45+'Investuotojas ir Finansuotojas'!FM48</f>
        <v>252500</v>
      </c>
      <c r="FN45" s="409">
        <f>FM45+'Investuotojas ir Finansuotojas'!FN48</f>
        <v>252500</v>
      </c>
      <c r="FO45" s="409">
        <f>FN45+'Investuotojas ir Finansuotojas'!FO48</f>
        <v>252500</v>
      </c>
      <c r="FP45" s="409">
        <f>FO45+'Investuotojas ir Finansuotojas'!FP48</f>
        <v>252500</v>
      </c>
      <c r="FQ45" s="409">
        <f>FP45+'Investuotojas ir Finansuotojas'!FQ48</f>
        <v>252500</v>
      </c>
      <c r="FR45" s="409">
        <f>FQ45+'Investuotojas ir Finansuotojas'!FR48</f>
        <v>252500</v>
      </c>
      <c r="FS45" s="409">
        <f>FR45+'Investuotojas ir Finansuotojas'!FS48</f>
        <v>252500</v>
      </c>
      <c r="FT45" s="409">
        <f>FS45+'Investuotojas ir Finansuotojas'!FT48</f>
        <v>252500</v>
      </c>
      <c r="FU45" s="409">
        <f>FT45+'Investuotojas ir Finansuotojas'!FU48</f>
        <v>252500</v>
      </c>
      <c r="FV45" s="409">
        <f>FU45+'Investuotojas ir Finansuotojas'!FV48</f>
        <v>252500</v>
      </c>
      <c r="FW45" s="409">
        <f>FV45+'Investuotojas ir Finansuotojas'!FW48</f>
        <v>252500</v>
      </c>
      <c r="FX45" s="409">
        <f>FW45+'Investuotojas ir Finansuotojas'!FX48</f>
        <v>252500</v>
      </c>
      <c r="FY45" s="409">
        <f>FX45+'Investuotojas ir Finansuotojas'!FY48</f>
        <v>252500</v>
      </c>
      <c r="FZ45" s="409">
        <f>FY45+'Investuotojas ir Finansuotojas'!FZ48</f>
        <v>252500</v>
      </c>
      <c r="GA45" s="409">
        <f>FZ45</f>
        <v>252500</v>
      </c>
      <c r="GB45" s="409">
        <f>GA45+'Investuotojas ir Finansuotojas'!GB48</f>
        <v>252500</v>
      </c>
      <c r="GC45" s="409">
        <f>GB45+'Investuotojas ir Finansuotojas'!GC48</f>
        <v>252500</v>
      </c>
      <c r="GD45" s="409">
        <f>GC45+'Investuotojas ir Finansuotojas'!GD48</f>
        <v>252500</v>
      </c>
      <c r="GE45" s="409">
        <f>GD45+'Investuotojas ir Finansuotojas'!GE48</f>
        <v>252500</v>
      </c>
      <c r="GF45" s="409">
        <f>GE45+'Investuotojas ir Finansuotojas'!GF48</f>
        <v>252500</v>
      </c>
      <c r="GG45" s="409">
        <f>GF45+'Investuotojas ir Finansuotojas'!GG48</f>
        <v>252500</v>
      </c>
      <c r="GH45" s="409">
        <f>GG45+'Investuotojas ir Finansuotojas'!GH48</f>
        <v>252500</v>
      </c>
      <c r="GI45" s="409">
        <f>GH45+'Investuotojas ir Finansuotojas'!GI48</f>
        <v>252500</v>
      </c>
      <c r="GJ45" s="409">
        <f>GI45+'Investuotojas ir Finansuotojas'!GJ48</f>
        <v>252500</v>
      </c>
      <c r="GK45" s="409">
        <f>GJ45+'Investuotojas ir Finansuotojas'!GK48</f>
        <v>252500</v>
      </c>
      <c r="GL45" s="409">
        <f>GK45+'Investuotojas ir Finansuotojas'!GL48</f>
        <v>252500</v>
      </c>
      <c r="GM45" s="409">
        <f>GL45+'Investuotojas ir Finansuotojas'!GM48</f>
        <v>2500</v>
      </c>
      <c r="GN45" s="409">
        <f t="shared" ref="GN45:IA45" si="735">GM45</f>
        <v>2500</v>
      </c>
      <c r="GO45" s="409"/>
      <c r="GP45" s="409"/>
      <c r="GQ45" s="409"/>
      <c r="GR45" s="409"/>
      <c r="GS45" s="409"/>
      <c r="GT45" s="409"/>
      <c r="GU45" s="409"/>
      <c r="GV45" s="409"/>
      <c r="GW45" s="409"/>
      <c r="GX45" s="409"/>
      <c r="GY45" s="409"/>
      <c r="GZ45" s="409"/>
      <c r="HA45" s="409"/>
      <c r="HB45" s="409">
        <f>HA45+'Infrastruk. sukūrimo sąnaudos'!HB13</f>
        <v>0</v>
      </c>
      <c r="HC45" s="409">
        <f>HB45+'Infrastruk. sukūrimo sąnaudos'!HC13</f>
        <v>0</v>
      </c>
      <c r="HD45" s="409">
        <f>HC45+'Infrastruk. sukūrimo sąnaudos'!HD13</f>
        <v>0</v>
      </c>
      <c r="HE45" s="409">
        <f>HD45+'Infrastruk. sukūrimo sąnaudos'!HE13</f>
        <v>0</v>
      </c>
      <c r="HF45" s="409">
        <f>HE45+'Infrastruk. sukūrimo sąnaudos'!HF13</f>
        <v>0</v>
      </c>
      <c r="HG45" s="409">
        <f>HF45+'Infrastruk. sukūrimo sąnaudos'!HG13</f>
        <v>0</v>
      </c>
      <c r="HH45" s="409">
        <f>HG45+'Infrastruk. sukūrimo sąnaudos'!HH13</f>
        <v>0</v>
      </c>
      <c r="HI45" s="409">
        <f>HH45+'Infrastruk. sukūrimo sąnaudos'!HI13</f>
        <v>0</v>
      </c>
      <c r="HJ45" s="409">
        <f>HI45+'Infrastruk. sukūrimo sąnaudos'!HJ13</f>
        <v>0</v>
      </c>
      <c r="HK45" s="409">
        <f>HJ45+'Infrastruk. sukūrimo sąnaudos'!HK13</f>
        <v>0</v>
      </c>
      <c r="HL45" s="409">
        <f>HK45+'Infrastruk. sukūrimo sąnaudos'!HL13</f>
        <v>0</v>
      </c>
      <c r="HM45" s="409">
        <f>HL45+'Infrastruk. sukūrimo sąnaudos'!HM13</f>
        <v>0</v>
      </c>
      <c r="HN45" s="409">
        <f t="shared" si="735"/>
        <v>0</v>
      </c>
      <c r="HO45" s="409">
        <f>HN45+'Infrastruk. sukūrimo sąnaudos'!HO13</f>
        <v>0</v>
      </c>
      <c r="HP45" s="409">
        <f>HO45+'Infrastruk. sukūrimo sąnaudos'!HP13</f>
        <v>0</v>
      </c>
      <c r="HQ45" s="409">
        <f>HP45+'Infrastruk. sukūrimo sąnaudos'!HQ13</f>
        <v>0</v>
      </c>
      <c r="HR45" s="409">
        <f>HQ45+'Infrastruk. sukūrimo sąnaudos'!HR13</f>
        <v>0</v>
      </c>
      <c r="HS45" s="409">
        <f>HR45+'Infrastruk. sukūrimo sąnaudos'!HS13</f>
        <v>0</v>
      </c>
      <c r="HT45" s="409">
        <f>HS45+'Infrastruk. sukūrimo sąnaudos'!HT13</f>
        <v>0</v>
      </c>
      <c r="HU45" s="409">
        <f>HT45+'Infrastruk. sukūrimo sąnaudos'!HU13</f>
        <v>0</v>
      </c>
      <c r="HV45" s="409">
        <f>HU45+'Infrastruk. sukūrimo sąnaudos'!HV13</f>
        <v>0</v>
      </c>
      <c r="HW45" s="409">
        <f>HV45+'Infrastruk. sukūrimo sąnaudos'!HW13</f>
        <v>0</v>
      </c>
      <c r="HX45" s="409">
        <f>HW45+'Infrastruk. sukūrimo sąnaudos'!HX13</f>
        <v>0</v>
      </c>
      <c r="HY45" s="409">
        <f>HX45+'Infrastruk. sukūrimo sąnaudos'!HY13</f>
        <v>0</v>
      </c>
      <c r="HZ45" s="409">
        <f>HY45+'Infrastruk. sukūrimo sąnaudos'!HZ13</f>
        <v>0</v>
      </c>
      <c r="IA45" s="409">
        <f t="shared" si="735"/>
        <v>0</v>
      </c>
      <c r="IB45" s="409">
        <f>IA45+'Infrastruk. sukūrimo sąnaudos'!IB13</f>
        <v>0</v>
      </c>
      <c r="IC45" s="409">
        <f>IB45+'Infrastruk. sukūrimo sąnaudos'!IC13</f>
        <v>0</v>
      </c>
      <c r="ID45" s="409">
        <f>IC45+'Infrastruk. sukūrimo sąnaudos'!ID13</f>
        <v>0</v>
      </c>
      <c r="IE45" s="409">
        <f>ID45+'Infrastruk. sukūrimo sąnaudos'!IE13</f>
        <v>0</v>
      </c>
      <c r="IF45" s="409">
        <f>IE45+'Infrastruk. sukūrimo sąnaudos'!IF13</f>
        <v>0</v>
      </c>
      <c r="IG45" s="409">
        <f>IF45+'Infrastruk. sukūrimo sąnaudos'!IG13</f>
        <v>0</v>
      </c>
      <c r="IH45" s="409">
        <f>IG45+'Infrastruk. sukūrimo sąnaudos'!IH13</f>
        <v>0</v>
      </c>
      <c r="II45" s="409">
        <f>IH45+'Infrastruk. sukūrimo sąnaudos'!II13</f>
        <v>0</v>
      </c>
      <c r="IJ45" s="409">
        <f>II45+'Infrastruk. sukūrimo sąnaudos'!IJ13</f>
        <v>0</v>
      </c>
      <c r="IK45" s="409">
        <f>IJ45+'Infrastruk. sukūrimo sąnaudos'!IK13</f>
        <v>0</v>
      </c>
      <c r="IL45" s="409">
        <f>IK45+'Infrastruk. sukūrimo sąnaudos'!IL13</f>
        <v>0</v>
      </c>
      <c r="IM45" s="409">
        <f>IL45+'Infrastruk. sukūrimo sąnaudos'!IM13</f>
        <v>0</v>
      </c>
      <c r="IN45" s="409">
        <f t="shared" ref="IN45:KN45" si="736">IM45</f>
        <v>0</v>
      </c>
      <c r="IO45" s="409">
        <f>IN45+'Infrastruk. sukūrimo sąnaudos'!IO13</f>
        <v>0</v>
      </c>
      <c r="IP45" s="409">
        <f>IO45+'Infrastruk. sukūrimo sąnaudos'!IP13</f>
        <v>0</v>
      </c>
      <c r="IQ45" s="409">
        <f>IP45+'Infrastruk. sukūrimo sąnaudos'!IQ13</f>
        <v>0</v>
      </c>
      <c r="IR45" s="409">
        <f>IQ45+'Infrastruk. sukūrimo sąnaudos'!IR13</f>
        <v>0</v>
      </c>
      <c r="IS45" s="409">
        <f>IR45+'Infrastruk. sukūrimo sąnaudos'!IS13</f>
        <v>0</v>
      </c>
      <c r="IT45" s="409">
        <f>IS45+'Infrastruk. sukūrimo sąnaudos'!IT13</f>
        <v>0</v>
      </c>
      <c r="IU45" s="409">
        <f>IT45+'Infrastruk. sukūrimo sąnaudos'!IU13</f>
        <v>0</v>
      </c>
      <c r="IV45" s="409">
        <f>IU45+'Infrastruk. sukūrimo sąnaudos'!IV13</f>
        <v>0</v>
      </c>
      <c r="IW45" s="409">
        <f>IV45+'Infrastruk. sukūrimo sąnaudos'!IW13</f>
        <v>0</v>
      </c>
      <c r="IX45" s="409">
        <f>IW45+'Infrastruk. sukūrimo sąnaudos'!IX13</f>
        <v>0</v>
      </c>
      <c r="IY45" s="409">
        <f>IX45+'Infrastruk. sukūrimo sąnaudos'!IY13</f>
        <v>0</v>
      </c>
      <c r="IZ45" s="409">
        <f>IY45+'Infrastruk. sukūrimo sąnaudos'!IZ13</f>
        <v>0</v>
      </c>
      <c r="JA45" s="409">
        <f t="shared" si="736"/>
        <v>0</v>
      </c>
      <c r="JB45" s="409">
        <f>JA45+'Infrastruk. sukūrimo sąnaudos'!JB13</f>
        <v>0</v>
      </c>
      <c r="JC45" s="409">
        <f>JB45+'Infrastruk. sukūrimo sąnaudos'!JC13</f>
        <v>0</v>
      </c>
      <c r="JD45" s="409">
        <f>JC45+'Infrastruk. sukūrimo sąnaudos'!JD13</f>
        <v>0</v>
      </c>
      <c r="JE45" s="409">
        <f>JD45+'Infrastruk. sukūrimo sąnaudos'!JE13</f>
        <v>0</v>
      </c>
      <c r="JF45" s="409">
        <f>JE45+'Infrastruk. sukūrimo sąnaudos'!JF13</f>
        <v>0</v>
      </c>
      <c r="JG45" s="409">
        <f>JF45+'Infrastruk. sukūrimo sąnaudos'!JG13</f>
        <v>0</v>
      </c>
      <c r="JH45" s="409">
        <f>JG45+'Infrastruk. sukūrimo sąnaudos'!JH13</f>
        <v>0</v>
      </c>
      <c r="JI45" s="409">
        <f>JH45+'Infrastruk. sukūrimo sąnaudos'!JI13</f>
        <v>0</v>
      </c>
      <c r="JJ45" s="409">
        <f>JI45+'Infrastruk. sukūrimo sąnaudos'!JJ13</f>
        <v>0</v>
      </c>
      <c r="JK45" s="409">
        <f>JJ45+'Infrastruk. sukūrimo sąnaudos'!JK13</f>
        <v>0</v>
      </c>
      <c r="JL45" s="409">
        <f>JK45+'Infrastruk. sukūrimo sąnaudos'!JL13</f>
        <v>0</v>
      </c>
      <c r="JM45" s="409">
        <f>JL45+'Infrastruk. sukūrimo sąnaudos'!JM13</f>
        <v>0</v>
      </c>
      <c r="JN45" s="409">
        <f t="shared" si="736"/>
        <v>0</v>
      </c>
      <c r="JO45" s="409">
        <f>JN45+'Infrastruk. sukūrimo sąnaudos'!JO13</f>
        <v>0</v>
      </c>
      <c r="JP45" s="409">
        <f>JO45+'Infrastruk. sukūrimo sąnaudos'!JP13</f>
        <v>0</v>
      </c>
      <c r="JQ45" s="409">
        <f>JP45+'Infrastruk. sukūrimo sąnaudos'!JQ13</f>
        <v>0</v>
      </c>
      <c r="JR45" s="409">
        <f>JQ45+'Infrastruk. sukūrimo sąnaudos'!JR13</f>
        <v>0</v>
      </c>
      <c r="JS45" s="409">
        <f>JR45+'Infrastruk. sukūrimo sąnaudos'!JS13</f>
        <v>0</v>
      </c>
      <c r="JT45" s="409">
        <f>JS45+'Infrastruk. sukūrimo sąnaudos'!JT13</f>
        <v>0</v>
      </c>
      <c r="JU45" s="409">
        <f>JT45+'Infrastruk. sukūrimo sąnaudos'!JU13</f>
        <v>0</v>
      </c>
      <c r="JV45" s="409">
        <f>JU45+'Infrastruk. sukūrimo sąnaudos'!JV13</f>
        <v>0</v>
      </c>
      <c r="JW45" s="409">
        <f>JV45+'Infrastruk. sukūrimo sąnaudos'!JW13</f>
        <v>0</v>
      </c>
      <c r="JX45" s="409">
        <f>JW45+'Infrastruk. sukūrimo sąnaudos'!JX13</f>
        <v>0</v>
      </c>
      <c r="JY45" s="409">
        <f>JX45+'Infrastruk. sukūrimo sąnaudos'!JY13</f>
        <v>0</v>
      </c>
      <c r="JZ45" s="409">
        <f>JY45+'Infrastruk. sukūrimo sąnaudos'!JZ13</f>
        <v>0</v>
      </c>
      <c r="KA45" s="409">
        <f t="shared" si="736"/>
        <v>0</v>
      </c>
      <c r="KB45" s="409">
        <f>KA45+'Infrastruk. sukūrimo sąnaudos'!KB13</f>
        <v>0</v>
      </c>
      <c r="KC45" s="409">
        <f>KB45+'Infrastruk. sukūrimo sąnaudos'!KC13</f>
        <v>0</v>
      </c>
      <c r="KD45" s="409">
        <f>KC45+'Infrastruk. sukūrimo sąnaudos'!KD13</f>
        <v>0</v>
      </c>
      <c r="KE45" s="409">
        <f>KD45+'Infrastruk. sukūrimo sąnaudos'!KE13</f>
        <v>0</v>
      </c>
      <c r="KF45" s="409">
        <f>KE45+'Infrastruk. sukūrimo sąnaudos'!KF13</f>
        <v>0</v>
      </c>
      <c r="KG45" s="409">
        <f>KF45+'Infrastruk. sukūrimo sąnaudos'!KG13</f>
        <v>0</v>
      </c>
      <c r="KH45" s="409">
        <f>KG45+'Infrastruk. sukūrimo sąnaudos'!KH13</f>
        <v>0</v>
      </c>
      <c r="KI45" s="409">
        <f>KH45+'Infrastruk. sukūrimo sąnaudos'!KI13</f>
        <v>0</v>
      </c>
      <c r="KJ45" s="409">
        <f>KI45+'Infrastruk. sukūrimo sąnaudos'!KJ13</f>
        <v>0</v>
      </c>
      <c r="KK45" s="409">
        <f>KJ45+'Infrastruk. sukūrimo sąnaudos'!KK13</f>
        <v>0</v>
      </c>
      <c r="KL45" s="409">
        <f>KK45+'Infrastruk. sukūrimo sąnaudos'!KL13</f>
        <v>0</v>
      </c>
      <c r="KM45" s="409">
        <f>KL45+'Infrastruk. sukūrimo sąnaudos'!KM13</f>
        <v>0</v>
      </c>
      <c r="KN45" s="409">
        <f t="shared" si="736"/>
        <v>0</v>
      </c>
      <c r="KO45" s="409">
        <f>KN45+'Infrastruk. sukūrimo sąnaudos'!KO13</f>
        <v>0</v>
      </c>
      <c r="KP45" s="409">
        <f>KO45+'Infrastruk. sukūrimo sąnaudos'!KP13</f>
        <v>0</v>
      </c>
      <c r="KQ45" s="409">
        <f>KP45+'Infrastruk. sukūrimo sąnaudos'!KQ13</f>
        <v>0</v>
      </c>
      <c r="KR45" s="409">
        <f>KQ45+'Infrastruk. sukūrimo sąnaudos'!KR13</f>
        <v>0</v>
      </c>
      <c r="KS45" s="409">
        <f>KR45+'Infrastruk. sukūrimo sąnaudos'!KS13</f>
        <v>0</v>
      </c>
      <c r="KT45" s="409">
        <f>KS45+'Infrastruk. sukūrimo sąnaudos'!KT13</f>
        <v>0</v>
      </c>
      <c r="KU45" s="409">
        <f>KT45+'Infrastruk. sukūrimo sąnaudos'!KU13</f>
        <v>0</v>
      </c>
      <c r="KV45" s="409">
        <f>KU45+'Infrastruk. sukūrimo sąnaudos'!KV13</f>
        <v>0</v>
      </c>
      <c r="KW45" s="409">
        <f>KV45+'Infrastruk. sukūrimo sąnaudos'!KW13</f>
        <v>0</v>
      </c>
      <c r="KX45" s="409">
        <f>KW45+'Infrastruk. sukūrimo sąnaudos'!KX13</f>
        <v>0</v>
      </c>
      <c r="KY45" s="409">
        <f>KX45+'Infrastruk. sukūrimo sąnaudos'!KY13</f>
        <v>0</v>
      </c>
      <c r="KZ45" s="409">
        <f>KY45+'Infrastruk. sukūrimo sąnaudos'!KZ13</f>
        <v>0</v>
      </c>
      <c r="LA45" s="409">
        <f t="shared" ref="LA45:LN45" si="737">KZ45</f>
        <v>0</v>
      </c>
      <c r="LB45" s="409">
        <f>LA45+'Infrastruk. sukūrimo sąnaudos'!LB13</f>
        <v>0</v>
      </c>
      <c r="LC45" s="409">
        <f>LB45+'Infrastruk. sukūrimo sąnaudos'!LC13</f>
        <v>0</v>
      </c>
      <c r="LD45" s="409">
        <f>LC45+'Infrastruk. sukūrimo sąnaudos'!LD13</f>
        <v>0</v>
      </c>
      <c r="LE45" s="409">
        <f>LD45+'Infrastruk. sukūrimo sąnaudos'!LE13</f>
        <v>0</v>
      </c>
      <c r="LF45" s="409">
        <f>LE45+'Infrastruk. sukūrimo sąnaudos'!LF13</f>
        <v>0</v>
      </c>
      <c r="LG45" s="409">
        <f>LF45+'Infrastruk. sukūrimo sąnaudos'!LG13</f>
        <v>0</v>
      </c>
      <c r="LH45" s="409">
        <f>LG45+'Infrastruk. sukūrimo sąnaudos'!LH13</f>
        <v>0</v>
      </c>
      <c r="LI45" s="409">
        <f>LH45+'Infrastruk. sukūrimo sąnaudos'!LI13</f>
        <v>0</v>
      </c>
      <c r="LJ45" s="409">
        <f>LI45+'Infrastruk. sukūrimo sąnaudos'!LJ13</f>
        <v>0</v>
      </c>
      <c r="LK45" s="409">
        <f>LJ45+'Infrastruk. sukūrimo sąnaudos'!LK13</f>
        <v>0</v>
      </c>
      <c r="LL45" s="409">
        <f>LK45+'Infrastruk. sukūrimo sąnaudos'!LL13</f>
        <v>0</v>
      </c>
      <c r="LM45" s="409">
        <f>LL45+'Infrastruk. sukūrimo sąnaudos'!LM13</f>
        <v>0</v>
      </c>
      <c r="LN45" s="410">
        <f t="shared" si="737"/>
        <v>0</v>
      </c>
    </row>
    <row r="46" spans="1:326" s="117" customFormat="1" ht="15">
      <c r="A46" s="191" t="s">
        <v>38</v>
      </c>
      <c r="B46" s="206"/>
      <c r="C46" s="194"/>
      <c r="D46" s="84"/>
      <c r="E46" s="84"/>
      <c r="F46" s="84"/>
      <c r="G46" s="84"/>
      <c r="H46" s="84"/>
      <c r="I46" s="84"/>
      <c r="J46" s="84"/>
      <c r="K46" s="84"/>
      <c r="L46" s="84"/>
      <c r="M46" s="84"/>
      <c r="N46" s="95"/>
      <c r="O46" s="84"/>
      <c r="P46" s="84"/>
      <c r="Q46" s="84"/>
      <c r="R46" s="84"/>
      <c r="S46" s="84"/>
      <c r="T46" s="84"/>
      <c r="U46" s="84"/>
      <c r="V46" s="84"/>
      <c r="W46" s="84"/>
      <c r="X46" s="84"/>
      <c r="Y46" s="84"/>
      <c r="Z46" s="84"/>
      <c r="AA46" s="95"/>
      <c r="AB46" s="84"/>
      <c r="AC46" s="84"/>
      <c r="AD46" s="84"/>
      <c r="AE46" s="84"/>
      <c r="AF46" s="84"/>
      <c r="AG46" s="84"/>
      <c r="AH46" s="84"/>
      <c r="AI46" s="84"/>
      <c r="AJ46" s="84"/>
      <c r="AK46" s="84"/>
      <c r="AL46" s="84"/>
      <c r="AM46" s="84"/>
      <c r="AN46" s="95"/>
      <c r="AO46" s="84"/>
      <c r="AP46" s="84"/>
      <c r="AQ46" s="84"/>
      <c r="AR46" s="84"/>
      <c r="AS46" s="84"/>
      <c r="AT46" s="84"/>
      <c r="AU46" s="84"/>
      <c r="AV46" s="84"/>
      <c r="AW46" s="84"/>
      <c r="AX46" s="84"/>
      <c r="AY46" s="84"/>
      <c r="AZ46" s="84"/>
      <c r="BA46" s="95"/>
      <c r="BB46" s="84"/>
      <c r="BC46" s="84"/>
      <c r="BD46" s="84"/>
      <c r="BE46" s="84"/>
      <c r="BF46" s="84"/>
      <c r="BG46" s="84"/>
      <c r="BH46" s="84"/>
      <c r="BI46" s="84"/>
      <c r="BJ46" s="84"/>
      <c r="BK46" s="84"/>
      <c r="BL46" s="84"/>
      <c r="BM46" s="84"/>
      <c r="BN46" s="95"/>
      <c r="BO46" s="84"/>
      <c r="BP46" s="84"/>
      <c r="BQ46" s="84"/>
      <c r="BR46" s="84"/>
      <c r="BS46" s="84"/>
      <c r="BT46" s="84"/>
      <c r="BU46" s="84"/>
      <c r="BV46" s="84"/>
      <c r="BW46" s="84"/>
      <c r="BX46" s="84"/>
      <c r="BY46" s="84"/>
      <c r="BZ46" s="84"/>
      <c r="CA46" s="95"/>
      <c r="CB46" s="84"/>
      <c r="CC46" s="84"/>
      <c r="CD46" s="84"/>
      <c r="CE46" s="84"/>
      <c r="CF46" s="84"/>
      <c r="CG46" s="84"/>
      <c r="CH46" s="84"/>
      <c r="CI46" s="84"/>
      <c r="CJ46" s="84"/>
      <c r="CK46" s="84"/>
      <c r="CL46" s="84"/>
      <c r="CM46" s="84"/>
      <c r="CN46" s="95"/>
      <c r="CO46" s="84"/>
      <c r="CP46" s="84"/>
      <c r="CQ46" s="84"/>
      <c r="CR46" s="84"/>
      <c r="CS46" s="84"/>
      <c r="CT46" s="84"/>
      <c r="CU46" s="84"/>
      <c r="CV46" s="84"/>
      <c r="CW46" s="84"/>
      <c r="CX46" s="84"/>
      <c r="CY46" s="84"/>
      <c r="CZ46" s="84"/>
      <c r="DA46" s="95"/>
      <c r="DB46" s="84"/>
      <c r="DC46" s="84"/>
      <c r="DD46" s="84"/>
      <c r="DE46" s="84"/>
      <c r="DF46" s="84"/>
      <c r="DG46" s="84"/>
      <c r="DH46" s="84"/>
      <c r="DI46" s="84"/>
      <c r="DJ46" s="84"/>
      <c r="DK46" s="84"/>
      <c r="DL46" s="84"/>
      <c r="DM46" s="84"/>
      <c r="DN46" s="95"/>
      <c r="DO46" s="84"/>
      <c r="DP46" s="84"/>
      <c r="DQ46" s="84"/>
      <c r="DR46" s="84"/>
      <c r="DS46" s="84"/>
      <c r="DT46" s="84"/>
      <c r="DU46" s="84"/>
      <c r="DV46" s="84"/>
      <c r="DW46" s="84"/>
      <c r="DX46" s="84"/>
      <c r="DY46" s="84"/>
      <c r="DZ46" s="84"/>
      <c r="EA46" s="95"/>
      <c r="EB46" s="84"/>
      <c r="EC46" s="84"/>
      <c r="ED46" s="84"/>
      <c r="EE46" s="84"/>
      <c r="EF46" s="84"/>
      <c r="EG46" s="84"/>
      <c r="EH46" s="84"/>
      <c r="EI46" s="84"/>
      <c r="EJ46" s="84"/>
      <c r="EK46" s="84"/>
      <c r="EL46" s="84"/>
      <c r="EM46" s="84"/>
      <c r="EN46" s="95"/>
      <c r="EO46" s="84"/>
      <c r="EP46" s="84"/>
      <c r="EQ46" s="84"/>
      <c r="ER46" s="84"/>
      <c r="ES46" s="84"/>
      <c r="ET46" s="84"/>
      <c r="EU46" s="84"/>
      <c r="EV46" s="84"/>
      <c r="EW46" s="84"/>
      <c r="EX46" s="84"/>
      <c r="EY46" s="84"/>
      <c r="EZ46" s="84"/>
      <c r="FA46" s="95"/>
      <c r="FB46" s="84"/>
      <c r="FC46" s="84"/>
      <c r="FD46" s="84"/>
      <c r="FE46" s="84"/>
      <c r="FF46" s="84"/>
      <c r="FG46" s="84"/>
      <c r="FH46" s="84"/>
      <c r="FI46" s="84"/>
      <c r="FJ46" s="84"/>
      <c r="FK46" s="84"/>
      <c r="FL46" s="84"/>
      <c r="FM46" s="84"/>
      <c r="FN46" s="95"/>
      <c r="FO46" s="84"/>
      <c r="FP46" s="84"/>
      <c r="FQ46" s="84"/>
      <c r="FR46" s="84"/>
      <c r="FS46" s="84"/>
      <c r="FT46" s="84"/>
      <c r="FU46" s="84"/>
      <c r="FV46" s="84"/>
      <c r="FW46" s="84"/>
      <c r="FX46" s="84"/>
      <c r="FY46" s="84"/>
      <c r="FZ46" s="84"/>
      <c r="GA46" s="95"/>
      <c r="GB46" s="84"/>
      <c r="GC46" s="84"/>
      <c r="GD46" s="84"/>
      <c r="GE46" s="84"/>
      <c r="GF46" s="84"/>
      <c r="GG46" s="84"/>
      <c r="GH46" s="84"/>
      <c r="GI46" s="84"/>
      <c r="GJ46" s="84"/>
      <c r="GK46" s="84"/>
      <c r="GL46" s="84"/>
      <c r="GM46" s="84"/>
      <c r="GN46" s="95"/>
      <c r="GO46" s="84"/>
      <c r="GP46" s="84"/>
      <c r="GQ46" s="84"/>
      <c r="GR46" s="84"/>
      <c r="GS46" s="84"/>
      <c r="GT46" s="84"/>
      <c r="GU46" s="84"/>
      <c r="GV46" s="84"/>
      <c r="GW46" s="84"/>
      <c r="GX46" s="84"/>
      <c r="GY46" s="84"/>
      <c r="GZ46" s="84"/>
      <c r="HA46" s="95"/>
      <c r="HB46" s="84"/>
      <c r="HC46" s="84"/>
      <c r="HD46" s="84"/>
      <c r="HE46" s="84"/>
      <c r="HF46" s="84"/>
      <c r="HG46" s="84"/>
      <c r="HH46" s="84"/>
      <c r="HI46" s="84"/>
      <c r="HJ46" s="84"/>
      <c r="HK46" s="84"/>
      <c r="HL46" s="84"/>
      <c r="HM46" s="84"/>
      <c r="HN46" s="95"/>
      <c r="HO46" s="84"/>
      <c r="HP46" s="84"/>
      <c r="HQ46" s="84"/>
      <c r="HR46" s="84"/>
      <c r="HS46" s="84"/>
      <c r="HT46" s="84"/>
      <c r="HU46" s="84"/>
      <c r="HV46" s="84"/>
      <c r="HW46" s="84"/>
      <c r="HX46" s="84"/>
      <c r="HY46" s="84"/>
      <c r="HZ46" s="84"/>
      <c r="IA46" s="95"/>
      <c r="IB46" s="84"/>
      <c r="IC46" s="84"/>
      <c r="ID46" s="84"/>
      <c r="IE46" s="84"/>
      <c r="IF46" s="84"/>
      <c r="IG46" s="84"/>
      <c r="IH46" s="84"/>
      <c r="II46" s="84"/>
      <c r="IJ46" s="84"/>
      <c r="IK46" s="84"/>
      <c r="IL46" s="84"/>
      <c r="IM46" s="84"/>
      <c r="IN46" s="95"/>
      <c r="IO46" s="84"/>
      <c r="IP46" s="84"/>
      <c r="IQ46" s="84"/>
      <c r="IR46" s="84"/>
      <c r="IS46" s="84"/>
      <c r="IT46" s="84"/>
      <c r="IU46" s="84"/>
      <c r="IV46" s="84"/>
      <c r="IW46" s="84"/>
      <c r="IX46" s="84"/>
      <c r="IY46" s="84"/>
      <c r="IZ46" s="84"/>
      <c r="JA46" s="95"/>
      <c r="JB46" s="84"/>
      <c r="JC46" s="84"/>
      <c r="JD46" s="84"/>
      <c r="JE46" s="84"/>
      <c r="JF46" s="84"/>
      <c r="JG46" s="84"/>
      <c r="JH46" s="84"/>
      <c r="JI46" s="84"/>
      <c r="JJ46" s="84"/>
      <c r="JK46" s="84"/>
      <c r="JL46" s="84"/>
      <c r="JM46" s="84"/>
      <c r="JN46" s="95"/>
      <c r="JO46" s="84"/>
      <c r="JP46" s="84"/>
      <c r="JQ46" s="84"/>
      <c r="JR46" s="84"/>
      <c r="JS46" s="84"/>
      <c r="JT46" s="84"/>
      <c r="JU46" s="84"/>
      <c r="JV46" s="84"/>
      <c r="JW46" s="84"/>
      <c r="JX46" s="84"/>
      <c r="JY46" s="84"/>
      <c r="JZ46" s="84"/>
      <c r="KA46" s="95"/>
      <c r="KB46" s="84"/>
      <c r="KC46" s="84"/>
      <c r="KD46" s="84"/>
      <c r="KE46" s="84"/>
      <c r="KF46" s="84"/>
      <c r="KG46" s="84"/>
      <c r="KH46" s="84"/>
      <c r="KI46" s="84"/>
      <c r="KJ46" s="84"/>
      <c r="KK46" s="84"/>
      <c r="KL46" s="84"/>
      <c r="KM46" s="84"/>
      <c r="KN46" s="95"/>
      <c r="KO46" s="84"/>
      <c r="KP46" s="84"/>
      <c r="KQ46" s="84"/>
      <c r="KR46" s="84"/>
      <c r="KS46" s="84"/>
      <c r="KT46" s="84"/>
      <c r="KU46" s="84"/>
      <c r="KV46" s="84"/>
      <c r="KW46" s="84"/>
      <c r="KX46" s="84"/>
      <c r="KY46" s="84"/>
      <c r="KZ46" s="84"/>
      <c r="LA46" s="95"/>
      <c r="LB46" s="84"/>
      <c r="LC46" s="84"/>
      <c r="LD46" s="84"/>
      <c r="LE46" s="84"/>
      <c r="LF46" s="84"/>
      <c r="LG46" s="84"/>
      <c r="LH46" s="84"/>
      <c r="LI46" s="84"/>
      <c r="LJ46" s="84"/>
      <c r="LK46" s="84"/>
      <c r="LL46" s="84"/>
      <c r="LM46" s="84"/>
      <c r="LN46" s="193"/>
    </row>
    <row r="47" spans="1:326" s="117" customFormat="1" ht="15">
      <c r="A47" s="191" t="s">
        <v>39</v>
      </c>
      <c r="B47" s="206"/>
      <c r="C47" s="194"/>
      <c r="D47" s="84"/>
      <c r="E47" s="84"/>
      <c r="F47" s="84"/>
      <c r="G47" s="84"/>
      <c r="H47" s="84"/>
      <c r="I47" s="84"/>
      <c r="J47" s="84"/>
      <c r="K47" s="84"/>
      <c r="L47" s="84"/>
      <c r="M47" s="84"/>
      <c r="N47" s="95"/>
      <c r="O47" s="84"/>
      <c r="P47" s="84"/>
      <c r="Q47" s="84"/>
      <c r="R47" s="84"/>
      <c r="S47" s="84"/>
      <c r="T47" s="84"/>
      <c r="U47" s="84"/>
      <c r="V47" s="84"/>
      <c r="W47" s="84"/>
      <c r="X47" s="84"/>
      <c r="Y47" s="84"/>
      <c r="Z47" s="84"/>
      <c r="AA47" s="95"/>
      <c r="AB47" s="84"/>
      <c r="AC47" s="84"/>
      <c r="AD47" s="84"/>
      <c r="AE47" s="84"/>
      <c r="AF47" s="84"/>
      <c r="AG47" s="84"/>
      <c r="AH47" s="84"/>
      <c r="AI47" s="84"/>
      <c r="AJ47" s="84"/>
      <c r="AK47" s="84"/>
      <c r="AL47" s="84"/>
      <c r="AM47" s="84"/>
      <c r="AN47" s="95"/>
      <c r="AO47" s="84"/>
      <c r="AP47" s="84"/>
      <c r="AQ47" s="84"/>
      <c r="AR47" s="84"/>
      <c r="AS47" s="84"/>
      <c r="AT47" s="84"/>
      <c r="AU47" s="84"/>
      <c r="AV47" s="84"/>
      <c r="AW47" s="84"/>
      <c r="AX47" s="84"/>
      <c r="AY47" s="84"/>
      <c r="AZ47" s="84"/>
      <c r="BA47" s="95"/>
      <c r="BB47" s="84"/>
      <c r="BC47" s="84"/>
      <c r="BD47" s="84"/>
      <c r="BE47" s="84"/>
      <c r="BF47" s="84"/>
      <c r="BG47" s="84"/>
      <c r="BH47" s="84"/>
      <c r="BI47" s="84"/>
      <c r="BJ47" s="84"/>
      <c r="BK47" s="84"/>
      <c r="BL47" s="84"/>
      <c r="BM47" s="84"/>
      <c r="BN47" s="95"/>
      <c r="BO47" s="84"/>
      <c r="BP47" s="84"/>
      <c r="BQ47" s="84"/>
      <c r="BR47" s="84"/>
      <c r="BS47" s="84"/>
      <c r="BT47" s="84"/>
      <c r="BU47" s="84"/>
      <c r="BV47" s="84"/>
      <c r="BW47" s="84"/>
      <c r="BX47" s="84"/>
      <c r="BY47" s="84"/>
      <c r="BZ47" s="84"/>
      <c r="CA47" s="95"/>
      <c r="CB47" s="84"/>
      <c r="CC47" s="84"/>
      <c r="CD47" s="84"/>
      <c r="CE47" s="84"/>
      <c r="CF47" s="84"/>
      <c r="CG47" s="84"/>
      <c r="CH47" s="84"/>
      <c r="CI47" s="84"/>
      <c r="CJ47" s="84"/>
      <c r="CK47" s="84"/>
      <c r="CL47" s="84"/>
      <c r="CM47" s="84"/>
      <c r="CN47" s="95"/>
      <c r="CO47" s="84"/>
      <c r="CP47" s="84"/>
      <c r="CQ47" s="84"/>
      <c r="CR47" s="84"/>
      <c r="CS47" s="84"/>
      <c r="CT47" s="84"/>
      <c r="CU47" s="84"/>
      <c r="CV47" s="84"/>
      <c r="CW47" s="84"/>
      <c r="CX47" s="84"/>
      <c r="CY47" s="84"/>
      <c r="CZ47" s="84"/>
      <c r="DA47" s="95"/>
      <c r="DB47" s="84"/>
      <c r="DC47" s="84"/>
      <c r="DD47" s="84"/>
      <c r="DE47" s="84"/>
      <c r="DF47" s="84"/>
      <c r="DG47" s="84"/>
      <c r="DH47" s="84"/>
      <c r="DI47" s="84"/>
      <c r="DJ47" s="84"/>
      <c r="DK47" s="84"/>
      <c r="DL47" s="84"/>
      <c r="DM47" s="84"/>
      <c r="DN47" s="95"/>
      <c r="DO47" s="84"/>
      <c r="DP47" s="84"/>
      <c r="DQ47" s="84"/>
      <c r="DR47" s="84"/>
      <c r="DS47" s="84"/>
      <c r="DT47" s="84"/>
      <c r="DU47" s="84"/>
      <c r="DV47" s="84"/>
      <c r="DW47" s="84"/>
      <c r="DX47" s="84"/>
      <c r="DY47" s="84"/>
      <c r="DZ47" s="84"/>
      <c r="EA47" s="95"/>
      <c r="EB47" s="84"/>
      <c r="EC47" s="84"/>
      <c r="ED47" s="84"/>
      <c r="EE47" s="84"/>
      <c r="EF47" s="84"/>
      <c r="EG47" s="84"/>
      <c r="EH47" s="84"/>
      <c r="EI47" s="84"/>
      <c r="EJ47" s="84"/>
      <c r="EK47" s="84"/>
      <c r="EL47" s="84"/>
      <c r="EM47" s="84"/>
      <c r="EN47" s="95"/>
      <c r="EO47" s="84"/>
      <c r="EP47" s="84"/>
      <c r="EQ47" s="84"/>
      <c r="ER47" s="84"/>
      <c r="ES47" s="84"/>
      <c r="ET47" s="84"/>
      <c r="EU47" s="84"/>
      <c r="EV47" s="84"/>
      <c r="EW47" s="84"/>
      <c r="EX47" s="84"/>
      <c r="EY47" s="84"/>
      <c r="EZ47" s="84"/>
      <c r="FA47" s="95"/>
      <c r="FB47" s="84"/>
      <c r="FC47" s="84"/>
      <c r="FD47" s="84"/>
      <c r="FE47" s="84"/>
      <c r="FF47" s="84"/>
      <c r="FG47" s="84"/>
      <c r="FH47" s="84"/>
      <c r="FI47" s="84"/>
      <c r="FJ47" s="84"/>
      <c r="FK47" s="84"/>
      <c r="FL47" s="84"/>
      <c r="FM47" s="84"/>
      <c r="FN47" s="95"/>
      <c r="FO47" s="84"/>
      <c r="FP47" s="84"/>
      <c r="FQ47" s="84"/>
      <c r="FR47" s="84"/>
      <c r="FS47" s="84"/>
      <c r="FT47" s="84"/>
      <c r="FU47" s="84"/>
      <c r="FV47" s="84"/>
      <c r="FW47" s="84"/>
      <c r="FX47" s="84"/>
      <c r="FY47" s="84"/>
      <c r="FZ47" s="84"/>
      <c r="GA47" s="95"/>
      <c r="GB47" s="84"/>
      <c r="GC47" s="84"/>
      <c r="GD47" s="84"/>
      <c r="GE47" s="84"/>
      <c r="GF47" s="84"/>
      <c r="GG47" s="84"/>
      <c r="GH47" s="84"/>
      <c r="GI47" s="84"/>
      <c r="GJ47" s="84"/>
      <c r="GK47" s="84"/>
      <c r="GL47" s="84"/>
      <c r="GM47" s="84"/>
      <c r="GN47" s="95"/>
      <c r="GO47" s="84"/>
      <c r="GP47" s="84"/>
      <c r="GQ47" s="84"/>
      <c r="GR47" s="84"/>
      <c r="GS47" s="84"/>
      <c r="GT47" s="84"/>
      <c r="GU47" s="84"/>
      <c r="GV47" s="84"/>
      <c r="GW47" s="84"/>
      <c r="GX47" s="84"/>
      <c r="GY47" s="84"/>
      <c r="GZ47" s="84"/>
      <c r="HA47" s="95"/>
      <c r="HB47" s="84"/>
      <c r="HC47" s="84"/>
      <c r="HD47" s="84"/>
      <c r="HE47" s="84"/>
      <c r="HF47" s="84"/>
      <c r="HG47" s="84"/>
      <c r="HH47" s="84"/>
      <c r="HI47" s="84"/>
      <c r="HJ47" s="84"/>
      <c r="HK47" s="84"/>
      <c r="HL47" s="84"/>
      <c r="HM47" s="84"/>
      <c r="HN47" s="95"/>
      <c r="HO47" s="84"/>
      <c r="HP47" s="84"/>
      <c r="HQ47" s="84"/>
      <c r="HR47" s="84"/>
      <c r="HS47" s="84"/>
      <c r="HT47" s="84"/>
      <c r="HU47" s="84"/>
      <c r="HV47" s="84"/>
      <c r="HW47" s="84"/>
      <c r="HX47" s="84"/>
      <c r="HY47" s="84"/>
      <c r="HZ47" s="84"/>
      <c r="IA47" s="95"/>
      <c r="IB47" s="84"/>
      <c r="IC47" s="84"/>
      <c r="ID47" s="84"/>
      <c r="IE47" s="84"/>
      <c r="IF47" s="84"/>
      <c r="IG47" s="84"/>
      <c r="IH47" s="84"/>
      <c r="II47" s="84"/>
      <c r="IJ47" s="84"/>
      <c r="IK47" s="84"/>
      <c r="IL47" s="84"/>
      <c r="IM47" s="84"/>
      <c r="IN47" s="95"/>
      <c r="IO47" s="84"/>
      <c r="IP47" s="84"/>
      <c r="IQ47" s="84"/>
      <c r="IR47" s="84"/>
      <c r="IS47" s="84"/>
      <c r="IT47" s="84"/>
      <c r="IU47" s="84"/>
      <c r="IV47" s="84"/>
      <c r="IW47" s="84"/>
      <c r="IX47" s="84"/>
      <c r="IY47" s="84"/>
      <c r="IZ47" s="84"/>
      <c r="JA47" s="95"/>
      <c r="JB47" s="84"/>
      <c r="JC47" s="84"/>
      <c r="JD47" s="84"/>
      <c r="JE47" s="84"/>
      <c r="JF47" s="84"/>
      <c r="JG47" s="84"/>
      <c r="JH47" s="84"/>
      <c r="JI47" s="84"/>
      <c r="JJ47" s="84"/>
      <c r="JK47" s="84"/>
      <c r="JL47" s="84"/>
      <c r="JM47" s="84"/>
      <c r="JN47" s="95"/>
      <c r="JO47" s="84"/>
      <c r="JP47" s="84"/>
      <c r="JQ47" s="84"/>
      <c r="JR47" s="84"/>
      <c r="JS47" s="84"/>
      <c r="JT47" s="84"/>
      <c r="JU47" s="84"/>
      <c r="JV47" s="84"/>
      <c r="JW47" s="84"/>
      <c r="JX47" s="84"/>
      <c r="JY47" s="84"/>
      <c r="JZ47" s="84"/>
      <c r="KA47" s="95"/>
      <c r="KB47" s="84"/>
      <c r="KC47" s="84"/>
      <c r="KD47" s="84"/>
      <c r="KE47" s="84"/>
      <c r="KF47" s="84"/>
      <c r="KG47" s="84"/>
      <c r="KH47" s="84"/>
      <c r="KI47" s="84"/>
      <c r="KJ47" s="84"/>
      <c r="KK47" s="84"/>
      <c r="KL47" s="84"/>
      <c r="KM47" s="84"/>
      <c r="KN47" s="95"/>
      <c r="KO47" s="84"/>
      <c r="KP47" s="84"/>
      <c r="KQ47" s="84"/>
      <c r="KR47" s="84"/>
      <c r="KS47" s="84"/>
      <c r="KT47" s="84"/>
      <c r="KU47" s="84"/>
      <c r="KV47" s="84"/>
      <c r="KW47" s="84"/>
      <c r="KX47" s="84"/>
      <c r="KY47" s="84"/>
      <c r="KZ47" s="84"/>
      <c r="LA47" s="95"/>
      <c r="LB47" s="84"/>
      <c r="LC47" s="84"/>
      <c r="LD47" s="84"/>
      <c r="LE47" s="84"/>
      <c r="LF47" s="84"/>
      <c r="LG47" s="84"/>
      <c r="LH47" s="84"/>
      <c r="LI47" s="84"/>
      <c r="LJ47" s="84"/>
      <c r="LK47" s="84"/>
      <c r="LL47" s="84"/>
      <c r="LM47" s="84"/>
      <c r="LN47" s="193"/>
    </row>
    <row r="48" spans="1:326" s="117" customFormat="1" ht="15" collapsed="1">
      <c r="A48" s="191" t="s">
        <v>40</v>
      </c>
      <c r="B48" s="206">
        <f>SUM(B49:B50)</f>
        <v>-16666.666666666668</v>
      </c>
      <c r="C48" s="194">
        <f>SUM(C49:C50)</f>
        <v>-18402.777777777781</v>
      </c>
      <c r="D48" s="194">
        <f t="shared" ref="D48:BO48" si="738">SUM(D49:D50)</f>
        <v>-20145.833333333336</v>
      </c>
      <c r="E48" s="194">
        <f t="shared" si="738"/>
        <v>-21895.833333333336</v>
      </c>
      <c r="F48" s="194">
        <f t="shared" si="738"/>
        <v>-23652.777777777781</v>
      </c>
      <c r="G48" s="194">
        <f t="shared" si="738"/>
        <v>-25416.666666666672</v>
      </c>
      <c r="H48" s="194">
        <f t="shared" si="738"/>
        <v>-27187.500000000004</v>
      </c>
      <c r="I48" s="194">
        <f t="shared" si="738"/>
        <v>-28965.277777777781</v>
      </c>
      <c r="J48" s="194">
        <f t="shared" si="738"/>
        <v>-30750.000000000004</v>
      </c>
      <c r="K48" s="194">
        <f t="shared" si="738"/>
        <v>-32671.875000000004</v>
      </c>
      <c r="L48" s="194">
        <f t="shared" si="738"/>
        <v>-34730.902777777781</v>
      </c>
      <c r="M48" s="194">
        <f t="shared" si="738"/>
        <v>-36927.083333333336</v>
      </c>
      <c r="N48" s="194">
        <f t="shared" si="738"/>
        <v>-36927.083333333336</v>
      </c>
      <c r="O48" s="194">
        <f t="shared" si="738"/>
        <v>-29060.204620503991</v>
      </c>
      <c r="P48" s="194">
        <f t="shared" si="738"/>
        <v>-21634.29812989687</v>
      </c>
      <c r="Q48" s="194">
        <f t="shared" si="738"/>
        <v>-14649.363861511971</v>
      </c>
      <c r="R48" s="194">
        <f t="shared" si="738"/>
        <v>-8157.4851486826265</v>
      </c>
      <c r="S48" s="194">
        <f t="shared" si="738"/>
        <v>-2115.4762275199464</v>
      </c>
      <c r="T48" s="194">
        <f t="shared" si="738"/>
        <v>3658.1950200316205</v>
      </c>
      <c r="U48" s="194">
        <f t="shared" si="738"/>
        <v>9162.4435245276327</v>
      </c>
      <c r="V48" s="194">
        <f t="shared" si="738"/>
        <v>14396.184216523645</v>
      </c>
      <c r="W48" s="194">
        <f t="shared" si="738"/>
        <v>19358.332026575212</v>
      </c>
      <c r="X48" s="194">
        <f t="shared" si="738"/>
        <v>24047.801885237888</v>
      </c>
      <c r="Y48" s="194">
        <f t="shared" si="738"/>
        <v>28463.508723067229</v>
      </c>
      <c r="Z48" s="194">
        <f t="shared" si="738"/>
        <v>27713.712350025984</v>
      </c>
      <c r="AA48" s="194">
        <f t="shared" si="738"/>
        <v>27713.712350025984</v>
      </c>
      <c r="AB48" s="194">
        <f t="shared" si="738"/>
        <v>68880.881660655432</v>
      </c>
      <c r="AC48" s="194">
        <f t="shared" si="738"/>
        <v>109849.32050253486</v>
      </c>
      <c r="AD48" s="194">
        <f t="shared" si="738"/>
        <v>150618.26932705319</v>
      </c>
      <c r="AE48" s="194">
        <f t="shared" si="738"/>
        <v>191186.9685855993</v>
      </c>
      <c r="AF48" s="194">
        <f t="shared" si="738"/>
        <v>231554.65872956207</v>
      </c>
      <c r="AG48" s="194">
        <f t="shared" si="738"/>
        <v>271720.58021033043</v>
      </c>
      <c r="AH48" s="194">
        <f t="shared" si="738"/>
        <v>311621.43541144021</v>
      </c>
      <c r="AI48" s="194">
        <f t="shared" si="738"/>
        <v>351339.9989458833</v>
      </c>
      <c r="AJ48" s="194">
        <f t="shared" si="738"/>
        <v>390876.27081365976</v>
      </c>
      <c r="AK48" s="194">
        <f t="shared" si="738"/>
        <v>430230.25101476954</v>
      </c>
      <c r="AL48" s="194">
        <f t="shared" si="738"/>
        <v>469401.93954921264</v>
      </c>
      <c r="AM48" s="194">
        <f t="shared" si="738"/>
        <v>436289.6928069446</v>
      </c>
      <c r="AN48" s="194">
        <f t="shared" si="738"/>
        <v>436289.6928069446</v>
      </c>
      <c r="AO48" s="194">
        <f t="shared" si="738"/>
        <v>515532.52124375431</v>
      </c>
      <c r="AP48" s="194">
        <f t="shared" si="738"/>
        <v>594402.39094559965</v>
      </c>
      <c r="AQ48" s="194">
        <f t="shared" si="738"/>
        <v>673564.27386334911</v>
      </c>
      <c r="AR48" s="194">
        <f t="shared" si="738"/>
        <v>753019.38671873556</v>
      </c>
      <c r="AS48" s="194">
        <f t="shared" si="738"/>
        <v>832768.95130316587</v>
      </c>
      <c r="AT48" s="194">
        <f t="shared" si="738"/>
        <v>912814.19449884421</v>
      </c>
      <c r="AU48" s="194">
        <f t="shared" si="738"/>
        <v>993156.34829998435</v>
      </c>
      <c r="AV48" s="194">
        <f t="shared" si="738"/>
        <v>1073796.649834109</v>
      </c>
      <c r="AW48" s="194">
        <f t="shared" si="738"/>
        <v>1154736.3413834386</v>
      </c>
      <c r="AX48" s="194">
        <f t="shared" si="738"/>
        <v>1235976.6704063704</v>
      </c>
      <c r="AY48" s="194">
        <f t="shared" si="738"/>
        <v>1317518.889559044</v>
      </c>
      <c r="AZ48" s="194">
        <f t="shared" si="738"/>
        <v>1254903.0721304917</v>
      </c>
      <c r="BA48" s="194">
        <f t="shared" si="738"/>
        <v>1254903.0721304917</v>
      </c>
      <c r="BB48" s="194">
        <f t="shared" si="738"/>
        <v>1336715.8746260763</v>
      </c>
      <c r="BC48" s="194">
        <f t="shared" si="738"/>
        <v>1418232.4350208633</v>
      </c>
      <c r="BD48" s="194">
        <f t="shared" si="738"/>
        <v>1500053.4405752097</v>
      </c>
      <c r="BE48" s="194">
        <f t="shared" si="738"/>
        <v>1582180.1598106136</v>
      </c>
      <c r="BF48" s="194">
        <f t="shared" si="738"/>
        <v>1664613.8665340797</v>
      </c>
      <c r="BG48" s="194">
        <f t="shared" si="738"/>
        <v>1675548.8790655343</v>
      </c>
      <c r="BH48" s="194">
        <f t="shared" si="738"/>
        <v>1758301.2077683914</v>
      </c>
      <c r="BI48" s="194">
        <f t="shared" si="738"/>
        <v>1841363.1306654247</v>
      </c>
      <c r="BJ48" s="194">
        <f t="shared" si="738"/>
        <v>1924735.9377324437</v>
      </c>
      <c r="BK48" s="194">
        <f t="shared" si="738"/>
        <v>2008420.9243201562</v>
      </c>
      <c r="BL48" s="194">
        <f t="shared" si="738"/>
        <v>2092419.3911765653</v>
      </c>
      <c r="BM48" s="194">
        <f t="shared" si="738"/>
        <v>2027687.1644994216</v>
      </c>
      <c r="BN48" s="194">
        <f t="shared" si="738"/>
        <v>2027687.1644994216</v>
      </c>
      <c r="BO48" s="194">
        <f t="shared" si="738"/>
        <v>2111654.5613169954</v>
      </c>
      <c r="BP48" s="194">
        <f t="shared" ref="BP48:EA48" si="739">SUM(BP49:BP50)</f>
        <v>2195318.3504231898</v>
      </c>
      <c r="BQ48" s="194">
        <f t="shared" si="739"/>
        <v>2279298.2896190826</v>
      </c>
      <c r="BR48" s="194">
        <f t="shared" si="739"/>
        <v>2363595.6961967144</v>
      </c>
      <c r="BS48" s="194">
        <f t="shared" si="739"/>
        <v>2448211.8929368421</v>
      </c>
      <c r="BT48" s="194">
        <f t="shared" si="739"/>
        <v>1903102.8408037433</v>
      </c>
      <c r="BU48" s="194">
        <f t="shared" si="739"/>
        <v>1985735.4192499123</v>
      </c>
      <c r="BV48" s="194">
        <f t="shared" si="739"/>
        <v>2068679.8510746961</v>
      </c>
      <c r="BW48" s="194">
        <f t="shared" si="739"/>
        <v>2151937.4356671725</v>
      </c>
      <c r="BX48" s="194">
        <f t="shared" si="739"/>
        <v>2235509.4778305399</v>
      </c>
      <c r="BY48" s="194">
        <f t="shared" si="739"/>
        <v>2319397.2878046776</v>
      </c>
      <c r="BZ48" s="194">
        <f t="shared" si="739"/>
        <v>2252708.1236711806</v>
      </c>
      <c r="CA48" s="194">
        <f t="shared" si="739"/>
        <v>2252708.1236711806</v>
      </c>
      <c r="CB48" s="194">
        <f t="shared" si="739"/>
        <v>2336131.8827913059</v>
      </c>
      <c r="CC48" s="194">
        <f t="shared" si="739"/>
        <v>2419246.6480488451</v>
      </c>
      <c r="CD48" s="194">
        <f t="shared" si="739"/>
        <v>2502679.8572094431</v>
      </c>
      <c r="CE48" s="194">
        <f t="shared" si="739"/>
        <v>2586432.8371226965</v>
      </c>
      <c r="CF48" s="194">
        <f t="shared" si="739"/>
        <v>2670506.9201667416</v>
      </c>
      <c r="CG48" s="194">
        <f t="shared" si="739"/>
        <v>2117791.2926526219</v>
      </c>
      <c r="CH48" s="194">
        <f t="shared" si="739"/>
        <v>2199856.9673570138</v>
      </c>
      <c r="CI48" s="194">
        <f t="shared" si="739"/>
        <v>2282236.7147538271</v>
      </c>
      <c r="CJ48" s="194">
        <f t="shared" si="739"/>
        <v>2364931.8434792799</v>
      </c>
      <c r="CK48" s="194">
        <f t="shared" si="739"/>
        <v>2447943.6676222417</v>
      </c>
      <c r="CL48" s="194">
        <f t="shared" si="739"/>
        <v>2531273.506746952</v>
      </c>
      <c r="CM48" s="194">
        <f t="shared" si="739"/>
        <v>2465023.6788363364</v>
      </c>
      <c r="CN48" s="194">
        <f t="shared" si="739"/>
        <v>2465023.6788363364</v>
      </c>
      <c r="CO48" s="194">
        <f t="shared" si="739"/>
        <v>2547306.8216085164</v>
      </c>
      <c r="CP48" s="194">
        <f t="shared" si="739"/>
        <v>2629287.3919398375</v>
      </c>
      <c r="CQ48" s="194">
        <f t="shared" si="739"/>
        <v>2711588.7083079601</v>
      </c>
      <c r="CR48" s="194">
        <f t="shared" si="739"/>
        <v>2794212.1071547042</v>
      </c>
      <c r="CS48" s="194">
        <f t="shared" si="739"/>
        <v>2877158.9304903978</v>
      </c>
      <c r="CT48" s="194">
        <f t="shared" si="739"/>
        <v>2315764.2984052217</v>
      </c>
      <c r="CU48" s="194">
        <f t="shared" si="739"/>
        <v>2396675.9098586347</v>
      </c>
      <c r="CV48" s="194">
        <f t="shared" si="739"/>
        <v>2477903.813353525</v>
      </c>
      <c r="CW48" s="194">
        <f t="shared" si="739"/>
        <v>2559449.3267733986</v>
      </c>
      <c r="CX48" s="194">
        <f t="shared" si="739"/>
        <v>2641313.7734929426</v>
      </c>
      <c r="CY48" s="194">
        <f t="shared" si="739"/>
        <v>2723498.4824009053</v>
      </c>
      <c r="CZ48" s="194">
        <f t="shared" si="739"/>
        <v>2658157.6874332842</v>
      </c>
      <c r="DA48" s="194">
        <f t="shared" si="739"/>
        <v>2658157.6874332842</v>
      </c>
      <c r="DB48" s="194">
        <f t="shared" si="739"/>
        <v>2738514.4084299412</v>
      </c>
      <c r="DC48" s="194">
        <f t="shared" si="739"/>
        <v>2818579.3820104874</v>
      </c>
      <c r="DD48" s="194">
        <f t="shared" si="739"/>
        <v>2898967.4221460642</v>
      </c>
      <c r="DE48" s="194">
        <f t="shared" si="739"/>
        <v>2979679.8749473169</v>
      </c>
      <c r="DF48" s="194">
        <f t="shared" si="739"/>
        <v>3060718.0921336864</v>
      </c>
      <c r="DG48" s="194">
        <f t="shared" si="739"/>
        <v>2488786.4215333131</v>
      </c>
      <c r="DH48" s="194">
        <f t="shared" si="739"/>
        <v>2567758.1743273465</v>
      </c>
      <c r="DI48" s="194">
        <f t="shared" si="739"/>
        <v>2647048.4385897997</v>
      </c>
      <c r="DJ48" s="194">
        <f t="shared" si="739"/>
        <v>2726658.5414517908</v>
      </c>
      <c r="DK48" s="194">
        <f t="shared" si="739"/>
        <v>2806589.8155741515</v>
      </c>
      <c r="DL48" s="194">
        <f t="shared" si="739"/>
        <v>2886843.5991704664</v>
      </c>
      <c r="DM48" s="194">
        <f t="shared" si="739"/>
        <v>2823037.1523121521</v>
      </c>
      <c r="DN48" s="194">
        <f t="shared" si="739"/>
        <v>2823037.1523121521</v>
      </c>
      <c r="DO48" s="194">
        <f t="shared" si="739"/>
        <v>2900417.9147889721</v>
      </c>
      <c r="DP48" s="194">
        <f t="shared" si="739"/>
        <v>2977523.6345800436</v>
      </c>
      <c r="DQ48" s="194">
        <f t="shared" si="739"/>
        <v>3054954.7660230012</v>
      </c>
      <c r="DR48" s="194">
        <f t="shared" si="739"/>
        <v>3132712.6649997286</v>
      </c>
      <c r="DS48" s="194">
        <f t="shared" si="739"/>
        <v>3210798.6930416152</v>
      </c>
      <c r="DT48" s="194">
        <f t="shared" si="739"/>
        <v>2625846.9534993782</v>
      </c>
      <c r="DU48" s="194">
        <f t="shared" si="739"/>
        <v>2701829.3167155273</v>
      </c>
      <c r="DV48" s="194">
        <f t="shared" si="739"/>
        <v>2778132.4109311672</v>
      </c>
      <c r="DW48" s="194">
        <f t="shared" si="739"/>
        <v>2854757.5725254621</v>
      </c>
      <c r="DX48" s="194">
        <f t="shared" si="739"/>
        <v>2931706.1434458238</v>
      </c>
      <c r="DY48" s="194">
        <f t="shared" si="739"/>
        <v>3008979.4712311104</v>
      </c>
      <c r="DZ48" s="194">
        <f t="shared" si="739"/>
        <v>2947542.5559484516</v>
      </c>
      <c r="EA48" s="194">
        <f t="shared" si="739"/>
        <v>2947542.5559484516</v>
      </c>
      <c r="EB48" s="194">
        <f t="shared" ref="EB48:GM48" si="740">SUM(EB49:EB50)</f>
        <v>3020547.7215820537</v>
      </c>
      <c r="EC48" s="194">
        <f t="shared" si="740"/>
        <v>3093302.402341444</v>
      </c>
      <c r="ED48" s="194">
        <f t="shared" si="740"/>
        <v>3166384.8726775073</v>
      </c>
      <c r="EE48" s="194">
        <f t="shared" si="740"/>
        <v>3239796.4983801469</v>
      </c>
      <c r="EF48" s="194">
        <f t="shared" si="740"/>
        <v>3313538.6509300559</v>
      </c>
      <c r="EG48" s="194">
        <f t="shared" si="740"/>
        <v>2712252.5882108491</v>
      </c>
      <c r="EH48" s="194">
        <f t="shared" si="740"/>
        <v>2783845.9312820705</v>
      </c>
      <c r="EI48" s="194">
        <f t="shared" si="740"/>
        <v>2855762.2250229307</v>
      </c>
      <c r="EJ48" s="194">
        <f t="shared" si="740"/>
        <v>2928002.8150612204</v>
      </c>
      <c r="EK48" s="194">
        <f t="shared" si="740"/>
        <v>3000569.0526315118</v>
      </c>
      <c r="EL48" s="194">
        <f t="shared" si="740"/>
        <v>3073462.2945985217</v>
      </c>
      <c r="EM48" s="194">
        <f t="shared" si="740"/>
        <v>3015508.6834540144</v>
      </c>
      <c r="EN48" s="194">
        <f t="shared" si="740"/>
        <v>3015508.6834540144</v>
      </c>
      <c r="EO48" s="194">
        <f t="shared" si="740"/>
        <v>3082273.9292017459</v>
      </c>
      <c r="EP48" s="194">
        <f t="shared" si="740"/>
        <v>3148823.7205395112</v>
      </c>
      <c r="EQ48" s="194">
        <f t="shared" si="740"/>
        <v>3215703.7231573798</v>
      </c>
      <c r="ER48" s="194">
        <f t="shared" si="740"/>
        <v>3282915.3129356848</v>
      </c>
      <c r="ES48" s="194">
        <f t="shared" si="740"/>
        <v>3350459.8714875951</v>
      </c>
      <c r="ET48" s="194">
        <f t="shared" si="740"/>
        <v>2728421.8706568847</v>
      </c>
      <c r="EU48" s="194">
        <f t="shared" si="740"/>
        <v>2793761.8808316914</v>
      </c>
      <c r="EV48" s="194">
        <f t="shared" si="740"/>
        <v>2859427.0615317556</v>
      </c>
      <c r="EW48" s="194">
        <f t="shared" si="740"/>
        <v>2925418.7676342661</v>
      </c>
      <c r="EX48" s="194">
        <f t="shared" si="740"/>
        <v>2991738.3596617319</v>
      </c>
      <c r="EY48" s="194">
        <f t="shared" si="740"/>
        <v>3058387.2038055086</v>
      </c>
      <c r="EZ48" s="194">
        <f t="shared" si="740"/>
        <v>3005400.4363461859</v>
      </c>
      <c r="FA48" s="194">
        <f t="shared" si="740"/>
        <v>3005400.4363461859</v>
      </c>
      <c r="FB48" s="194">
        <f t="shared" si="740"/>
        <v>3063444.734593221</v>
      </c>
      <c r="FC48" s="194">
        <f t="shared" si="740"/>
        <v>3121322.5584653718</v>
      </c>
      <c r="FD48" s="194">
        <f t="shared" si="740"/>
        <v>3179533.0736344233</v>
      </c>
      <c r="FE48" s="194">
        <f t="shared" si="740"/>
        <v>3238077.666314112</v>
      </c>
      <c r="FF48" s="194">
        <f t="shared" si="740"/>
        <v>3296957.7284940663</v>
      </c>
      <c r="FG48" s="194">
        <f t="shared" si="740"/>
        <v>2648285.7645754633</v>
      </c>
      <c r="FH48" s="194">
        <f t="shared" si="740"/>
        <v>2704891.4278930393</v>
      </c>
      <c r="FI48" s="194">
        <f t="shared" si="740"/>
        <v>2761824.4818385383</v>
      </c>
      <c r="FJ48" s="194">
        <f t="shared" si="740"/>
        <v>2819086.2905395771</v>
      </c>
      <c r="FK48" s="194">
        <f t="shared" si="740"/>
        <v>2876678.2238076366</v>
      </c>
      <c r="FL48" s="194">
        <f t="shared" si="740"/>
        <v>2934601.6571617462</v>
      </c>
      <c r="FM48" s="194">
        <f t="shared" si="740"/>
        <v>2888556.0075180912</v>
      </c>
      <c r="FN48" s="194">
        <f t="shared" si="740"/>
        <v>2888556.0075180912</v>
      </c>
      <c r="FO48" s="194">
        <f t="shared" si="740"/>
        <v>2934579.9401260265</v>
      </c>
      <c r="FP48" s="194">
        <f t="shared" si="740"/>
        <v>2980504.9423426385</v>
      </c>
      <c r="FQ48" s="194">
        <f t="shared" si="740"/>
        <v>3026765.1934760213</v>
      </c>
      <c r="FR48" s="194">
        <f t="shared" si="740"/>
        <v>3073362.0903966622</v>
      </c>
      <c r="FS48" s="194">
        <f t="shared" si="740"/>
        <v>3120297.0357953417</v>
      </c>
      <c r="FT48" s="194">
        <f t="shared" si="740"/>
        <v>2437165.6640600981</v>
      </c>
      <c r="FU48" s="194">
        <f t="shared" si="740"/>
        <v>2481737.5804974455</v>
      </c>
      <c r="FV48" s="194">
        <f t="shared" si="740"/>
        <v>2526702.147240784</v>
      </c>
      <c r="FW48" s="194">
        <f t="shared" si="740"/>
        <v>2572060.8162000584</v>
      </c>
      <c r="FX48" s="194">
        <f t="shared" si="740"/>
        <v>2617815.0453348383</v>
      </c>
      <c r="FY48" s="194">
        <f t="shared" si="740"/>
        <v>2663966.298679525</v>
      </c>
      <c r="FZ48" s="194">
        <f t="shared" si="740"/>
        <v>2627661.1744189849</v>
      </c>
      <c r="GA48" s="194">
        <f t="shared" si="740"/>
        <v>2627661.1744189849</v>
      </c>
      <c r="GB48" s="194">
        <f t="shared" si="740"/>
        <v>2657636.6804040717</v>
      </c>
      <c r="GC48" s="194">
        <f t="shared" si="740"/>
        <v>2687624.2188525884</v>
      </c>
      <c r="GD48" s="194">
        <f t="shared" si="740"/>
        <v>2717969.0685329232</v>
      </c>
      <c r="GE48" s="194">
        <f t="shared" si="740"/>
        <v>2748672.7182418755</v>
      </c>
      <c r="GF48" s="194">
        <f t="shared" si="740"/>
        <v>2779736.6629795642</v>
      </c>
      <c r="GG48" s="194">
        <f t="shared" si="740"/>
        <v>1884866.8399237297</v>
      </c>
      <c r="GH48" s="194">
        <f t="shared" si="740"/>
        <v>1912796.3198116582</v>
      </c>
      <c r="GI48" s="194">
        <f t="shared" si="740"/>
        <v>1941074.5356874026</v>
      </c>
      <c r="GJ48" s="194">
        <f t="shared" si="740"/>
        <v>1969702.9406175786</v>
      </c>
      <c r="GK48" s="194">
        <f t="shared" si="740"/>
        <v>1998682.993723246</v>
      </c>
      <c r="GL48" s="194">
        <f t="shared" si="740"/>
        <v>2028016.1602051365</v>
      </c>
      <c r="GM48" s="194">
        <f t="shared" si="740"/>
        <v>0</v>
      </c>
      <c r="GN48" s="194">
        <f t="shared" ref="GN48:IY48" si="741">SUM(GN49:GN50)</f>
        <v>0</v>
      </c>
      <c r="GO48" s="194">
        <f t="shared" si="741"/>
        <v>-2.4821803335474111E-8</v>
      </c>
      <c r="GP48" s="194">
        <f t="shared" si="741"/>
        <v>-4.9643606670948222E-8</v>
      </c>
      <c r="GQ48" s="194">
        <f t="shared" si="741"/>
        <v>-7.446541000642234E-8</v>
      </c>
      <c r="GR48" s="194">
        <f t="shared" si="741"/>
        <v>-9.9287213341896444E-8</v>
      </c>
      <c r="GS48" s="194">
        <f t="shared" si="741"/>
        <v>-1.2410901667737055E-7</v>
      </c>
      <c r="GT48" s="194">
        <f t="shared" si="741"/>
        <v>-1.4893082001284465E-7</v>
      </c>
      <c r="GU48" s="194">
        <f t="shared" si="741"/>
        <v>-1.7375262334831876E-7</v>
      </c>
      <c r="GV48" s="194">
        <f t="shared" si="741"/>
        <v>-1.9857442668379286E-7</v>
      </c>
      <c r="GW48" s="194">
        <f t="shared" si="741"/>
        <v>-2.2339623001926697E-7</v>
      </c>
      <c r="GX48" s="194">
        <f t="shared" si="741"/>
        <v>-2.482180333547411E-7</v>
      </c>
      <c r="GY48" s="194">
        <f t="shared" si="741"/>
        <v>-2.7303983669021523E-7</v>
      </c>
      <c r="GZ48" s="194">
        <f t="shared" si="741"/>
        <v>-2.9786164002568936E-7</v>
      </c>
      <c r="HA48" s="194">
        <f t="shared" si="741"/>
        <v>-2.9786164002568936E-7</v>
      </c>
      <c r="HB48" s="194">
        <f t="shared" si="741"/>
        <v>-3.3078918006096012E-7</v>
      </c>
      <c r="HC48" s="194">
        <f t="shared" si="741"/>
        <v>-3.6371672009623087E-7</v>
      </c>
      <c r="HD48" s="194">
        <f t="shared" si="741"/>
        <v>-3.9664426013150163E-7</v>
      </c>
      <c r="HE48" s="194">
        <f t="shared" si="741"/>
        <v>-4.2957180016677239E-7</v>
      </c>
      <c r="HF48" s="194">
        <f t="shared" si="741"/>
        <v>-4.6249934020204315E-7</v>
      </c>
      <c r="HG48" s="194">
        <f t="shared" si="741"/>
        <v>-4.954268802373139E-7</v>
      </c>
      <c r="HH48" s="194">
        <f t="shared" si="741"/>
        <v>-5.2835442027258466E-7</v>
      </c>
      <c r="HI48" s="194">
        <f t="shared" si="741"/>
        <v>-5.6128196030785542E-7</v>
      </c>
      <c r="HJ48" s="194">
        <f t="shared" si="741"/>
        <v>-5.9420950034312618E-7</v>
      </c>
      <c r="HK48" s="194">
        <f t="shared" si="741"/>
        <v>-6.2713704037839693E-7</v>
      </c>
      <c r="HL48" s="194">
        <f t="shared" si="741"/>
        <v>-6.6006458041366769E-7</v>
      </c>
      <c r="HM48" s="194">
        <f t="shared" si="741"/>
        <v>-6.9299212044893845E-7</v>
      </c>
      <c r="HN48" s="194">
        <f t="shared" si="741"/>
        <v>-6.9299212044893824E-7</v>
      </c>
      <c r="HO48" s="194">
        <f t="shared" si="741"/>
        <v>-7.3667324736812414E-7</v>
      </c>
      <c r="HP48" s="194">
        <f t="shared" si="741"/>
        <v>-7.8035437428730982E-7</v>
      </c>
      <c r="HQ48" s="194">
        <f t="shared" si="741"/>
        <v>-8.2403550120649551E-7</v>
      </c>
      <c r="HR48" s="194">
        <f t="shared" si="741"/>
        <v>-8.677166281256812E-7</v>
      </c>
      <c r="HS48" s="194">
        <f t="shared" si="741"/>
        <v>-9.1139775504486689E-7</v>
      </c>
      <c r="HT48" s="194">
        <f t="shared" si="741"/>
        <v>-9.5507888196405258E-7</v>
      </c>
      <c r="HU48" s="194">
        <f t="shared" si="741"/>
        <v>-9.9876000888323837E-7</v>
      </c>
      <c r="HV48" s="194">
        <f t="shared" si="741"/>
        <v>-1.0424411358024242E-6</v>
      </c>
      <c r="HW48" s="194">
        <f t="shared" si="741"/>
        <v>-1.08612226272161E-6</v>
      </c>
      <c r="HX48" s="194">
        <f t="shared" si="741"/>
        <v>-1.1298033896407958E-6</v>
      </c>
      <c r="HY48" s="194">
        <f t="shared" si="741"/>
        <v>-1.1734845165599815E-6</v>
      </c>
      <c r="HZ48" s="194">
        <f t="shared" si="741"/>
        <v>-1.2171656434791673E-6</v>
      </c>
      <c r="IA48" s="194">
        <f t="shared" si="741"/>
        <v>-1.2171656434791673E-6</v>
      </c>
      <c r="IB48" s="194">
        <f t="shared" si="741"/>
        <v>-1.2751131640838044E-6</v>
      </c>
      <c r="IC48" s="194">
        <f t="shared" si="741"/>
        <v>-1.3330606846884414E-6</v>
      </c>
      <c r="ID48" s="194">
        <f t="shared" si="741"/>
        <v>-1.3910082052930784E-6</v>
      </c>
      <c r="IE48" s="194">
        <f t="shared" si="741"/>
        <v>-1.4489557258977154E-6</v>
      </c>
      <c r="IF48" s="194">
        <f t="shared" si="741"/>
        <v>-1.5069032465023524E-6</v>
      </c>
      <c r="IG48" s="194">
        <f t="shared" si="741"/>
        <v>-1.5648507671069894E-6</v>
      </c>
      <c r="IH48" s="194">
        <f t="shared" si="741"/>
        <v>-1.6227982877116265E-6</v>
      </c>
      <c r="II48" s="194">
        <f t="shared" si="741"/>
        <v>-1.6807458083162635E-6</v>
      </c>
      <c r="IJ48" s="194">
        <f t="shared" si="741"/>
        <v>-1.7386933289209005E-6</v>
      </c>
      <c r="IK48" s="194">
        <f t="shared" si="741"/>
        <v>-1.7966408495255375E-6</v>
      </c>
      <c r="IL48" s="194">
        <f t="shared" si="741"/>
        <v>-1.8545883701301745E-6</v>
      </c>
      <c r="IM48" s="194">
        <f t="shared" si="741"/>
        <v>-1.9125358907348115E-6</v>
      </c>
      <c r="IN48" s="194">
        <f t="shared" si="741"/>
        <v>-1.9125358907348103E-6</v>
      </c>
      <c r="IO48" s="194">
        <f t="shared" si="741"/>
        <v>-1.98941011839872E-6</v>
      </c>
      <c r="IP48" s="194">
        <f t="shared" si="741"/>
        <v>-2.0662843460626285E-6</v>
      </c>
      <c r="IQ48" s="194">
        <f t="shared" si="741"/>
        <v>-2.1431585737265371E-6</v>
      </c>
      <c r="IR48" s="194">
        <f t="shared" si="741"/>
        <v>-2.2200328013904456E-6</v>
      </c>
      <c r="IS48" s="194">
        <f t="shared" si="741"/>
        <v>-2.2969070290543541E-6</v>
      </c>
      <c r="IT48" s="194">
        <f t="shared" si="741"/>
        <v>-2.3737812567182626E-6</v>
      </c>
      <c r="IU48" s="194">
        <f t="shared" si="741"/>
        <v>-2.4506554843821711E-6</v>
      </c>
      <c r="IV48" s="194">
        <f t="shared" si="741"/>
        <v>-2.5275297120460796E-6</v>
      </c>
      <c r="IW48" s="194">
        <f t="shared" si="741"/>
        <v>-2.6044039397099881E-6</v>
      </c>
      <c r="IX48" s="194">
        <f t="shared" si="741"/>
        <v>-2.6812781673738966E-6</v>
      </c>
      <c r="IY48" s="194">
        <f t="shared" si="741"/>
        <v>-2.7581523950378051E-6</v>
      </c>
      <c r="IZ48" s="194">
        <f t="shared" ref="IZ48:LK48" si="742">SUM(IZ49:IZ50)</f>
        <v>-2.8350266227017136E-6</v>
      </c>
      <c r="JA48" s="194">
        <f t="shared" si="742"/>
        <v>-2.8350266227017111E-6</v>
      </c>
      <c r="JB48" s="194">
        <f t="shared" si="742"/>
        <v>-2.9370102261480093E-6</v>
      </c>
      <c r="JC48" s="194">
        <f t="shared" si="742"/>
        <v>-3.038993829594305E-6</v>
      </c>
      <c r="JD48" s="194">
        <f t="shared" si="742"/>
        <v>-3.1409774330406007E-6</v>
      </c>
      <c r="JE48" s="194">
        <f t="shared" si="742"/>
        <v>-3.2429610364868964E-6</v>
      </c>
      <c r="JF48" s="194">
        <f t="shared" si="742"/>
        <v>-3.3449446399331921E-6</v>
      </c>
      <c r="JG48" s="194">
        <f t="shared" si="742"/>
        <v>-3.4469282433794877E-6</v>
      </c>
      <c r="JH48" s="194">
        <f t="shared" si="742"/>
        <v>-3.5489118468257834E-6</v>
      </c>
      <c r="JI48" s="194">
        <f t="shared" si="742"/>
        <v>-3.6508954502720791E-6</v>
      </c>
      <c r="JJ48" s="194">
        <f t="shared" si="742"/>
        <v>-3.7528790537183748E-6</v>
      </c>
      <c r="JK48" s="194">
        <f t="shared" si="742"/>
        <v>-3.8548626571646705E-6</v>
      </c>
      <c r="JL48" s="194">
        <f t="shared" si="742"/>
        <v>-3.9568462606109662E-6</v>
      </c>
      <c r="JM48" s="194">
        <f t="shared" si="742"/>
        <v>-4.0588298640572619E-6</v>
      </c>
      <c r="JN48" s="194">
        <f t="shared" si="742"/>
        <v>-4.0588298640572619E-6</v>
      </c>
      <c r="JO48" s="194">
        <f t="shared" si="742"/>
        <v>-4.1941251656350239E-6</v>
      </c>
      <c r="JP48" s="194">
        <f t="shared" si="742"/>
        <v>-4.3294204672127859E-6</v>
      </c>
      <c r="JQ48" s="194">
        <f t="shared" si="742"/>
        <v>-4.4647157687905479E-6</v>
      </c>
      <c r="JR48" s="194">
        <f t="shared" si="742"/>
        <v>-4.60001107036831E-6</v>
      </c>
      <c r="JS48" s="194">
        <f t="shared" si="742"/>
        <v>-4.735306371946072E-6</v>
      </c>
      <c r="JT48" s="194">
        <f t="shared" si="742"/>
        <v>-4.870601673523834E-6</v>
      </c>
      <c r="JU48" s="194">
        <f t="shared" si="742"/>
        <v>-5.005896975101596E-6</v>
      </c>
      <c r="JV48" s="194">
        <f t="shared" si="742"/>
        <v>-5.1411922766793581E-6</v>
      </c>
      <c r="JW48" s="194">
        <f t="shared" si="742"/>
        <v>-5.2764875782571201E-6</v>
      </c>
      <c r="JX48" s="194">
        <f t="shared" si="742"/>
        <v>-5.4117828798348821E-6</v>
      </c>
      <c r="JY48" s="194">
        <f t="shared" si="742"/>
        <v>-5.5470781814126441E-6</v>
      </c>
      <c r="JZ48" s="194">
        <f t="shared" si="742"/>
        <v>-5.6823734829904061E-6</v>
      </c>
      <c r="KA48" s="194">
        <f t="shared" si="742"/>
        <v>-5.6823734829904061E-6</v>
      </c>
      <c r="KB48" s="194">
        <f t="shared" si="742"/>
        <v>-5.8618622062612835E-6</v>
      </c>
      <c r="KC48" s="194">
        <f t="shared" si="742"/>
        <v>-6.0413509295321608E-6</v>
      </c>
      <c r="KD48" s="194">
        <f t="shared" si="742"/>
        <v>-6.2208396528030381E-6</v>
      </c>
      <c r="KE48" s="194">
        <f t="shared" si="742"/>
        <v>-6.4003283760739154E-6</v>
      </c>
      <c r="KF48" s="194">
        <f t="shared" si="742"/>
        <v>-6.5798170993447928E-6</v>
      </c>
      <c r="KG48" s="194">
        <f t="shared" si="742"/>
        <v>-6.7593058226156701E-6</v>
      </c>
      <c r="KH48" s="194">
        <f t="shared" si="742"/>
        <v>-6.9387945458865474E-6</v>
      </c>
      <c r="KI48" s="194">
        <f t="shared" si="742"/>
        <v>-7.1182832691574248E-6</v>
      </c>
      <c r="KJ48" s="194">
        <f t="shared" si="742"/>
        <v>-7.2977719924283021E-6</v>
      </c>
      <c r="KK48" s="194">
        <f t="shared" si="742"/>
        <v>-7.4772607156991794E-6</v>
      </c>
      <c r="KL48" s="194">
        <f t="shared" si="742"/>
        <v>-7.6567494389700576E-6</v>
      </c>
      <c r="KM48" s="194">
        <f t="shared" si="742"/>
        <v>-7.8362381622409349E-6</v>
      </c>
      <c r="KN48" s="194">
        <f t="shared" si="742"/>
        <v>-7.8362381622409349E-6</v>
      </c>
      <c r="KO48" s="194">
        <f t="shared" si="742"/>
        <v>-8.0743566951732007E-6</v>
      </c>
      <c r="KP48" s="194">
        <f t="shared" si="742"/>
        <v>-8.3124752281054666E-6</v>
      </c>
      <c r="KQ48" s="194">
        <f t="shared" si="742"/>
        <v>-8.5505937610377324E-6</v>
      </c>
      <c r="KR48" s="194">
        <f t="shared" si="742"/>
        <v>-8.7887122939699982E-6</v>
      </c>
      <c r="KS48" s="194">
        <f t="shared" si="742"/>
        <v>-9.0268308269022641E-6</v>
      </c>
      <c r="KT48" s="194">
        <f t="shared" si="742"/>
        <v>-9.2649493598345299E-6</v>
      </c>
      <c r="KU48" s="194">
        <f t="shared" si="742"/>
        <v>-9.5030678927667957E-6</v>
      </c>
      <c r="KV48" s="194">
        <f t="shared" si="742"/>
        <v>-9.7411864256990616E-6</v>
      </c>
      <c r="KW48" s="194">
        <f t="shared" si="742"/>
        <v>-9.9793049586313274E-6</v>
      </c>
      <c r="KX48" s="194">
        <f t="shared" si="742"/>
        <v>-1.0217423491563593E-5</v>
      </c>
      <c r="KY48" s="194">
        <f t="shared" si="742"/>
        <v>-1.0455542024495859E-5</v>
      </c>
      <c r="KZ48" s="194">
        <f t="shared" si="742"/>
        <v>-1.0693660557428125E-5</v>
      </c>
      <c r="LA48" s="194">
        <f t="shared" si="742"/>
        <v>-1.0693660557428127E-5</v>
      </c>
      <c r="LB48" s="194">
        <f t="shared" si="742"/>
        <v>-1.1009561132330365E-5</v>
      </c>
      <c r="LC48" s="194">
        <f t="shared" si="742"/>
        <v>-1.1325461707232606E-5</v>
      </c>
      <c r="LD48" s="194">
        <f t="shared" si="742"/>
        <v>-1.1641362282134846E-5</v>
      </c>
      <c r="LE48" s="194">
        <f t="shared" si="742"/>
        <v>-1.1957262857037087E-5</v>
      </c>
      <c r="LF48" s="194">
        <f t="shared" si="742"/>
        <v>-1.2273163431939327E-5</v>
      </c>
      <c r="LG48" s="194">
        <f t="shared" si="742"/>
        <v>-1.2589064006841567E-5</v>
      </c>
      <c r="LH48" s="194">
        <f t="shared" si="742"/>
        <v>-1.2904964581743808E-5</v>
      </c>
      <c r="LI48" s="194">
        <f t="shared" si="742"/>
        <v>-1.3220865156646048E-5</v>
      </c>
      <c r="LJ48" s="194">
        <f t="shared" si="742"/>
        <v>-1.3536765731548289E-5</v>
      </c>
      <c r="LK48" s="194">
        <f t="shared" si="742"/>
        <v>-1.3852666306450529E-5</v>
      </c>
      <c r="LL48" s="194">
        <f>SUM(LL49:LL50)</f>
        <v>-1.416856688135277E-5</v>
      </c>
      <c r="LM48" s="194">
        <f>SUM(LM49:LM50)</f>
        <v>-1.448446745625501E-5</v>
      </c>
      <c r="LN48" s="411">
        <f>SUM(LN49:LN50)</f>
        <v>-1.448446745625501E-5</v>
      </c>
    </row>
    <row r="49" spans="1:326" s="113" customFormat="1" ht="15" hidden="1" outlineLevel="1">
      <c r="A49" s="412" t="s">
        <v>52</v>
      </c>
      <c r="B49" s="413">
        <f>B28</f>
        <v>-16666.666666666668</v>
      </c>
      <c r="C49" s="414">
        <f>+B49+C28</f>
        <v>-18402.777777777781</v>
      </c>
      <c r="D49" s="414">
        <f t="shared" ref="D49:M49" si="743">+C49+D28</f>
        <v>-20145.833333333336</v>
      </c>
      <c r="E49" s="414">
        <f t="shared" si="743"/>
        <v>-21895.833333333336</v>
      </c>
      <c r="F49" s="414">
        <f t="shared" si="743"/>
        <v>-23652.777777777781</v>
      </c>
      <c r="G49" s="414">
        <f t="shared" si="743"/>
        <v>-25416.666666666672</v>
      </c>
      <c r="H49" s="414">
        <f t="shared" si="743"/>
        <v>-27187.500000000004</v>
      </c>
      <c r="I49" s="414">
        <f t="shared" si="743"/>
        <v>-28965.277777777781</v>
      </c>
      <c r="J49" s="414">
        <f t="shared" si="743"/>
        <v>-30750.000000000004</v>
      </c>
      <c r="K49" s="414">
        <f t="shared" si="743"/>
        <v>-32671.875000000004</v>
      </c>
      <c r="L49" s="414">
        <f t="shared" si="743"/>
        <v>-34730.902777777781</v>
      </c>
      <c r="M49" s="414">
        <f t="shared" si="743"/>
        <v>-36927.083333333336</v>
      </c>
      <c r="N49" s="415">
        <f>N28</f>
        <v>-36927.083333333336</v>
      </c>
      <c r="O49" s="416">
        <f>O28</f>
        <v>7866.8787128293443</v>
      </c>
      <c r="P49" s="414">
        <f>+O49+P28</f>
        <v>15292.785203436466</v>
      </c>
      <c r="Q49" s="414">
        <f t="shared" ref="Q49:Z49" si="744">+P49+Q28</f>
        <v>22277.719471821365</v>
      </c>
      <c r="R49" s="414">
        <f t="shared" si="744"/>
        <v>28769.598184650709</v>
      </c>
      <c r="S49" s="414">
        <f t="shared" si="744"/>
        <v>34811.607105813389</v>
      </c>
      <c r="T49" s="414">
        <f t="shared" si="744"/>
        <v>40585.278353364956</v>
      </c>
      <c r="U49" s="414">
        <f t="shared" si="744"/>
        <v>46089.526857860968</v>
      </c>
      <c r="V49" s="414">
        <f t="shared" si="744"/>
        <v>51323.267549856981</v>
      </c>
      <c r="W49" s="414">
        <f t="shared" si="744"/>
        <v>56285.415359908548</v>
      </c>
      <c r="X49" s="414">
        <f t="shared" si="744"/>
        <v>60974.885218571224</v>
      </c>
      <c r="Y49" s="414">
        <f t="shared" si="744"/>
        <v>65390.592056400565</v>
      </c>
      <c r="Z49" s="414">
        <f t="shared" si="744"/>
        <v>64640.79568335932</v>
      </c>
      <c r="AA49" s="414">
        <f>+AA28</f>
        <v>64640.79568335932</v>
      </c>
      <c r="AB49" s="416">
        <f>AB28</f>
        <v>41167.169310629441</v>
      </c>
      <c r="AC49" s="414">
        <f>+AB49+AC28</f>
        <v>82135.608152508881</v>
      </c>
      <c r="AD49" s="414">
        <f t="shared" ref="AD49:AM49" si="745">+AC49+AD28</f>
        <v>122904.55697702721</v>
      </c>
      <c r="AE49" s="414">
        <f t="shared" si="745"/>
        <v>163473.25623557332</v>
      </c>
      <c r="AF49" s="414">
        <f t="shared" si="745"/>
        <v>203840.94637953609</v>
      </c>
      <c r="AG49" s="414">
        <f t="shared" si="745"/>
        <v>244006.86786030442</v>
      </c>
      <c r="AH49" s="414">
        <f t="shared" si="745"/>
        <v>283907.7230614142</v>
      </c>
      <c r="AI49" s="414">
        <f t="shared" si="745"/>
        <v>323626.28659585729</v>
      </c>
      <c r="AJ49" s="414">
        <f t="shared" si="745"/>
        <v>363162.55846363376</v>
      </c>
      <c r="AK49" s="414">
        <f t="shared" si="745"/>
        <v>402516.53866474354</v>
      </c>
      <c r="AL49" s="414">
        <f t="shared" si="745"/>
        <v>441688.22719918663</v>
      </c>
      <c r="AM49" s="414">
        <f t="shared" si="745"/>
        <v>408575.98045691859</v>
      </c>
      <c r="AN49" s="414">
        <f>+AN28</f>
        <v>408575.98045691859</v>
      </c>
      <c r="AO49" s="416">
        <f>AO28</f>
        <v>79242.828436809708</v>
      </c>
      <c r="AP49" s="414">
        <f>+AO49+AP28</f>
        <v>158112.69813865511</v>
      </c>
      <c r="AQ49" s="414">
        <f t="shared" ref="AQ49:AZ49" si="746">+AP49+AQ28</f>
        <v>237274.58105640457</v>
      </c>
      <c r="AR49" s="414">
        <f t="shared" si="746"/>
        <v>316729.69391179102</v>
      </c>
      <c r="AS49" s="414">
        <f t="shared" si="746"/>
        <v>396479.25849622127</v>
      </c>
      <c r="AT49" s="414">
        <f t="shared" si="746"/>
        <v>476524.50169189967</v>
      </c>
      <c r="AU49" s="414">
        <f t="shared" si="746"/>
        <v>556866.65549303975</v>
      </c>
      <c r="AV49" s="414">
        <f t="shared" si="746"/>
        <v>637506.95702716429</v>
      </c>
      <c r="AW49" s="414">
        <f t="shared" si="746"/>
        <v>718446.64857649407</v>
      </c>
      <c r="AX49" s="414">
        <f t="shared" si="746"/>
        <v>799686.97759942571</v>
      </c>
      <c r="AY49" s="414">
        <f t="shared" si="746"/>
        <v>881229.19675209932</v>
      </c>
      <c r="AZ49" s="414">
        <f t="shared" si="746"/>
        <v>818613.37932354712</v>
      </c>
      <c r="BA49" s="414">
        <f>+BA28</f>
        <v>818613.37932354712</v>
      </c>
      <c r="BB49" s="416">
        <f>BB28</f>
        <v>81812.802495584678</v>
      </c>
      <c r="BC49" s="414">
        <f>+BB49+BC28</f>
        <v>163329.36289037165</v>
      </c>
      <c r="BD49" s="414">
        <f t="shared" ref="BD49:BM49" si="747">+BC49+BD28</f>
        <v>245150.36844471801</v>
      </c>
      <c r="BE49" s="414">
        <f t="shared" si="747"/>
        <v>327277.08768012194</v>
      </c>
      <c r="BF49" s="414">
        <f t="shared" si="747"/>
        <v>409710.79440358788</v>
      </c>
      <c r="BG49" s="414">
        <f t="shared" si="747"/>
        <v>492452.76772964938</v>
      </c>
      <c r="BH49" s="414">
        <f t="shared" si="747"/>
        <v>575205.09643250646</v>
      </c>
      <c r="BI49" s="414">
        <f t="shared" si="747"/>
        <v>658267.01932953985</v>
      </c>
      <c r="BJ49" s="414">
        <f t="shared" si="747"/>
        <v>741639.82639655867</v>
      </c>
      <c r="BK49" s="414">
        <f t="shared" si="747"/>
        <v>825324.81298427121</v>
      </c>
      <c r="BL49" s="414">
        <f t="shared" si="747"/>
        <v>909323.2798406803</v>
      </c>
      <c r="BM49" s="414">
        <f t="shared" si="747"/>
        <v>844591.05316353648</v>
      </c>
      <c r="BN49" s="414">
        <f>+BN28</f>
        <v>844591.05316353648</v>
      </c>
      <c r="BO49" s="416">
        <f>BO28</f>
        <v>83967.396817573739</v>
      </c>
      <c r="BP49" s="414">
        <f>+BO49+BP28</f>
        <v>167631.18592376815</v>
      </c>
      <c r="BQ49" s="414">
        <f t="shared" ref="BQ49:BZ49" si="748">+BP49+BQ28</f>
        <v>251611.12511966098</v>
      </c>
      <c r="BR49" s="414">
        <f t="shared" si="748"/>
        <v>335908.53169729264</v>
      </c>
      <c r="BS49" s="414">
        <f t="shared" si="748"/>
        <v>420524.72843742033</v>
      </c>
      <c r="BT49" s="414">
        <f t="shared" si="748"/>
        <v>505461.04363238788</v>
      </c>
      <c r="BU49" s="414">
        <f t="shared" si="748"/>
        <v>588093.6220785568</v>
      </c>
      <c r="BV49" s="414">
        <f t="shared" si="748"/>
        <v>671038.05390334059</v>
      </c>
      <c r="BW49" s="414">
        <f t="shared" si="748"/>
        <v>754295.63849581697</v>
      </c>
      <c r="BX49" s="414">
        <f t="shared" si="748"/>
        <v>837867.68065918458</v>
      </c>
      <c r="BY49" s="414">
        <f t="shared" si="748"/>
        <v>921755.49063332216</v>
      </c>
      <c r="BZ49" s="414">
        <f t="shared" si="748"/>
        <v>855066.32649982499</v>
      </c>
      <c r="CA49" s="414">
        <f>+CA28</f>
        <v>855066.32649982499</v>
      </c>
      <c r="CB49" s="416">
        <f>CB28</f>
        <v>83423.759120125542</v>
      </c>
      <c r="CC49" s="414">
        <f>+CB49+CC28</f>
        <v>166538.52437766441</v>
      </c>
      <c r="CD49" s="414">
        <f t="shared" ref="CD49:CM49" si="749">+CC49+CD28</f>
        <v>249971.73353826255</v>
      </c>
      <c r="CE49" s="414">
        <f t="shared" si="749"/>
        <v>333724.71345151612</v>
      </c>
      <c r="CF49" s="414">
        <f t="shared" si="749"/>
        <v>417798.79649556108</v>
      </c>
      <c r="CG49" s="414">
        <f t="shared" si="749"/>
        <v>502195.32060010912</v>
      </c>
      <c r="CH49" s="414">
        <f t="shared" si="749"/>
        <v>584260.99530450115</v>
      </c>
      <c r="CI49" s="414">
        <f t="shared" si="749"/>
        <v>666640.74270131439</v>
      </c>
      <c r="CJ49" s="414">
        <f t="shared" si="749"/>
        <v>749335.8714267672</v>
      </c>
      <c r="CK49" s="414">
        <f t="shared" si="749"/>
        <v>832347.69556972897</v>
      </c>
      <c r="CL49" s="414">
        <f t="shared" si="749"/>
        <v>915677.53469443938</v>
      </c>
      <c r="CM49" s="414">
        <f t="shared" si="749"/>
        <v>849427.7067838239</v>
      </c>
      <c r="CN49" s="414">
        <f>+CN28</f>
        <v>849427.7067838239</v>
      </c>
      <c r="CO49" s="416">
        <f>CO28</f>
        <v>82283.142772180188</v>
      </c>
      <c r="CP49" s="414">
        <f>+CO49+CP28</f>
        <v>164263.71310350107</v>
      </c>
      <c r="CQ49" s="414">
        <f t="shared" ref="CQ49:CZ49" si="750">+CP49+CQ28</f>
        <v>246565.02947162365</v>
      </c>
      <c r="CR49" s="414">
        <f t="shared" si="750"/>
        <v>329188.42831836792</v>
      </c>
      <c r="CS49" s="414">
        <f t="shared" si="750"/>
        <v>412135.25165406149</v>
      </c>
      <c r="CT49" s="414">
        <f t="shared" si="750"/>
        <v>495406.8470807416</v>
      </c>
      <c r="CU49" s="414">
        <f t="shared" si="750"/>
        <v>576318.45853415469</v>
      </c>
      <c r="CV49" s="414">
        <f t="shared" si="750"/>
        <v>657546.36202904489</v>
      </c>
      <c r="CW49" s="414">
        <f t="shared" si="750"/>
        <v>739091.8754489182</v>
      </c>
      <c r="CX49" s="414">
        <f t="shared" si="750"/>
        <v>820956.32216846221</v>
      </c>
      <c r="CY49" s="414">
        <f t="shared" si="750"/>
        <v>903141.03107642545</v>
      </c>
      <c r="CZ49" s="414">
        <f t="shared" si="750"/>
        <v>837800.23610880412</v>
      </c>
      <c r="DA49" s="414">
        <f>+DA28</f>
        <v>837800.23610880412</v>
      </c>
      <c r="DB49" s="416">
        <f>DB28</f>
        <v>80356.720996656746</v>
      </c>
      <c r="DC49" s="414">
        <f>+DB49+DC28</f>
        <v>160421.69457720334</v>
      </c>
      <c r="DD49" s="414">
        <f t="shared" ref="DD49:DM49" si="751">+DC49+DD28</f>
        <v>240809.7347127801</v>
      </c>
      <c r="DE49" s="414">
        <f t="shared" si="751"/>
        <v>321522.18751403294</v>
      </c>
      <c r="DF49" s="414">
        <f t="shared" si="751"/>
        <v>402560.40470040223</v>
      </c>
      <c r="DG49" s="414">
        <f t="shared" si="751"/>
        <v>483925.7436234926</v>
      </c>
      <c r="DH49" s="414">
        <f t="shared" si="751"/>
        <v>562897.49641752592</v>
      </c>
      <c r="DI49" s="414">
        <f t="shared" si="751"/>
        <v>642187.76067997899</v>
      </c>
      <c r="DJ49" s="414">
        <f t="shared" si="751"/>
        <v>721797.86354197015</v>
      </c>
      <c r="DK49" s="414">
        <f t="shared" si="751"/>
        <v>801729.13766433089</v>
      </c>
      <c r="DL49" s="414">
        <f t="shared" si="751"/>
        <v>881982.92126064596</v>
      </c>
      <c r="DM49" s="414">
        <f t="shared" si="751"/>
        <v>818176.47440233163</v>
      </c>
      <c r="DN49" s="414">
        <f>+DN28</f>
        <v>818176.47440233163</v>
      </c>
      <c r="DO49" s="416">
        <f>DO28</f>
        <v>77380.762476819858</v>
      </c>
      <c r="DP49" s="414">
        <f>+DO49+DP28</f>
        <v>154486.48226789141</v>
      </c>
      <c r="DQ49" s="414">
        <f t="shared" ref="DQ49:DZ49" si="752">+DP49+DQ28</f>
        <v>231917.61371084925</v>
      </c>
      <c r="DR49" s="414">
        <f t="shared" si="752"/>
        <v>309675.51268757629</v>
      </c>
      <c r="DS49" s="414">
        <f t="shared" si="752"/>
        <v>387761.54072946322</v>
      </c>
      <c r="DT49" s="414">
        <f t="shared" si="752"/>
        <v>466177.06504094816</v>
      </c>
      <c r="DU49" s="414">
        <f t="shared" si="752"/>
        <v>542159.42825709726</v>
      </c>
      <c r="DV49" s="414">
        <f t="shared" si="752"/>
        <v>618462.52247273712</v>
      </c>
      <c r="DW49" s="414">
        <f t="shared" si="752"/>
        <v>695087.68406703242</v>
      </c>
      <c r="DX49" s="414">
        <f t="shared" si="752"/>
        <v>772036.25498739409</v>
      </c>
      <c r="DY49" s="414">
        <f t="shared" si="752"/>
        <v>849309.58277268079</v>
      </c>
      <c r="DZ49" s="414">
        <f t="shared" si="752"/>
        <v>787872.66749002191</v>
      </c>
      <c r="EA49" s="414">
        <f>+EA28</f>
        <v>787872.66749002191</v>
      </c>
      <c r="EB49" s="416">
        <f>EB28</f>
        <v>73005.165633601879</v>
      </c>
      <c r="EC49" s="416">
        <f>+EB49+EC28</f>
        <v>145759.84639299233</v>
      </c>
      <c r="ED49" s="416">
        <f t="shared" ref="ED49:EM49" si="753">+EC49+ED28</f>
        <v>218842.31672905578</v>
      </c>
      <c r="EE49" s="416">
        <f t="shared" si="753"/>
        <v>292253.94243169506</v>
      </c>
      <c r="EF49" s="416">
        <f t="shared" si="753"/>
        <v>365996.0949816042</v>
      </c>
      <c r="EG49" s="416">
        <f t="shared" si="753"/>
        <v>440070.15157398017</v>
      </c>
      <c r="EH49" s="416">
        <f t="shared" si="753"/>
        <v>511663.4946452016</v>
      </c>
      <c r="EI49" s="416">
        <f t="shared" si="753"/>
        <v>583579.78838606202</v>
      </c>
      <c r="EJ49" s="416">
        <f t="shared" si="753"/>
        <v>655820.37842435157</v>
      </c>
      <c r="EK49" s="416">
        <f t="shared" si="753"/>
        <v>728386.61599464284</v>
      </c>
      <c r="EL49" s="416">
        <f t="shared" si="753"/>
        <v>801279.85796165257</v>
      </c>
      <c r="EM49" s="416">
        <f t="shared" si="753"/>
        <v>743326.24681714526</v>
      </c>
      <c r="EN49" s="414">
        <f>+EN28</f>
        <v>743326.24681714526</v>
      </c>
      <c r="EO49" s="416">
        <f>EO28</f>
        <v>66765.245747731446</v>
      </c>
      <c r="EP49" s="416">
        <f>+EO49+EP28</f>
        <v>133315.03708549682</v>
      </c>
      <c r="EQ49" s="416">
        <f t="shared" ref="EQ49:EZ49" si="754">+EP49+EQ28</f>
        <v>200195.03970336521</v>
      </c>
      <c r="ER49" s="416">
        <f t="shared" si="754"/>
        <v>267406.62948167039</v>
      </c>
      <c r="ES49" s="416">
        <f t="shared" si="754"/>
        <v>334951.1880335809</v>
      </c>
      <c r="ET49" s="416">
        <f t="shared" si="754"/>
        <v>402830.10272898665</v>
      </c>
      <c r="EU49" s="416">
        <f t="shared" si="754"/>
        <v>468170.11290379346</v>
      </c>
      <c r="EV49" s="416">
        <f t="shared" si="754"/>
        <v>533835.29360385763</v>
      </c>
      <c r="EW49" s="416">
        <f t="shared" si="754"/>
        <v>599826.99970636773</v>
      </c>
      <c r="EX49" s="416">
        <f t="shared" si="754"/>
        <v>666146.59173383401</v>
      </c>
      <c r="EY49" s="416">
        <f t="shared" si="754"/>
        <v>732795.43587761046</v>
      </c>
      <c r="EZ49" s="416">
        <f t="shared" si="754"/>
        <v>679808.66841828777</v>
      </c>
      <c r="FA49" s="414">
        <f>+FA28</f>
        <v>679808.66841828777</v>
      </c>
      <c r="FB49" s="416">
        <f>FB28</f>
        <v>58044.298247035185</v>
      </c>
      <c r="FC49" s="416">
        <f>+FB49+FC28</f>
        <v>115922.12211918607</v>
      </c>
      <c r="FD49" s="416">
        <f t="shared" ref="FD49:FM49" si="755">+FC49+FD28</f>
        <v>174132.63728823743</v>
      </c>
      <c r="FE49" s="416">
        <f t="shared" si="755"/>
        <v>232677.22996792634</v>
      </c>
      <c r="FF49" s="416">
        <f t="shared" si="755"/>
        <v>291557.29214788042</v>
      </c>
      <c r="FG49" s="416">
        <f t="shared" si="755"/>
        <v>350774.22161768418</v>
      </c>
      <c r="FH49" s="416">
        <f t="shared" si="755"/>
        <v>407379.88493526028</v>
      </c>
      <c r="FI49" s="416">
        <f t="shared" si="755"/>
        <v>464312.93888075941</v>
      </c>
      <c r="FJ49" s="416">
        <f t="shared" si="755"/>
        <v>521574.747581798</v>
      </c>
      <c r="FK49" s="416">
        <f t="shared" si="755"/>
        <v>579166.6808498574</v>
      </c>
      <c r="FL49" s="416">
        <f t="shared" si="755"/>
        <v>637090.11420396692</v>
      </c>
      <c r="FM49" s="416">
        <f t="shared" si="755"/>
        <v>591044.46456031234</v>
      </c>
      <c r="FN49" s="414">
        <f>+FN28</f>
        <v>591044.46456031234</v>
      </c>
      <c r="FO49" s="416">
        <f>FO28</f>
        <v>46023.932607935472</v>
      </c>
      <c r="FP49" s="416">
        <f>+FO49+FP28</f>
        <v>91948.934824547119</v>
      </c>
      <c r="FQ49" s="416">
        <f t="shared" ref="FQ49:FZ49" si="756">+FP49+FQ28</f>
        <v>138209.18595793017</v>
      </c>
      <c r="FR49" s="416">
        <f t="shared" si="756"/>
        <v>184806.08287857112</v>
      </c>
      <c r="FS49" s="416">
        <f t="shared" si="756"/>
        <v>231741.02827725027</v>
      </c>
      <c r="FT49" s="416">
        <f t="shared" si="756"/>
        <v>279015.43068929273</v>
      </c>
      <c r="FU49" s="416">
        <f t="shared" si="756"/>
        <v>323587.3471266405</v>
      </c>
      <c r="FV49" s="416">
        <f t="shared" si="756"/>
        <v>368551.91386997909</v>
      </c>
      <c r="FW49" s="416">
        <f t="shared" si="756"/>
        <v>413910.58282925346</v>
      </c>
      <c r="FX49" s="416">
        <f t="shared" si="756"/>
        <v>459664.81196403335</v>
      </c>
      <c r="FY49" s="416">
        <f t="shared" si="756"/>
        <v>505816.06530872011</v>
      </c>
      <c r="FZ49" s="416">
        <f t="shared" si="756"/>
        <v>469510.94104817964</v>
      </c>
      <c r="GA49" s="414">
        <f>+GA28</f>
        <v>469510.94104817964</v>
      </c>
      <c r="GB49" s="416">
        <f>GB28</f>
        <v>29975.505985086587</v>
      </c>
      <c r="GC49" s="416">
        <f>+GB49+GC28</f>
        <v>59963.044433603354</v>
      </c>
      <c r="GD49" s="416">
        <f t="shared" ref="GD49:GM49" si="757">+GC49+GD28</f>
        <v>90307.894113938266</v>
      </c>
      <c r="GE49" s="416">
        <f t="shared" si="757"/>
        <v>121011.54382289056</v>
      </c>
      <c r="GF49" s="416">
        <f t="shared" si="757"/>
        <v>152075.48856057946</v>
      </c>
      <c r="GG49" s="416">
        <f t="shared" si="757"/>
        <v>183501.22955629139</v>
      </c>
      <c r="GH49" s="416">
        <f t="shared" si="757"/>
        <v>211430.70944422</v>
      </c>
      <c r="GI49" s="416">
        <f t="shared" si="757"/>
        <v>239708.9253199643</v>
      </c>
      <c r="GJ49" s="416">
        <f t="shared" si="757"/>
        <v>268337.33025014016</v>
      </c>
      <c r="GK49" s="416">
        <f t="shared" si="757"/>
        <v>297317.38335580775</v>
      </c>
      <c r="GL49" s="416">
        <f t="shared" si="757"/>
        <v>326650.54983769829</v>
      </c>
      <c r="GM49" s="416">
        <f t="shared" si="757"/>
        <v>302887.5558513141</v>
      </c>
      <c r="GN49" s="414">
        <f>+GN28</f>
        <v>302887.5558513141</v>
      </c>
      <c r="GO49" s="416">
        <f t="shared" ref="GO49:HT49" si="758">GO28+GO87</f>
        <v>-2.4821803335474111E-8</v>
      </c>
      <c r="GP49" s="416">
        <f t="shared" si="758"/>
        <v>-2.4821803335474111E-8</v>
      </c>
      <c r="GQ49" s="416">
        <f t="shared" si="758"/>
        <v>-2.4821803335474111E-8</v>
      </c>
      <c r="GR49" s="416">
        <f t="shared" si="758"/>
        <v>-2.4821803335474111E-8</v>
      </c>
      <c r="GS49" s="416">
        <f t="shared" si="758"/>
        <v>-2.4821803335474111E-8</v>
      </c>
      <c r="GT49" s="416">
        <f t="shared" si="758"/>
        <v>-2.4821803335474111E-8</v>
      </c>
      <c r="GU49" s="416">
        <f t="shared" si="758"/>
        <v>-2.4821803335474111E-8</v>
      </c>
      <c r="GV49" s="416">
        <f t="shared" si="758"/>
        <v>-2.4821803335474111E-8</v>
      </c>
      <c r="GW49" s="416">
        <f t="shared" si="758"/>
        <v>-2.4821803335474111E-8</v>
      </c>
      <c r="GX49" s="416">
        <f t="shared" si="758"/>
        <v>-2.4821803335474111E-8</v>
      </c>
      <c r="GY49" s="416">
        <f t="shared" si="758"/>
        <v>-2.4821803335474111E-8</v>
      </c>
      <c r="GZ49" s="416">
        <f t="shared" si="758"/>
        <v>-2.4821803335474111E-8</v>
      </c>
      <c r="HA49" s="414">
        <f t="shared" si="758"/>
        <v>-2.9786164002568936E-7</v>
      </c>
      <c r="HB49" s="416">
        <f t="shared" si="758"/>
        <v>-3.2927540035270738E-8</v>
      </c>
      <c r="HC49" s="416">
        <f t="shared" si="758"/>
        <v>-3.2927540035270738E-8</v>
      </c>
      <c r="HD49" s="416">
        <f t="shared" si="758"/>
        <v>-3.2927540035270738E-8</v>
      </c>
      <c r="HE49" s="416">
        <f t="shared" si="758"/>
        <v>-3.2927540035270738E-8</v>
      </c>
      <c r="HF49" s="416">
        <f t="shared" si="758"/>
        <v>-3.2927540035270738E-8</v>
      </c>
      <c r="HG49" s="416">
        <f t="shared" si="758"/>
        <v>-3.2927540035270738E-8</v>
      </c>
      <c r="HH49" s="416">
        <f t="shared" si="758"/>
        <v>-3.2927540035270738E-8</v>
      </c>
      <c r="HI49" s="416">
        <f t="shared" si="758"/>
        <v>-3.2927540035270738E-8</v>
      </c>
      <c r="HJ49" s="416">
        <f t="shared" si="758"/>
        <v>-3.2927540035270738E-8</v>
      </c>
      <c r="HK49" s="416">
        <f t="shared" si="758"/>
        <v>-3.2927540035270738E-8</v>
      </c>
      <c r="HL49" s="416">
        <f t="shared" si="758"/>
        <v>-3.2927540035270738E-8</v>
      </c>
      <c r="HM49" s="416">
        <f t="shared" si="758"/>
        <v>-3.2927540035270738E-8</v>
      </c>
      <c r="HN49" s="414">
        <f t="shared" si="758"/>
        <v>-3.9513048042324893E-7</v>
      </c>
      <c r="HO49" s="416">
        <f t="shared" si="758"/>
        <v>-4.3681126919185728E-8</v>
      </c>
      <c r="HP49" s="416">
        <f t="shared" si="758"/>
        <v>-4.3681126919185728E-8</v>
      </c>
      <c r="HQ49" s="416">
        <f t="shared" si="758"/>
        <v>-4.3681126919185728E-8</v>
      </c>
      <c r="HR49" s="416">
        <f t="shared" si="758"/>
        <v>-4.3681126919185728E-8</v>
      </c>
      <c r="HS49" s="416">
        <f t="shared" si="758"/>
        <v>-4.3681126919185728E-8</v>
      </c>
      <c r="HT49" s="416">
        <f t="shared" si="758"/>
        <v>-4.3681126919185728E-8</v>
      </c>
      <c r="HU49" s="416">
        <f t="shared" ref="HU49:IZ49" si="759">HU28+HU87</f>
        <v>-4.3681126919185728E-8</v>
      </c>
      <c r="HV49" s="416">
        <f t="shared" si="759"/>
        <v>-4.3681126919185728E-8</v>
      </c>
      <c r="HW49" s="416">
        <f t="shared" si="759"/>
        <v>-4.3681126919185728E-8</v>
      </c>
      <c r="HX49" s="416">
        <f t="shared" si="759"/>
        <v>-4.3681126919185728E-8</v>
      </c>
      <c r="HY49" s="416">
        <f t="shared" si="759"/>
        <v>-4.3681126919185728E-8</v>
      </c>
      <c r="HZ49" s="416">
        <f t="shared" si="759"/>
        <v>-4.3681126919185728E-8</v>
      </c>
      <c r="IA49" s="414">
        <f t="shared" si="759"/>
        <v>-5.2417352303022879E-7</v>
      </c>
      <c r="IB49" s="416">
        <f t="shared" si="759"/>
        <v>-5.794752060463693E-8</v>
      </c>
      <c r="IC49" s="416">
        <f t="shared" si="759"/>
        <v>-5.794752060463693E-8</v>
      </c>
      <c r="ID49" s="416">
        <f t="shared" si="759"/>
        <v>-5.794752060463693E-8</v>
      </c>
      <c r="IE49" s="416">
        <f t="shared" si="759"/>
        <v>-5.794752060463693E-8</v>
      </c>
      <c r="IF49" s="416">
        <f t="shared" si="759"/>
        <v>-5.794752060463693E-8</v>
      </c>
      <c r="IG49" s="416">
        <f t="shared" si="759"/>
        <v>-5.794752060463693E-8</v>
      </c>
      <c r="IH49" s="416">
        <f t="shared" si="759"/>
        <v>-5.794752060463693E-8</v>
      </c>
      <c r="II49" s="416">
        <f t="shared" si="759"/>
        <v>-5.794752060463693E-8</v>
      </c>
      <c r="IJ49" s="416">
        <f t="shared" si="759"/>
        <v>-5.794752060463693E-8</v>
      </c>
      <c r="IK49" s="416">
        <f t="shared" si="759"/>
        <v>-5.794752060463693E-8</v>
      </c>
      <c r="IL49" s="416">
        <f t="shared" si="759"/>
        <v>-5.794752060463693E-8</v>
      </c>
      <c r="IM49" s="416">
        <f t="shared" si="759"/>
        <v>-5.794752060463693E-8</v>
      </c>
      <c r="IN49" s="414">
        <f t="shared" si="759"/>
        <v>-6.9537024725564302E-7</v>
      </c>
      <c r="IO49" s="416">
        <f t="shared" si="759"/>
        <v>-7.6874227663908296E-8</v>
      </c>
      <c r="IP49" s="416">
        <f t="shared" si="759"/>
        <v>-7.6874227663908296E-8</v>
      </c>
      <c r="IQ49" s="416">
        <f t="shared" si="759"/>
        <v>-7.6874227663908296E-8</v>
      </c>
      <c r="IR49" s="416">
        <f t="shared" si="759"/>
        <v>-7.6874227663908296E-8</v>
      </c>
      <c r="IS49" s="416">
        <f t="shared" si="759"/>
        <v>-7.6874227663908296E-8</v>
      </c>
      <c r="IT49" s="416">
        <f t="shared" si="759"/>
        <v>-7.6874227663908296E-8</v>
      </c>
      <c r="IU49" s="416">
        <f t="shared" si="759"/>
        <v>-7.6874227663908296E-8</v>
      </c>
      <c r="IV49" s="416">
        <f t="shared" si="759"/>
        <v>-7.6874227663908296E-8</v>
      </c>
      <c r="IW49" s="416">
        <f t="shared" si="759"/>
        <v>-7.6874227663908296E-8</v>
      </c>
      <c r="IX49" s="416">
        <f t="shared" si="759"/>
        <v>-7.6874227663908296E-8</v>
      </c>
      <c r="IY49" s="416">
        <f t="shared" si="759"/>
        <v>-7.6874227663908296E-8</v>
      </c>
      <c r="IZ49" s="416">
        <f t="shared" si="759"/>
        <v>-7.6874227663908296E-8</v>
      </c>
      <c r="JA49" s="414">
        <f t="shared" ref="JA49:KF49" si="760">JA28+JA87</f>
        <v>-9.2249073196689955E-7</v>
      </c>
      <c r="JB49" s="416">
        <f t="shared" si="760"/>
        <v>-1.0198360344629568E-7</v>
      </c>
      <c r="JC49" s="416">
        <f t="shared" si="760"/>
        <v>-1.0198360344629568E-7</v>
      </c>
      <c r="JD49" s="416">
        <f t="shared" si="760"/>
        <v>-1.0198360344629568E-7</v>
      </c>
      <c r="JE49" s="416">
        <f t="shared" si="760"/>
        <v>-1.0198360344629568E-7</v>
      </c>
      <c r="JF49" s="416">
        <f t="shared" si="760"/>
        <v>-1.0198360344629568E-7</v>
      </c>
      <c r="JG49" s="416">
        <f t="shared" si="760"/>
        <v>-1.0198360344629568E-7</v>
      </c>
      <c r="JH49" s="416">
        <f t="shared" si="760"/>
        <v>-1.0198360344629568E-7</v>
      </c>
      <c r="JI49" s="416">
        <f t="shared" si="760"/>
        <v>-1.0198360344629568E-7</v>
      </c>
      <c r="JJ49" s="416">
        <f t="shared" si="760"/>
        <v>-1.0198360344629568E-7</v>
      </c>
      <c r="JK49" s="416">
        <f t="shared" si="760"/>
        <v>-1.0198360344629568E-7</v>
      </c>
      <c r="JL49" s="416">
        <f t="shared" si="760"/>
        <v>-1.0198360344629568E-7</v>
      </c>
      <c r="JM49" s="416">
        <f t="shared" si="760"/>
        <v>-1.0198360344629568E-7</v>
      </c>
      <c r="JN49" s="414">
        <f t="shared" si="760"/>
        <v>-1.2238032413555481E-6</v>
      </c>
      <c r="JO49" s="416">
        <f t="shared" si="760"/>
        <v>-1.3529530157776207E-7</v>
      </c>
      <c r="JP49" s="416">
        <f t="shared" si="760"/>
        <v>-1.3529530157776207E-7</v>
      </c>
      <c r="JQ49" s="416">
        <f t="shared" si="760"/>
        <v>-1.3529530157776207E-7</v>
      </c>
      <c r="JR49" s="416">
        <f t="shared" si="760"/>
        <v>-1.3529530157776207E-7</v>
      </c>
      <c r="JS49" s="416">
        <f t="shared" si="760"/>
        <v>-1.3529530157776207E-7</v>
      </c>
      <c r="JT49" s="416">
        <f t="shared" si="760"/>
        <v>-1.3529530157776207E-7</v>
      </c>
      <c r="JU49" s="416">
        <f t="shared" si="760"/>
        <v>-1.3529530157776207E-7</v>
      </c>
      <c r="JV49" s="416">
        <f t="shared" si="760"/>
        <v>-1.3529530157776207E-7</v>
      </c>
      <c r="JW49" s="416">
        <f t="shared" si="760"/>
        <v>-1.3529530157776207E-7</v>
      </c>
      <c r="JX49" s="416">
        <f t="shared" si="760"/>
        <v>-1.3529530157776207E-7</v>
      </c>
      <c r="JY49" s="416">
        <f t="shared" si="760"/>
        <v>-1.3529530157776207E-7</v>
      </c>
      <c r="JZ49" s="416">
        <f t="shared" si="760"/>
        <v>-1.3529530157776207E-7</v>
      </c>
      <c r="KA49" s="414">
        <f t="shared" si="760"/>
        <v>-1.6235436189331445E-6</v>
      </c>
      <c r="KB49" s="416">
        <f t="shared" si="760"/>
        <v>-1.7948872327087735E-7</v>
      </c>
      <c r="KC49" s="416">
        <f t="shared" si="760"/>
        <v>-1.7948872327087735E-7</v>
      </c>
      <c r="KD49" s="416">
        <f t="shared" si="760"/>
        <v>-1.7948872327087735E-7</v>
      </c>
      <c r="KE49" s="416">
        <f t="shared" si="760"/>
        <v>-1.7948872327087735E-7</v>
      </c>
      <c r="KF49" s="416">
        <f t="shared" si="760"/>
        <v>-1.7948872327087735E-7</v>
      </c>
      <c r="KG49" s="416">
        <f t="shared" ref="KG49:LN49" si="761">KG28+KG87</f>
        <v>-1.7948872327087735E-7</v>
      </c>
      <c r="KH49" s="416">
        <f t="shared" si="761"/>
        <v>-1.7948872327087735E-7</v>
      </c>
      <c r="KI49" s="416">
        <f t="shared" si="761"/>
        <v>-1.7948872327087735E-7</v>
      </c>
      <c r="KJ49" s="416">
        <f t="shared" si="761"/>
        <v>-1.7948872327087735E-7</v>
      </c>
      <c r="KK49" s="416">
        <f t="shared" si="761"/>
        <v>-1.7948872327087735E-7</v>
      </c>
      <c r="KL49" s="416">
        <f t="shared" si="761"/>
        <v>-1.7948872327087735E-7</v>
      </c>
      <c r="KM49" s="416">
        <f t="shared" si="761"/>
        <v>-1.7948872327087735E-7</v>
      </c>
      <c r="KN49" s="414">
        <f t="shared" si="761"/>
        <v>-2.1538646792505283E-6</v>
      </c>
      <c r="KO49" s="416">
        <f t="shared" si="761"/>
        <v>-2.3811853293226602E-7</v>
      </c>
      <c r="KP49" s="416">
        <f t="shared" si="761"/>
        <v>-2.3811853293226602E-7</v>
      </c>
      <c r="KQ49" s="416">
        <f t="shared" si="761"/>
        <v>-2.3811853293226602E-7</v>
      </c>
      <c r="KR49" s="416">
        <f t="shared" si="761"/>
        <v>-2.3811853293226602E-7</v>
      </c>
      <c r="KS49" s="416">
        <f t="shared" si="761"/>
        <v>-2.3811853293226602E-7</v>
      </c>
      <c r="KT49" s="416">
        <f t="shared" si="761"/>
        <v>-2.3811853293226602E-7</v>
      </c>
      <c r="KU49" s="416">
        <f t="shared" si="761"/>
        <v>-2.3811853293226602E-7</v>
      </c>
      <c r="KV49" s="416">
        <f t="shared" si="761"/>
        <v>-2.3811853293226602E-7</v>
      </c>
      <c r="KW49" s="416">
        <f t="shared" si="761"/>
        <v>-2.3811853293226602E-7</v>
      </c>
      <c r="KX49" s="416">
        <f t="shared" si="761"/>
        <v>-2.3811853293226602E-7</v>
      </c>
      <c r="KY49" s="416">
        <f t="shared" si="761"/>
        <v>-2.3811853293226602E-7</v>
      </c>
      <c r="KZ49" s="416">
        <f t="shared" si="761"/>
        <v>-2.3811853293226602E-7</v>
      </c>
      <c r="LA49" s="414">
        <f t="shared" si="761"/>
        <v>-2.8574223951871917E-6</v>
      </c>
      <c r="LB49" s="416">
        <f t="shared" si="761"/>
        <v>-3.1590057490224031E-7</v>
      </c>
      <c r="LC49" s="416">
        <f t="shared" si="761"/>
        <v>-3.1590057490224031E-7</v>
      </c>
      <c r="LD49" s="416">
        <f t="shared" si="761"/>
        <v>-3.1590057490224031E-7</v>
      </c>
      <c r="LE49" s="416">
        <f t="shared" si="761"/>
        <v>-3.1590057490224031E-7</v>
      </c>
      <c r="LF49" s="416">
        <f t="shared" si="761"/>
        <v>-3.1590057490224031E-7</v>
      </c>
      <c r="LG49" s="416">
        <f t="shared" si="761"/>
        <v>-3.1590057490224031E-7</v>
      </c>
      <c r="LH49" s="416">
        <f t="shared" si="761"/>
        <v>-3.1590057490224031E-7</v>
      </c>
      <c r="LI49" s="416">
        <f t="shared" si="761"/>
        <v>-3.1590057490224031E-7</v>
      </c>
      <c r="LJ49" s="416">
        <f t="shared" si="761"/>
        <v>-3.1590057490224031E-7</v>
      </c>
      <c r="LK49" s="416">
        <f t="shared" si="761"/>
        <v>-3.1590057490224031E-7</v>
      </c>
      <c r="LL49" s="416">
        <f t="shared" si="761"/>
        <v>-3.1590057490224031E-7</v>
      </c>
      <c r="LM49" s="416">
        <f t="shared" si="761"/>
        <v>-3.1590057490224031E-7</v>
      </c>
      <c r="LN49" s="414">
        <f t="shared" si="761"/>
        <v>-3.7908068988268846E-6</v>
      </c>
    </row>
    <row r="50" spans="1:326" s="113" customFormat="1" ht="15" hidden="1" outlineLevel="1">
      <c r="A50" s="412" t="s">
        <v>53</v>
      </c>
      <c r="B50" s="413"/>
      <c r="C50" s="414">
        <f>+B50</f>
        <v>0</v>
      </c>
      <c r="D50" s="414">
        <f t="shared" ref="D50:M50" si="762">+C50</f>
        <v>0</v>
      </c>
      <c r="E50" s="414">
        <f t="shared" si="762"/>
        <v>0</v>
      </c>
      <c r="F50" s="414">
        <f t="shared" si="762"/>
        <v>0</v>
      </c>
      <c r="G50" s="414">
        <f t="shared" si="762"/>
        <v>0</v>
      </c>
      <c r="H50" s="414">
        <f t="shared" si="762"/>
        <v>0</v>
      </c>
      <c r="I50" s="414">
        <f t="shared" si="762"/>
        <v>0</v>
      </c>
      <c r="J50" s="414">
        <f t="shared" si="762"/>
        <v>0</v>
      </c>
      <c r="K50" s="414">
        <f t="shared" si="762"/>
        <v>0</v>
      </c>
      <c r="L50" s="414">
        <f t="shared" si="762"/>
        <v>0</v>
      </c>
      <c r="M50" s="414">
        <f t="shared" si="762"/>
        <v>0</v>
      </c>
      <c r="N50" s="417">
        <f>B50</f>
        <v>0</v>
      </c>
      <c r="O50" s="207">
        <f>+N48</f>
        <v>-36927.083333333336</v>
      </c>
      <c r="P50" s="207">
        <f t="shared" ref="P50:Z50" si="763">+O50+P87</f>
        <v>-36927.083333333336</v>
      </c>
      <c r="Q50" s="207">
        <f t="shared" si="763"/>
        <v>-36927.083333333336</v>
      </c>
      <c r="R50" s="207">
        <f t="shared" si="763"/>
        <v>-36927.083333333336</v>
      </c>
      <c r="S50" s="207">
        <f t="shared" si="763"/>
        <v>-36927.083333333336</v>
      </c>
      <c r="T50" s="207">
        <f t="shared" si="763"/>
        <v>-36927.083333333336</v>
      </c>
      <c r="U50" s="207">
        <f t="shared" si="763"/>
        <v>-36927.083333333336</v>
      </c>
      <c r="V50" s="207">
        <f t="shared" si="763"/>
        <v>-36927.083333333336</v>
      </c>
      <c r="W50" s="207">
        <f t="shared" si="763"/>
        <v>-36927.083333333336</v>
      </c>
      <c r="X50" s="207">
        <f t="shared" si="763"/>
        <v>-36927.083333333336</v>
      </c>
      <c r="Y50" s="207">
        <f t="shared" si="763"/>
        <v>-36927.083333333336</v>
      </c>
      <c r="Z50" s="207">
        <f t="shared" si="763"/>
        <v>-36927.083333333336</v>
      </c>
      <c r="AA50" s="207">
        <f>+Z50</f>
        <v>-36927.083333333336</v>
      </c>
      <c r="AB50" s="207">
        <f>+AA48</f>
        <v>27713.712350025984</v>
      </c>
      <c r="AC50" s="207">
        <f t="shared" ref="AC50:AM50" si="764">+AB50+AC87</f>
        <v>27713.712350025984</v>
      </c>
      <c r="AD50" s="207">
        <f t="shared" si="764"/>
        <v>27713.712350025984</v>
      </c>
      <c r="AE50" s="207">
        <f t="shared" si="764"/>
        <v>27713.712350025984</v>
      </c>
      <c r="AF50" s="207">
        <f t="shared" si="764"/>
        <v>27713.712350025984</v>
      </c>
      <c r="AG50" s="207">
        <f t="shared" si="764"/>
        <v>27713.712350025984</v>
      </c>
      <c r="AH50" s="207">
        <f t="shared" si="764"/>
        <v>27713.712350025984</v>
      </c>
      <c r="AI50" s="207">
        <f t="shared" si="764"/>
        <v>27713.712350025984</v>
      </c>
      <c r="AJ50" s="207">
        <f t="shared" si="764"/>
        <v>27713.712350025984</v>
      </c>
      <c r="AK50" s="207">
        <f t="shared" si="764"/>
        <v>27713.712350025984</v>
      </c>
      <c r="AL50" s="207">
        <f t="shared" si="764"/>
        <v>27713.712350025984</v>
      </c>
      <c r="AM50" s="207">
        <f t="shared" si="764"/>
        <v>27713.712350025984</v>
      </c>
      <c r="AN50" s="207">
        <f>+AM50</f>
        <v>27713.712350025984</v>
      </c>
      <c r="AO50" s="207">
        <f>+AN48</f>
        <v>436289.6928069446</v>
      </c>
      <c r="AP50" s="207">
        <f t="shared" ref="AP50:AZ50" si="765">+AO50+AP87</f>
        <v>436289.6928069446</v>
      </c>
      <c r="AQ50" s="207">
        <f t="shared" si="765"/>
        <v>436289.6928069446</v>
      </c>
      <c r="AR50" s="207">
        <f t="shared" si="765"/>
        <v>436289.6928069446</v>
      </c>
      <c r="AS50" s="207">
        <f t="shared" si="765"/>
        <v>436289.6928069446</v>
      </c>
      <c r="AT50" s="207">
        <f t="shared" si="765"/>
        <v>436289.6928069446</v>
      </c>
      <c r="AU50" s="207">
        <f t="shared" si="765"/>
        <v>436289.6928069446</v>
      </c>
      <c r="AV50" s="207">
        <f t="shared" si="765"/>
        <v>436289.6928069446</v>
      </c>
      <c r="AW50" s="207">
        <f t="shared" si="765"/>
        <v>436289.6928069446</v>
      </c>
      <c r="AX50" s="207">
        <f t="shared" si="765"/>
        <v>436289.6928069446</v>
      </c>
      <c r="AY50" s="207">
        <f t="shared" si="765"/>
        <v>436289.6928069446</v>
      </c>
      <c r="AZ50" s="207">
        <f t="shared" si="765"/>
        <v>436289.6928069446</v>
      </c>
      <c r="BA50" s="207">
        <f>+AZ50</f>
        <v>436289.6928069446</v>
      </c>
      <c r="BB50" s="207">
        <f>+BA48</f>
        <v>1254903.0721304917</v>
      </c>
      <c r="BC50" s="207">
        <f t="shared" ref="BC50:BM50" si="766">+BB50+BC87</f>
        <v>1254903.0721304917</v>
      </c>
      <c r="BD50" s="207">
        <f t="shared" si="766"/>
        <v>1254903.0721304917</v>
      </c>
      <c r="BE50" s="207">
        <f t="shared" si="766"/>
        <v>1254903.0721304917</v>
      </c>
      <c r="BF50" s="207">
        <f t="shared" si="766"/>
        <v>1254903.0721304917</v>
      </c>
      <c r="BG50" s="207">
        <f t="shared" si="766"/>
        <v>1183096.111335885</v>
      </c>
      <c r="BH50" s="207">
        <f t="shared" si="766"/>
        <v>1183096.111335885</v>
      </c>
      <c r="BI50" s="207">
        <f t="shared" si="766"/>
        <v>1183096.111335885</v>
      </c>
      <c r="BJ50" s="207">
        <f t="shared" si="766"/>
        <v>1183096.111335885</v>
      </c>
      <c r="BK50" s="207">
        <f t="shared" si="766"/>
        <v>1183096.111335885</v>
      </c>
      <c r="BL50" s="207">
        <f t="shared" si="766"/>
        <v>1183096.111335885</v>
      </c>
      <c r="BM50" s="207">
        <f t="shared" si="766"/>
        <v>1183096.111335885</v>
      </c>
      <c r="BN50" s="207">
        <f>+BM50</f>
        <v>1183096.111335885</v>
      </c>
      <c r="BO50" s="207">
        <f>+BN48</f>
        <v>2027687.1644994216</v>
      </c>
      <c r="BP50" s="207">
        <f t="shared" ref="BP50:BZ50" si="767">+BO50+BP87</f>
        <v>2027687.1644994216</v>
      </c>
      <c r="BQ50" s="207">
        <f t="shared" si="767"/>
        <v>2027687.1644994216</v>
      </c>
      <c r="BR50" s="207">
        <f t="shared" si="767"/>
        <v>2027687.1644994216</v>
      </c>
      <c r="BS50" s="207">
        <f t="shared" si="767"/>
        <v>2027687.1644994216</v>
      </c>
      <c r="BT50" s="207">
        <f t="shared" si="767"/>
        <v>1397641.7971713555</v>
      </c>
      <c r="BU50" s="207">
        <f t="shared" si="767"/>
        <v>1397641.7971713555</v>
      </c>
      <c r="BV50" s="207">
        <f t="shared" si="767"/>
        <v>1397641.7971713555</v>
      </c>
      <c r="BW50" s="207">
        <f t="shared" si="767"/>
        <v>1397641.7971713555</v>
      </c>
      <c r="BX50" s="207">
        <f t="shared" si="767"/>
        <v>1397641.7971713555</v>
      </c>
      <c r="BY50" s="207">
        <f t="shared" si="767"/>
        <v>1397641.7971713555</v>
      </c>
      <c r="BZ50" s="207">
        <f t="shared" si="767"/>
        <v>1397641.7971713555</v>
      </c>
      <c r="CA50" s="207">
        <f>+BZ50</f>
        <v>1397641.7971713555</v>
      </c>
      <c r="CB50" s="207">
        <f>+CA48</f>
        <v>2252708.1236711806</v>
      </c>
      <c r="CC50" s="207">
        <f t="shared" ref="CC50:CM50" si="768">+CB50+CC87</f>
        <v>2252708.1236711806</v>
      </c>
      <c r="CD50" s="207">
        <f t="shared" si="768"/>
        <v>2252708.1236711806</v>
      </c>
      <c r="CE50" s="207">
        <f t="shared" si="768"/>
        <v>2252708.1236711806</v>
      </c>
      <c r="CF50" s="207">
        <f t="shared" si="768"/>
        <v>2252708.1236711806</v>
      </c>
      <c r="CG50" s="207">
        <f t="shared" si="768"/>
        <v>1615595.9720525127</v>
      </c>
      <c r="CH50" s="207">
        <f t="shared" si="768"/>
        <v>1615595.9720525127</v>
      </c>
      <c r="CI50" s="207">
        <f t="shared" si="768"/>
        <v>1615595.9720525127</v>
      </c>
      <c r="CJ50" s="207">
        <f t="shared" si="768"/>
        <v>1615595.9720525127</v>
      </c>
      <c r="CK50" s="207">
        <f t="shared" si="768"/>
        <v>1615595.9720525127</v>
      </c>
      <c r="CL50" s="207">
        <f t="shared" si="768"/>
        <v>1615595.9720525127</v>
      </c>
      <c r="CM50" s="207">
        <f t="shared" si="768"/>
        <v>1615595.9720525127</v>
      </c>
      <c r="CN50" s="207">
        <f>+CM50</f>
        <v>1615595.9720525127</v>
      </c>
      <c r="CO50" s="207">
        <f>+CN48</f>
        <v>2465023.6788363364</v>
      </c>
      <c r="CP50" s="207">
        <f t="shared" ref="CP50:CZ50" si="769">+CO50+CP87</f>
        <v>2465023.6788363364</v>
      </c>
      <c r="CQ50" s="207">
        <f t="shared" si="769"/>
        <v>2465023.6788363364</v>
      </c>
      <c r="CR50" s="207">
        <f t="shared" si="769"/>
        <v>2465023.6788363364</v>
      </c>
      <c r="CS50" s="207">
        <f t="shared" si="769"/>
        <v>2465023.6788363364</v>
      </c>
      <c r="CT50" s="207">
        <f t="shared" si="769"/>
        <v>1820357.4513244801</v>
      </c>
      <c r="CU50" s="207">
        <f t="shared" si="769"/>
        <v>1820357.4513244801</v>
      </c>
      <c r="CV50" s="207">
        <f t="shared" si="769"/>
        <v>1820357.4513244801</v>
      </c>
      <c r="CW50" s="207">
        <f t="shared" si="769"/>
        <v>1820357.4513244801</v>
      </c>
      <c r="CX50" s="207">
        <f t="shared" si="769"/>
        <v>1820357.4513244801</v>
      </c>
      <c r="CY50" s="207">
        <f t="shared" si="769"/>
        <v>1820357.4513244801</v>
      </c>
      <c r="CZ50" s="207">
        <f t="shared" si="769"/>
        <v>1820357.4513244801</v>
      </c>
      <c r="DA50" s="207">
        <f>+CZ50</f>
        <v>1820357.4513244801</v>
      </c>
      <c r="DB50" s="207">
        <f>+DA48</f>
        <v>2658157.6874332842</v>
      </c>
      <c r="DC50" s="207">
        <f t="shared" ref="DC50:DM50" si="770">+DB50+DC87</f>
        <v>2658157.6874332842</v>
      </c>
      <c r="DD50" s="207">
        <f t="shared" si="770"/>
        <v>2658157.6874332842</v>
      </c>
      <c r="DE50" s="207">
        <f t="shared" si="770"/>
        <v>2658157.6874332842</v>
      </c>
      <c r="DF50" s="207">
        <f t="shared" si="770"/>
        <v>2658157.6874332842</v>
      </c>
      <c r="DG50" s="207">
        <f t="shared" si="770"/>
        <v>2004860.6779098206</v>
      </c>
      <c r="DH50" s="207">
        <f t="shared" si="770"/>
        <v>2004860.6779098206</v>
      </c>
      <c r="DI50" s="207">
        <f t="shared" si="770"/>
        <v>2004860.6779098206</v>
      </c>
      <c r="DJ50" s="207">
        <f t="shared" si="770"/>
        <v>2004860.6779098206</v>
      </c>
      <c r="DK50" s="207">
        <f t="shared" si="770"/>
        <v>2004860.6779098206</v>
      </c>
      <c r="DL50" s="207">
        <f t="shared" si="770"/>
        <v>2004860.6779098206</v>
      </c>
      <c r="DM50" s="207">
        <f t="shared" si="770"/>
        <v>2004860.6779098206</v>
      </c>
      <c r="DN50" s="207">
        <f>+DM50</f>
        <v>2004860.6779098206</v>
      </c>
      <c r="DO50" s="207">
        <f>+DN48</f>
        <v>2823037.1523121521</v>
      </c>
      <c r="DP50" s="207">
        <f t="shared" ref="DP50:DZ50" si="771">+DO50+DP87</f>
        <v>2823037.1523121521</v>
      </c>
      <c r="DQ50" s="207">
        <f t="shared" si="771"/>
        <v>2823037.1523121521</v>
      </c>
      <c r="DR50" s="207">
        <f t="shared" si="771"/>
        <v>2823037.1523121521</v>
      </c>
      <c r="DS50" s="207">
        <f t="shared" si="771"/>
        <v>2823037.1523121521</v>
      </c>
      <c r="DT50" s="207">
        <f t="shared" si="771"/>
        <v>2159669.8884584298</v>
      </c>
      <c r="DU50" s="207">
        <f t="shared" si="771"/>
        <v>2159669.8884584298</v>
      </c>
      <c r="DV50" s="207">
        <f t="shared" si="771"/>
        <v>2159669.8884584298</v>
      </c>
      <c r="DW50" s="207">
        <f t="shared" si="771"/>
        <v>2159669.8884584298</v>
      </c>
      <c r="DX50" s="207">
        <f t="shared" si="771"/>
        <v>2159669.8884584298</v>
      </c>
      <c r="DY50" s="207">
        <f t="shared" si="771"/>
        <v>2159669.8884584298</v>
      </c>
      <c r="DZ50" s="207">
        <f t="shared" si="771"/>
        <v>2159669.8884584298</v>
      </c>
      <c r="EA50" s="207">
        <f>+DZ50</f>
        <v>2159669.8884584298</v>
      </c>
      <c r="EB50" s="207">
        <f>+EA48</f>
        <v>2947542.5559484516</v>
      </c>
      <c r="EC50" s="207">
        <f t="shared" ref="EC50:EM50" si="772">+EB50+EC87</f>
        <v>2947542.5559484516</v>
      </c>
      <c r="ED50" s="207">
        <f t="shared" si="772"/>
        <v>2947542.5559484516</v>
      </c>
      <c r="EE50" s="207">
        <f t="shared" si="772"/>
        <v>2947542.5559484516</v>
      </c>
      <c r="EF50" s="207">
        <f t="shared" si="772"/>
        <v>2947542.5559484516</v>
      </c>
      <c r="EG50" s="207">
        <f t="shared" si="772"/>
        <v>2272182.4366368689</v>
      </c>
      <c r="EH50" s="207">
        <f t="shared" si="772"/>
        <v>2272182.4366368689</v>
      </c>
      <c r="EI50" s="207">
        <f t="shared" si="772"/>
        <v>2272182.4366368689</v>
      </c>
      <c r="EJ50" s="207">
        <f t="shared" si="772"/>
        <v>2272182.4366368689</v>
      </c>
      <c r="EK50" s="207">
        <f t="shared" si="772"/>
        <v>2272182.4366368689</v>
      </c>
      <c r="EL50" s="207">
        <f t="shared" si="772"/>
        <v>2272182.4366368689</v>
      </c>
      <c r="EM50" s="207">
        <f t="shared" si="772"/>
        <v>2272182.4366368689</v>
      </c>
      <c r="EN50" s="207">
        <f>+EM50</f>
        <v>2272182.4366368689</v>
      </c>
      <c r="EO50" s="207">
        <f>+EN48</f>
        <v>3015508.6834540144</v>
      </c>
      <c r="EP50" s="207">
        <f t="shared" ref="EP50:EZ50" si="773">+EO50+EP87</f>
        <v>3015508.6834540144</v>
      </c>
      <c r="EQ50" s="207">
        <f t="shared" si="773"/>
        <v>3015508.6834540144</v>
      </c>
      <c r="ER50" s="207">
        <f t="shared" si="773"/>
        <v>3015508.6834540144</v>
      </c>
      <c r="ES50" s="207">
        <f t="shared" si="773"/>
        <v>3015508.6834540144</v>
      </c>
      <c r="ET50" s="207">
        <f t="shared" si="773"/>
        <v>2325591.7679278981</v>
      </c>
      <c r="EU50" s="207">
        <f t="shared" si="773"/>
        <v>2325591.7679278981</v>
      </c>
      <c r="EV50" s="207">
        <f t="shared" si="773"/>
        <v>2325591.7679278981</v>
      </c>
      <c r="EW50" s="207">
        <f t="shared" si="773"/>
        <v>2325591.7679278981</v>
      </c>
      <c r="EX50" s="207">
        <f t="shared" si="773"/>
        <v>2325591.7679278981</v>
      </c>
      <c r="EY50" s="207">
        <f t="shared" si="773"/>
        <v>2325591.7679278981</v>
      </c>
      <c r="EZ50" s="207">
        <f t="shared" si="773"/>
        <v>2325591.7679278981</v>
      </c>
      <c r="FA50" s="207">
        <f>+EZ50</f>
        <v>2325591.7679278981</v>
      </c>
      <c r="FB50" s="207">
        <f>+FA48</f>
        <v>3005400.4363461859</v>
      </c>
      <c r="FC50" s="207">
        <f t="shared" ref="FC50:FM50" si="774">+FB50+FC87</f>
        <v>3005400.4363461859</v>
      </c>
      <c r="FD50" s="207">
        <f t="shared" si="774"/>
        <v>3005400.4363461859</v>
      </c>
      <c r="FE50" s="207">
        <f t="shared" si="774"/>
        <v>3005400.4363461859</v>
      </c>
      <c r="FF50" s="207">
        <f t="shared" si="774"/>
        <v>3005400.4363461859</v>
      </c>
      <c r="FG50" s="207">
        <f t="shared" si="774"/>
        <v>2297511.542957779</v>
      </c>
      <c r="FH50" s="207">
        <f t="shared" si="774"/>
        <v>2297511.542957779</v>
      </c>
      <c r="FI50" s="207">
        <f t="shared" si="774"/>
        <v>2297511.542957779</v>
      </c>
      <c r="FJ50" s="207">
        <f t="shared" si="774"/>
        <v>2297511.542957779</v>
      </c>
      <c r="FK50" s="207">
        <f t="shared" si="774"/>
        <v>2297511.542957779</v>
      </c>
      <c r="FL50" s="207">
        <f t="shared" si="774"/>
        <v>2297511.542957779</v>
      </c>
      <c r="FM50" s="207">
        <f t="shared" si="774"/>
        <v>2297511.542957779</v>
      </c>
      <c r="FN50" s="207">
        <f>+FM50</f>
        <v>2297511.542957779</v>
      </c>
      <c r="FO50" s="207">
        <f>+FN48</f>
        <v>2888556.0075180912</v>
      </c>
      <c r="FP50" s="207">
        <f t="shared" ref="FP50:FZ50" si="775">+FO50+FP87</f>
        <v>2888556.0075180912</v>
      </c>
      <c r="FQ50" s="207">
        <f t="shared" si="775"/>
        <v>2888556.0075180912</v>
      </c>
      <c r="FR50" s="207">
        <f t="shared" si="775"/>
        <v>2888556.0075180912</v>
      </c>
      <c r="FS50" s="207">
        <f t="shared" si="775"/>
        <v>2888556.0075180912</v>
      </c>
      <c r="FT50" s="207">
        <f t="shared" si="775"/>
        <v>2158150.2333708052</v>
      </c>
      <c r="FU50" s="207">
        <f t="shared" si="775"/>
        <v>2158150.2333708052</v>
      </c>
      <c r="FV50" s="207">
        <f t="shared" si="775"/>
        <v>2158150.2333708052</v>
      </c>
      <c r="FW50" s="207">
        <f t="shared" si="775"/>
        <v>2158150.2333708052</v>
      </c>
      <c r="FX50" s="207">
        <f t="shared" si="775"/>
        <v>2158150.2333708052</v>
      </c>
      <c r="FY50" s="207">
        <f t="shared" si="775"/>
        <v>2158150.2333708052</v>
      </c>
      <c r="FZ50" s="207">
        <f t="shared" si="775"/>
        <v>2158150.2333708052</v>
      </c>
      <c r="GA50" s="207">
        <f>+FZ50</f>
        <v>2158150.2333708052</v>
      </c>
      <c r="GB50" s="207">
        <f>+GA48</f>
        <v>2627661.1744189849</v>
      </c>
      <c r="GC50" s="207">
        <f t="shared" ref="GC50:GM50" si="776">+GB50+GC87</f>
        <v>2627661.1744189849</v>
      </c>
      <c r="GD50" s="207">
        <f t="shared" si="776"/>
        <v>2627661.1744189849</v>
      </c>
      <c r="GE50" s="207">
        <f t="shared" si="776"/>
        <v>2627661.1744189849</v>
      </c>
      <c r="GF50" s="207">
        <f t="shared" si="776"/>
        <v>2627661.1744189849</v>
      </c>
      <c r="GG50" s="207">
        <f t="shared" si="776"/>
        <v>1701365.6103674383</v>
      </c>
      <c r="GH50" s="207">
        <f t="shared" si="776"/>
        <v>1701365.6103674383</v>
      </c>
      <c r="GI50" s="207">
        <f t="shared" si="776"/>
        <v>1701365.6103674383</v>
      </c>
      <c r="GJ50" s="207">
        <f t="shared" si="776"/>
        <v>1701365.6103674383</v>
      </c>
      <c r="GK50" s="207">
        <f t="shared" si="776"/>
        <v>1701365.6103674383</v>
      </c>
      <c r="GL50" s="207">
        <f t="shared" si="776"/>
        <v>1701365.6103674383</v>
      </c>
      <c r="GM50" s="207">
        <f t="shared" si="776"/>
        <v>-302887.55585131422</v>
      </c>
      <c r="GN50" s="207">
        <f>+GM50</f>
        <v>-302887.55585131422</v>
      </c>
      <c r="GO50" s="207">
        <f>GM50+GM49</f>
        <v>0</v>
      </c>
      <c r="GP50" s="207">
        <f t="shared" ref="GP50:GZ50" si="777">GO50+GO49</f>
        <v>-2.4821803335474111E-8</v>
      </c>
      <c r="GQ50" s="207">
        <f t="shared" si="777"/>
        <v>-4.9643606670948222E-8</v>
      </c>
      <c r="GR50" s="207">
        <f t="shared" si="777"/>
        <v>-7.446541000642234E-8</v>
      </c>
      <c r="GS50" s="207">
        <f t="shared" si="777"/>
        <v>-9.9287213341896444E-8</v>
      </c>
      <c r="GT50" s="207">
        <f t="shared" si="777"/>
        <v>-1.2410901667737055E-7</v>
      </c>
      <c r="GU50" s="207">
        <f t="shared" si="777"/>
        <v>-1.4893082001284465E-7</v>
      </c>
      <c r="GV50" s="207">
        <f t="shared" si="777"/>
        <v>-1.7375262334831876E-7</v>
      </c>
      <c r="GW50" s="207">
        <f t="shared" si="777"/>
        <v>-1.9857442668379286E-7</v>
      </c>
      <c r="GX50" s="207">
        <f t="shared" si="777"/>
        <v>-2.2339623001926697E-7</v>
      </c>
      <c r="GY50" s="207">
        <f t="shared" si="777"/>
        <v>-2.482180333547411E-7</v>
      </c>
      <c r="GZ50" s="207">
        <f t="shared" si="777"/>
        <v>-2.7303983669021523E-7</v>
      </c>
      <c r="HA50" s="207">
        <f>GO50</f>
        <v>0</v>
      </c>
      <c r="HB50" s="207">
        <f>GZ50+GZ49</f>
        <v>-2.9786164002568936E-7</v>
      </c>
      <c r="HC50" s="207">
        <f t="shared" ref="HC50:HM50" si="778">HB50+HB49</f>
        <v>-3.3078918006096012E-7</v>
      </c>
      <c r="HD50" s="207">
        <f t="shared" si="778"/>
        <v>-3.6371672009623087E-7</v>
      </c>
      <c r="HE50" s="207">
        <f t="shared" si="778"/>
        <v>-3.9664426013150163E-7</v>
      </c>
      <c r="HF50" s="207">
        <f t="shared" si="778"/>
        <v>-4.2957180016677239E-7</v>
      </c>
      <c r="HG50" s="207">
        <f t="shared" si="778"/>
        <v>-4.6249934020204315E-7</v>
      </c>
      <c r="HH50" s="207">
        <f t="shared" si="778"/>
        <v>-4.954268802373139E-7</v>
      </c>
      <c r="HI50" s="207">
        <f t="shared" si="778"/>
        <v>-5.2835442027258466E-7</v>
      </c>
      <c r="HJ50" s="207">
        <f t="shared" si="778"/>
        <v>-5.6128196030785542E-7</v>
      </c>
      <c r="HK50" s="207">
        <f t="shared" si="778"/>
        <v>-5.9420950034312618E-7</v>
      </c>
      <c r="HL50" s="207">
        <f t="shared" si="778"/>
        <v>-6.2713704037839693E-7</v>
      </c>
      <c r="HM50" s="207">
        <f t="shared" si="778"/>
        <v>-6.6006458041366769E-7</v>
      </c>
      <c r="HN50" s="207">
        <f>HB50</f>
        <v>-2.9786164002568936E-7</v>
      </c>
      <c r="HO50" s="207">
        <f>HM50+HM49</f>
        <v>-6.9299212044893845E-7</v>
      </c>
      <c r="HP50" s="207">
        <f t="shared" ref="HP50:HZ50" si="779">HO50+HO49</f>
        <v>-7.3667324736812414E-7</v>
      </c>
      <c r="HQ50" s="207">
        <f t="shared" si="779"/>
        <v>-7.8035437428730982E-7</v>
      </c>
      <c r="HR50" s="207">
        <f t="shared" si="779"/>
        <v>-8.2403550120649551E-7</v>
      </c>
      <c r="HS50" s="207">
        <f t="shared" si="779"/>
        <v>-8.677166281256812E-7</v>
      </c>
      <c r="HT50" s="207">
        <f t="shared" si="779"/>
        <v>-9.1139775504486689E-7</v>
      </c>
      <c r="HU50" s="207">
        <f t="shared" si="779"/>
        <v>-9.5507888196405258E-7</v>
      </c>
      <c r="HV50" s="207">
        <f t="shared" si="779"/>
        <v>-9.9876000888323837E-7</v>
      </c>
      <c r="HW50" s="207">
        <f t="shared" si="779"/>
        <v>-1.0424411358024242E-6</v>
      </c>
      <c r="HX50" s="207">
        <f t="shared" si="779"/>
        <v>-1.08612226272161E-6</v>
      </c>
      <c r="HY50" s="207">
        <f t="shared" si="779"/>
        <v>-1.1298033896407958E-6</v>
      </c>
      <c r="HZ50" s="207">
        <f t="shared" si="779"/>
        <v>-1.1734845165599815E-6</v>
      </c>
      <c r="IA50" s="207">
        <f>HO50</f>
        <v>-6.9299212044893845E-7</v>
      </c>
      <c r="IB50" s="207">
        <f>HZ50+HZ49</f>
        <v>-1.2171656434791673E-6</v>
      </c>
      <c r="IC50" s="207">
        <f t="shared" ref="IC50:IM50" si="780">IB50+IB49</f>
        <v>-1.2751131640838044E-6</v>
      </c>
      <c r="ID50" s="207">
        <f t="shared" si="780"/>
        <v>-1.3330606846884414E-6</v>
      </c>
      <c r="IE50" s="207">
        <f t="shared" si="780"/>
        <v>-1.3910082052930784E-6</v>
      </c>
      <c r="IF50" s="207">
        <f t="shared" si="780"/>
        <v>-1.4489557258977154E-6</v>
      </c>
      <c r="IG50" s="207">
        <f t="shared" si="780"/>
        <v>-1.5069032465023524E-6</v>
      </c>
      <c r="IH50" s="207">
        <f t="shared" si="780"/>
        <v>-1.5648507671069894E-6</v>
      </c>
      <c r="II50" s="207">
        <f t="shared" si="780"/>
        <v>-1.6227982877116265E-6</v>
      </c>
      <c r="IJ50" s="207">
        <f t="shared" si="780"/>
        <v>-1.6807458083162635E-6</v>
      </c>
      <c r="IK50" s="207">
        <f t="shared" si="780"/>
        <v>-1.7386933289209005E-6</v>
      </c>
      <c r="IL50" s="207">
        <f t="shared" si="780"/>
        <v>-1.7966408495255375E-6</v>
      </c>
      <c r="IM50" s="207">
        <f t="shared" si="780"/>
        <v>-1.8545883701301745E-6</v>
      </c>
      <c r="IN50" s="207">
        <f>IB50</f>
        <v>-1.2171656434791673E-6</v>
      </c>
      <c r="IO50" s="207">
        <f>IM50+IM49</f>
        <v>-1.9125358907348115E-6</v>
      </c>
      <c r="IP50" s="207">
        <f t="shared" ref="IP50:IZ50" si="781">IO50+IO49</f>
        <v>-1.98941011839872E-6</v>
      </c>
      <c r="IQ50" s="207">
        <f t="shared" si="781"/>
        <v>-2.0662843460626285E-6</v>
      </c>
      <c r="IR50" s="207">
        <f t="shared" si="781"/>
        <v>-2.1431585737265371E-6</v>
      </c>
      <c r="IS50" s="207">
        <f t="shared" si="781"/>
        <v>-2.2200328013904456E-6</v>
      </c>
      <c r="IT50" s="207">
        <f t="shared" si="781"/>
        <v>-2.2969070290543541E-6</v>
      </c>
      <c r="IU50" s="207">
        <f t="shared" si="781"/>
        <v>-2.3737812567182626E-6</v>
      </c>
      <c r="IV50" s="207">
        <f t="shared" si="781"/>
        <v>-2.4506554843821711E-6</v>
      </c>
      <c r="IW50" s="207">
        <f t="shared" si="781"/>
        <v>-2.5275297120460796E-6</v>
      </c>
      <c r="IX50" s="207">
        <f t="shared" si="781"/>
        <v>-2.6044039397099881E-6</v>
      </c>
      <c r="IY50" s="207">
        <f t="shared" si="781"/>
        <v>-2.6812781673738966E-6</v>
      </c>
      <c r="IZ50" s="207">
        <f t="shared" si="781"/>
        <v>-2.7581523950378051E-6</v>
      </c>
      <c r="JA50" s="207">
        <f>IO50</f>
        <v>-1.9125358907348115E-6</v>
      </c>
      <c r="JB50" s="207">
        <f>IZ50+IZ49</f>
        <v>-2.8350266227017136E-6</v>
      </c>
      <c r="JC50" s="207">
        <f t="shared" ref="JC50:JM50" si="782">JB50+JB49</f>
        <v>-2.9370102261480093E-6</v>
      </c>
      <c r="JD50" s="207">
        <f t="shared" si="782"/>
        <v>-3.038993829594305E-6</v>
      </c>
      <c r="JE50" s="207">
        <f t="shared" si="782"/>
        <v>-3.1409774330406007E-6</v>
      </c>
      <c r="JF50" s="207">
        <f t="shared" si="782"/>
        <v>-3.2429610364868964E-6</v>
      </c>
      <c r="JG50" s="207">
        <f t="shared" si="782"/>
        <v>-3.3449446399331921E-6</v>
      </c>
      <c r="JH50" s="207">
        <f t="shared" si="782"/>
        <v>-3.4469282433794877E-6</v>
      </c>
      <c r="JI50" s="207">
        <f t="shared" si="782"/>
        <v>-3.5489118468257834E-6</v>
      </c>
      <c r="JJ50" s="207">
        <f t="shared" si="782"/>
        <v>-3.6508954502720791E-6</v>
      </c>
      <c r="JK50" s="207">
        <f t="shared" si="782"/>
        <v>-3.7528790537183748E-6</v>
      </c>
      <c r="JL50" s="207">
        <f t="shared" si="782"/>
        <v>-3.8548626571646705E-6</v>
      </c>
      <c r="JM50" s="207">
        <f t="shared" si="782"/>
        <v>-3.9568462606109662E-6</v>
      </c>
      <c r="JN50" s="207">
        <f>JB50</f>
        <v>-2.8350266227017136E-6</v>
      </c>
      <c r="JO50" s="207">
        <f>JM50+JM49</f>
        <v>-4.0588298640572619E-6</v>
      </c>
      <c r="JP50" s="207">
        <f t="shared" ref="JP50:JZ50" si="783">JO50+JO49</f>
        <v>-4.1941251656350239E-6</v>
      </c>
      <c r="JQ50" s="207">
        <f t="shared" si="783"/>
        <v>-4.3294204672127859E-6</v>
      </c>
      <c r="JR50" s="207">
        <f t="shared" si="783"/>
        <v>-4.4647157687905479E-6</v>
      </c>
      <c r="JS50" s="207">
        <f t="shared" si="783"/>
        <v>-4.60001107036831E-6</v>
      </c>
      <c r="JT50" s="207">
        <f t="shared" si="783"/>
        <v>-4.735306371946072E-6</v>
      </c>
      <c r="JU50" s="207">
        <f t="shared" si="783"/>
        <v>-4.870601673523834E-6</v>
      </c>
      <c r="JV50" s="207">
        <f t="shared" si="783"/>
        <v>-5.005896975101596E-6</v>
      </c>
      <c r="JW50" s="207">
        <f t="shared" si="783"/>
        <v>-5.1411922766793581E-6</v>
      </c>
      <c r="JX50" s="207">
        <f t="shared" si="783"/>
        <v>-5.2764875782571201E-6</v>
      </c>
      <c r="JY50" s="207">
        <f t="shared" si="783"/>
        <v>-5.4117828798348821E-6</v>
      </c>
      <c r="JZ50" s="207">
        <f t="shared" si="783"/>
        <v>-5.5470781814126441E-6</v>
      </c>
      <c r="KA50" s="207">
        <f>JO50</f>
        <v>-4.0588298640572619E-6</v>
      </c>
      <c r="KB50" s="207">
        <f>JZ50+JZ49</f>
        <v>-5.6823734829904061E-6</v>
      </c>
      <c r="KC50" s="207">
        <f t="shared" ref="KC50:KM50" si="784">KB50+KB49</f>
        <v>-5.8618622062612835E-6</v>
      </c>
      <c r="KD50" s="207">
        <f t="shared" si="784"/>
        <v>-6.0413509295321608E-6</v>
      </c>
      <c r="KE50" s="207">
        <f t="shared" si="784"/>
        <v>-6.2208396528030381E-6</v>
      </c>
      <c r="KF50" s="207">
        <f t="shared" si="784"/>
        <v>-6.4003283760739154E-6</v>
      </c>
      <c r="KG50" s="207">
        <f t="shared" si="784"/>
        <v>-6.5798170993447928E-6</v>
      </c>
      <c r="KH50" s="207">
        <f t="shared" si="784"/>
        <v>-6.7593058226156701E-6</v>
      </c>
      <c r="KI50" s="207">
        <f t="shared" si="784"/>
        <v>-6.9387945458865474E-6</v>
      </c>
      <c r="KJ50" s="207">
        <f t="shared" si="784"/>
        <v>-7.1182832691574248E-6</v>
      </c>
      <c r="KK50" s="207">
        <f t="shared" si="784"/>
        <v>-7.2977719924283021E-6</v>
      </c>
      <c r="KL50" s="207">
        <f t="shared" si="784"/>
        <v>-7.4772607156991794E-6</v>
      </c>
      <c r="KM50" s="207">
        <f t="shared" si="784"/>
        <v>-7.6567494389700576E-6</v>
      </c>
      <c r="KN50" s="207">
        <f>KB50</f>
        <v>-5.6823734829904061E-6</v>
      </c>
      <c r="KO50" s="207">
        <f>KM50+KM49</f>
        <v>-7.8362381622409349E-6</v>
      </c>
      <c r="KP50" s="207">
        <f t="shared" ref="KP50:KZ50" si="785">KO50+KO49</f>
        <v>-8.0743566951732007E-6</v>
      </c>
      <c r="KQ50" s="207">
        <f t="shared" si="785"/>
        <v>-8.3124752281054666E-6</v>
      </c>
      <c r="KR50" s="207">
        <f t="shared" si="785"/>
        <v>-8.5505937610377324E-6</v>
      </c>
      <c r="KS50" s="207">
        <f t="shared" si="785"/>
        <v>-8.7887122939699982E-6</v>
      </c>
      <c r="KT50" s="207">
        <f t="shared" si="785"/>
        <v>-9.0268308269022641E-6</v>
      </c>
      <c r="KU50" s="207">
        <f t="shared" si="785"/>
        <v>-9.2649493598345299E-6</v>
      </c>
      <c r="KV50" s="207">
        <f t="shared" si="785"/>
        <v>-9.5030678927667957E-6</v>
      </c>
      <c r="KW50" s="207">
        <f t="shared" si="785"/>
        <v>-9.7411864256990616E-6</v>
      </c>
      <c r="KX50" s="207">
        <f t="shared" si="785"/>
        <v>-9.9793049586313274E-6</v>
      </c>
      <c r="KY50" s="207">
        <f t="shared" si="785"/>
        <v>-1.0217423491563593E-5</v>
      </c>
      <c r="KZ50" s="207">
        <f t="shared" si="785"/>
        <v>-1.0455542024495859E-5</v>
      </c>
      <c r="LA50" s="207">
        <f>KO50</f>
        <v>-7.8362381622409349E-6</v>
      </c>
      <c r="LB50" s="207">
        <f>KZ50+KZ49</f>
        <v>-1.0693660557428125E-5</v>
      </c>
      <c r="LC50" s="207">
        <f t="shared" ref="LC50:LM50" si="786">LB50+LB49</f>
        <v>-1.1009561132330365E-5</v>
      </c>
      <c r="LD50" s="207">
        <f t="shared" si="786"/>
        <v>-1.1325461707232606E-5</v>
      </c>
      <c r="LE50" s="207">
        <f t="shared" si="786"/>
        <v>-1.1641362282134846E-5</v>
      </c>
      <c r="LF50" s="207">
        <f t="shared" si="786"/>
        <v>-1.1957262857037087E-5</v>
      </c>
      <c r="LG50" s="207">
        <f t="shared" si="786"/>
        <v>-1.2273163431939327E-5</v>
      </c>
      <c r="LH50" s="207">
        <f t="shared" si="786"/>
        <v>-1.2589064006841567E-5</v>
      </c>
      <c r="LI50" s="207">
        <f t="shared" si="786"/>
        <v>-1.2904964581743808E-5</v>
      </c>
      <c r="LJ50" s="207">
        <f t="shared" si="786"/>
        <v>-1.3220865156646048E-5</v>
      </c>
      <c r="LK50" s="207">
        <f t="shared" si="786"/>
        <v>-1.3536765731548289E-5</v>
      </c>
      <c r="LL50" s="207">
        <f t="shared" si="786"/>
        <v>-1.3852666306450529E-5</v>
      </c>
      <c r="LM50" s="207">
        <f t="shared" si="786"/>
        <v>-1.416856688135277E-5</v>
      </c>
      <c r="LN50" s="418">
        <f>LB50</f>
        <v>-1.0693660557428125E-5</v>
      </c>
    </row>
    <row r="51" spans="1:326" s="117" customFormat="1" ht="15.4" thickBot="1">
      <c r="A51" s="208" t="s">
        <v>41</v>
      </c>
      <c r="B51" s="209"/>
      <c r="C51" s="210"/>
      <c r="D51" s="101"/>
      <c r="E51" s="101"/>
      <c r="F51" s="101"/>
      <c r="G51" s="101"/>
      <c r="H51" s="101"/>
      <c r="I51" s="101"/>
      <c r="J51" s="101"/>
      <c r="K51" s="101"/>
      <c r="L51" s="101"/>
      <c r="M51" s="101"/>
      <c r="N51" s="102"/>
      <c r="O51" s="101"/>
      <c r="P51" s="101"/>
      <c r="Q51" s="101"/>
      <c r="R51" s="101"/>
      <c r="S51" s="101"/>
      <c r="T51" s="101"/>
      <c r="U51" s="101"/>
      <c r="V51" s="101"/>
      <c r="W51" s="101"/>
      <c r="X51" s="101"/>
      <c r="Y51" s="101"/>
      <c r="Z51" s="101"/>
      <c r="AA51" s="102"/>
      <c r="AB51" s="101"/>
      <c r="AC51" s="101"/>
      <c r="AD51" s="101"/>
      <c r="AE51" s="101"/>
      <c r="AF51" s="101"/>
      <c r="AG51" s="101"/>
      <c r="AH51" s="101"/>
      <c r="AI51" s="101"/>
      <c r="AJ51" s="101"/>
      <c r="AK51" s="101"/>
      <c r="AL51" s="101"/>
      <c r="AM51" s="101"/>
      <c r="AN51" s="102"/>
      <c r="AO51" s="101"/>
      <c r="AP51" s="101"/>
      <c r="AQ51" s="101"/>
      <c r="AR51" s="101"/>
      <c r="AS51" s="101"/>
      <c r="AT51" s="101"/>
      <c r="AU51" s="101"/>
      <c r="AV51" s="101"/>
      <c r="AW51" s="101"/>
      <c r="AX51" s="101"/>
      <c r="AY51" s="101"/>
      <c r="AZ51" s="101"/>
      <c r="BA51" s="102"/>
      <c r="BB51" s="101"/>
      <c r="BC51" s="101"/>
      <c r="BD51" s="101"/>
      <c r="BE51" s="101"/>
      <c r="BF51" s="101"/>
      <c r="BG51" s="101"/>
      <c r="BH51" s="101"/>
      <c r="BI51" s="101"/>
      <c r="BJ51" s="101"/>
      <c r="BK51" s="101"/>
      <c r="BL51" s="101"/>
      <c r="BM51" s="101"/>
      <c r="BN51" s="102"/>
      <c r="BO51" s="101"/>
      <c r="BP51" s="101"/>
      <c r="BQ51" s="101"/>
      <c r="BR51" s="101"/>
      <c r="BS51" s="101"/>
      <c r="BT51" s="101"/>
      <c r="BU51" s="101"/>
      <c r="BV51" s="101"/>
      <c r="BW51" s="101"/>
      <c r="BX51" s="101"/>
      <c r="BY51" s="101"/>
      <c r="BZ51" s="101"/>
      <c r="CA51" s="102"/>
      <c r="CB51" s="101"/>
      <c r="CC51" s="101"/>
      <c r="CD51" s="101"/>
      <c r="CE51" s="101"/>
      <c r="CF51" s="101"/>
      <c r="CG51" s="101"/>
      <c r="CH51" s="101"/>
      <c r="CI51" s="101"/>
      <c r="CJ51" s="101"/>
      <c r="CK51" s="101"/>
      <c r="CL51" s="101"/>
      <c r="CM51" s="101"/>
      <c r="CN51" s="102"/>
      <c r="CO51" s="101"/>
      <c r="CP51" s="101"/>
      <c r="CQ51" s="101"/>
      <c r="CR51" s="101"/>
      <c r="CS51" s="101"/>
      <c r="CT51" s="101"/>
      <c r="CU51" s="101"/>
      <c r="CV51" s="101"/>
      <c r="CW51" s="101"/>
      <c r="CX51" s="101"/>
      <c r="CY51" s="101"/>
      <c r="CZ51" s="101"/>
      <c r="DA51" s="102"/>
      <c r="DB51" s="101"/>
      <c r="DC51" s="101"/>
      <c r="DD51" s="101"/>
      <c r="DE51" s="101"/>
      <c r="DF51" s="101"/>
      <c r="DG51" s="101"/>
      <c r="DH51" s="101"/>
      <c r="DI51" s="101"/>
      <c r="DJ51" s="101"/>
      <c r="DK51" s="101"/>
      <c r="DL51" s="101"/>
      <c r="DM51" s="101"/>
      <c r="DN51" s="102"/>
      <c r="DO51" s="101"/>
      <c r="DP51" s="101"/>
      <c r="DQ51" s="101"/>
      <c r="DR51" s="101"/>
      <c r="DS51" s="101"/>
      <c r="DT51" s="101"/>
      <c r="DU51" s="101"/>
      <c r="DV51" s="101"/>
      <c r="DW51" s="101"/>
      <c r="DX51" s="101"/>
      <c r="DY51" s="101"/>
      <c r="DZ51" s="101"/>
      <c r="EA51" s="102"/>
      <c r="EB51" s="101"/>
      <c r="EC51" s="101"/>
      <c r="ED51" s="101"/>
      <c r="EE51" s="101"/>
      <c r="EF51" s="101"/>
      <c r="EG51" s="101"/>
      <c r="EH51" s="101"/>
      <c r="EI51" s="101"/>
      <c r="EJ51" s="101"/>
      <c r="EK51" s="101"/>
      <c r="EL51" s="101"/>
      <c r="EM51" s="101"/>
      <c r="EN51" s="102"/>
      <c r="EO51" s="101"/>
      <c r="EP51" s="101"/>
      <c r="EQ51" s="101"/>
      <c r="ER51" s="101"/>
      <c r="ES51" s="101"/>
      <c r="ET51" s="101"/>
      <c r="EU51" s="101"/>
      <c r="EV51" s="101"/>
      <c r="EW51" s="101"/>
      <c r="EX51" s="101"/>
      <c r="EY51" s="101"/>
      <c r="EZ51" s="101"/>
      <c r="FA51" s="102"/>
      <c r="FB51" s="101"/>
      <c r="FC51" s="101"/>
      <c r="FD51" s="101"/>
      <c r="FE51" s="101"/>
      <c r="FF51" s="101"/>
      <c r="FG51" s="101"/>
      <c r="FH51" s="101"/>
      <c r="FI51" s="101"/>
      <c r="FJ51" s="101"/>
      <c r="FK51" s="101"/>
      <c r="FL51" s="101"/>
      <c r="FM51" s="101"/>
      <c r="FN51" s="102"/>
      <c r="FO51" s="101"/>
      <c r="FP51" s="101"/>
      <c r="FQ51" s="101"/>
      <c r="FR51" s="101"/>
      <c r="FS51" s="101"/>
      <c r="FT51" s="101"/>
      <c r="FU51" s="101"/>
      <c r="FV51" s="101"/>
      <c r="FW51" s="101"/>
      <c r="FX51" s="101"/>
      <c r="FY51" s="101"/>
      <c r="FZ51" s="101"/>
      <c r="GA51" s="102"/>
      <c r="GB51" s="101"/>
      <c r="GC51" s="101"/>
      <c r="GD51" s="101"/>
      <c r="GE51" s="101"/>
      <c r="GF51" s="101"/>
      <c r="GG51" s="101"/>
      <c r="GH51" s="101"/>
      <c r="GI51" s="101"/>
      <c r="GJ51" s="101"/>
      <c r="GK51" s="101"/>
      <c r="GL51" s="101"/>
      <c r="GM51" s="101"/>
      <c r="GN51" s="102"/>
      <c r="GO51" s="101"/>
      <c r="GP51" s="101"/>
      <c r="GQ51" s="101"/>
      <c r="GR51" s="101"/>
      <c r="GS51" s="101"/>
      <c r="GT51" s="101"/>
      <c r="GU51" s="101"/>
      <c r="GV51" s="101"/>
      <c r="GW51" s="101"/>
      <c r="GX51" s="101"/>
      <c r="GY51" s="101"/>
      <c r="GZ51" s="101"/>
      <c r="HA51" s="102"/>
      <c r="HB51" s="101"/>
      <c r="HC51" s="101"/>
      <c r="HD51" s="101"/>
      <c r="HE51" s="101"/>
      <c r="HF51" s="101"/>
      <c r="HG51" s="101"/>
      <c r="HH51" s="101"/>
      <c r="HI51" s="101"/>
      <c r="HJ51" s="101"/>
      <c r="HK51" s="101"/>
      <c r="HL51" s="101"/>
      <c r="HM51" s="101"/>
      <c r="HN51" s="102"/>
      <c r="HO51" s="101"/>
      <c r="HP51" s="101"/>
      <c r="HQ51" s="101"/>
      <c r="HR51" s="101"/>
      <c r="HS51" s="101"/>
      <c r="HT51" s="101"/>
      <c r="HU51" s="101"/>
      <c r="HV51" s="101"/>
      <c r="HW51" s="101"/>
      <c r="HX51" s="101"/>
      <c r="HY51" s="101"/>
      <c r="HZ51" s="101"/>
      <c r="IA51" s="102"/>
      <c r="IB51" s="101"/>
      <c r="IC51" s="101"/>
      <c r="ID51" s="101"/>
      <c r="IE51" s="101"/>
      <c r="IF51" s="101"/>
      <c r="IG51" s="101"/>
      <c r="IH51" s="101"/>
      <c r="II51" s="101"/>
      <c r="IJ51" s="101"/>
      <c r="IK51" s="101"/>
      <c r="IL51" s="101"/>
      <c r="IM51" s="101"/>
      <c r="IN51" s="102"/>
      <c r="IO51" s="101"/>
      <c r="IP51" s="101"/>
      <c r="IQ51" s="101"/>
      <c r="IR51" s="101"/>
      <c r="IS51" s="101"/>
      <c r="IT51" s="101"/>
      <c r="IU51" s="101"/>
      <c r="IV51" s="101"/>
      <c r="IW51" s="101"/>
      <c r="IX51" s="101"/>
      <c r="IY51" s="101"/>
      <c r="IZ51" s="101"/>
      <c r="JA51" s="102"/>
      <c r="JB51" s="101"/>
      <c r="JC51" s="101"/>
      <c r="JD51" s="101"/>
      <c r="JE51" s="101"/>
      <c r="JF51" s="101"/>
      <c r="JG51" s="101"/>
      <c r="JH51" s="101"/>
      <c r="JI51" s="101"/>
      <c r="JJ51" s="101"/>
      <c r="JK51" s="101"/>
      <c r="JL51" s="101"/>
      <c r="JM51" s="101"/>
      <c r="JN51" s="102"/>
      <c r="JO51" s="101"/>
      <c r="JP51" s="101"/>
      <c r="JQ51" s="101"/>
      <c r="JR51" s="101"/>
      <c r="JS51" s="101"/>
      <c r="JT51" s="101"/>
      <c r="JU51" s="101"/>
      <c r="JV51" s="101"/>
      <c r="JW51" s="101"/>
      <c r="JX51" s="101"/>
      <c r="JY51" s="101"/>
      <c r="JZ51" s="101"/>
      <c r="KA51" s="102"/>
      <c r="KB51" s="101"/>
      <c r="KC51" s="101"/>
      <c r="KD51" s="101"/>
      <c r="KE51" s="101"/>
      <c r="KF51" s="101"/>
      <c r="KG51" s="101"/>
      <c r="KH51" s="101"/>
      <c r="KI51" s="101"/>
      <c r="KJ51" s="101"/>
      <c r="KK51" s="101"/>
      <c r="KL51" s="101"/>
      <c r="KM51" s="101"/>
      <c r="KN51" s="102"/>
      <c r="KO51" s="101"/>
      <c r="KP51" s="101"/>
      <c r="KQ51" s="101"/>
      <c r="KR51" s="101"/>
      <c r="KS51" s="101"/>
      <c r="KT51" s="101"/>
      <c r="KU51" s="101"/>
      <c r="KV51" s="101"/>
      <c r="KW51" s="101"/>
      <c r="KX51" s="101"/>
      <c r="KY51" s="101"/>
      <c r="KZ51" s="101"/>
      <c r="LA51" s="102"/>
      <c r="LB51" s="101"/>
      <c r="LC51" s="101"/>
      <c r="LD51" s="101"/>
      <c r="LE51" s="101"/>
      <c r="LF51" s="101"/>
      <c r="LG51" s="101"/>
      <c r="LH51" s="101"/>
      <c r="LI51" s="101"/>
      <c r="LJ51" s="101"/>
      <c r="LK51" s="101"/>
      <c r="LL51" s="101"/>
      <c r="LM51" s="101"/>
      <c r="LN51" s="211"/>
    </row>
    <row r="52" spans="1:326" s="117" customFormat="1" ht="15.4" thickBot="1">
      <c r="A52" s="181" t="s">
        <v>42</v>
      </c>
      <c r="B52" s="185">
        <f>B53+B56</f>
        <v>16666.666666666668</v>
      </c>
      <c r="C52" s="183">
        <f>C53+C56</f>
        <v>18402.777777777781</v>
      </c>
      <c r="D52" s="183">
        <f t="shared" ref="D52:N52" si="787">D53+D56</f>
        <v>20145.833333333336</v>
      </c>
      <c r="E52" s="183">
        <f t="shared" si="787"/>
        <v>21895.833333333339</v>
      </c>
      <c r="F52" s="183">
        <f t="shared" si="787"/>
        <v>23652.777777777785</v>
      </c>
      <c r="G52" s="183">
        <f t="shared" si="787"/>
        <v>25416.666666666675</v>
      </c>
      <c r="H52" s="183">
        <f t="shared" si="787"/>
        <v>27187.500000000007</v>
      </c>
      <c r="I52" s="183">
        <f t="shared" si="787"/>
        <v>28965.277777777788</v>
      </c>
      <c r="J52" s="183">
        <f t="shared" si="787"/>
        <v>62000.000000000015</v>
      </c>
      <c r="K52" s="183">
        <f t="shared" si="787"/>
        <v>95171.875000000015</v>
      </c>
      <c r="L52" s="183">
        <f t="shared" si="787"/>
        <v>128480.90277777778</v>
      </c>
      <c r="M52" s="183">
        <f t="shared" si="787"/>
        <v>161927.08333333334</v>
      </c>
      <c r="N52" s="183">
        <f t="shared" si="787"/>
        <v>161927.08333333334</v>
      </c>
      <c r="O52" s="182">
        <f t="shared" ref="O52:BZ52" si="788">O53+O56</f>
        <v>268435.11284722225</v>
      </c>
      <c r="P52" s="183">
        <f t="shared" si="788"/>
        <v>375384.11458333337</v>
      </c>
      <c r="Q52" s="183">
        <f t="shared" si="788"/>
        <v>482774.08854166669</v>
      </c>
      <c r="R52" s="183">
        <f t="shared" si="788"/>
        <v>590657.11805555562</v>
      </c>
      <c r="S52" s="183">
        <f t="shared" si="788"/>
        <v>698990.01736111112</v>
      </c>
      <c r="T52" s="183">
        <f t="shared" si="788"/>
        <v>807591.25434027798</v>
      </c>
      <c r="U52" s="183">
        <f t="shared" si="788"/>
        <v>916461.91406250012</v>
      </c>
      <c r="V52" s="183">
        <f t="shared" si="788"/>
        <v>1025603.0815972224</v>
      </c>
      <c r="W52" s="183">
        <f t="shared" si="788"/>
        <v>1135015.842013889</v>
      </c>
      <c r="X52" s="183">
        <f t="shared" si="788"/>
        <v>1244701.2803819445</v>
      </c>
      <c r="Y52" s="183">
        <f t="shared" si="788"/>
        <v>1354660.4817708335</v>
      </c>
      <c r="Z52" s="183">
        <f t="shared" si="788"/>
        <v>1464894.53125</v>
      </c>
      <c r="AA52" s="183">
        <f t="shared" si="788"/>
        <v>1464894.53125</v>
      </c>
      <c r="AB52" s="182">
        <f t="shared" si="788"/>
        <v>1544214.4042968748</v>
      </c>
      <c r="AC52" s="183">
        <f t="shared" si="788"/>
        <v>1623733.0078125</v>
      </c>
      <c r="AD52" s="183">
        <f t="shared" si="788"/>
        <v>1703451.101345486</v>
      </c>
      <c r="AE52" s="183">
        <f t="shared" si="788"/>
        <v>1783369.4444444445</v>
      </c>
      <c r="AF52" s="183">
        <f t="shared" si="788"/>
        <v>1863488.7966579862</v>
      </c>
      <c r="AG52" s="183">
        <f t="shared" si="788"/>
        <v>1958819.0538194447</v>
      </c>
      <c r="AH52" s="183">
        <f t="shared" si="788"/>
        <v>2034366.1784758396</v>
      </c>
      <c r="AI52" s="183">
        <f t="shared" si="788"/>
        <v>2109913.3031322341</v>
      </c>
      <c r="AJ52" s="183">
        <f t="shared" si="788"/>
        <v>2185460.4277886292</v>
      </c>
      <c r="AK52" s="183">
        <f t="shared" si="788"/>
        <v>2261007.5524450238</v>
      </c>
      <c r="AL52" s="183">
        <f t="shared" si="788"/>
        <v>2336554.6771014184</v>
      </c>
      <c r="AM52" s="183">
        <f t="shared" si="788"/>
        <v>2578160.6141750701</v>
      </c>
      <c r="AN52" s="183">
        <f t="shared" si="788"/>
        <v>2578160.6141750701</v>
      </c>
      <c r="AO52" s="182">
        <f t="shared" si="788"/>
        <v>2750791.7949110107</v>
      </c>
      <c r="AP52" s="183">
        <f t="shared" si="788"/>
        <v>2673431.3510485813</v>
      </c>
      <c r="AQ52" s="183">
        <f t="shared" si="788"/>
        <v>2595778.8939702488</v>
      </c>
      <c r="AR52" s="183">
        <f t="shared" si="788"/>
        <v>2517833.206954279</v>
      </c>
      <c r="AS52" s="183">
        <f t="shared" si="788"/>
        <v>2439593.0682092654</v>
      </c>
      <c r="AT52" s="183">
        <f t="shared" si="788"/>
        <v>2361057.2508530035</v>
      </c>
      <c r="AU52" s="183">
        <f t="shared" si="788"/>
        <v>2282224.5228912798</v>
      </c>
      <c r="AV52" s="183">
        <f t="shared" si="788"/>
        <v>2203093.6471965718</v>
      </c>
      <c r="AW52" s="183">
        <f t="shared" si="788"/>
        <v>2123663.3814866585</v>
      </c>
      <c r="AX52" s="183">
        <f t="shared" si="788"/>
        <v>2043932.4783031433</v>
      </c>
      <c r="AY52" s="183">
        <f t="shared" si="788"/>
        <v>1963899.6849898864</v>
      </c>
      <c r="AZ52" s="183">
        <f t="shared" si="788"/>
        <v>2028024.9282578551</v>
      </c>
      <c r="BA52" s="183">
        <f t="shared" si="788"/>
        <v>2028024.9282578551</v>
      </c>
      <c r="BB52" s="182">
        <f t="shared" si="788"/>
        <v>1947247.9849423443</v>
      </c>
      <c r="BC52" s="183">
        <f t="shared" si="788"/>
        <v>1866767.2837276312</v>
      </c>
      <c r="BD52" s="183">
        <f t="shared" si="788"/>
        <v>1785982.1373533586</v>
      </c>
      <c r="BE52" s="183">
        <f t="shared" si="788"/>
        <v>1704891.2772980286</v>
      </c>
      <c r="BF52" s="183">
        <f t="shared" si="788"/>
        <v>1623493.4297546367</v>
      </c>
      <c r="BG52" s="183">
        <f t="shared" si="788"/>
        <v>1613594.2764032558</v>
      </c>
      <c r="BH52" s="183">
        <f t="shared" si="788"/>
        <v>1531877.8068804727</v>
      </c>
      <c r="BI52" s="183">
        <f t="shared" si="788"/>
        <v>1449851.743163513</v>
      </c>
      <c r="BJ52" s="183">
        <f t="shared" si="788"/>
        <v>1367514.7952765683</v>
      </c>
      <c r="BK52" s="183">
        <f t="shared" si="788"/>
        <v>1284865.6678689294</v>
      </c>
      <c r="BL52" s="183">
        <f t="shared" si="788"/>
        <v>1201903.0601925943</v>
      </c>
      <c r="BM52" s="183">
        <f t="shared" si="788"/>
        <v>1267671.146049812</v>
      </c>
      <c r="BN52" s="183">
        <f t="shared" si="788"/>
        <v>1267671.146049812</v>
      </c>
      <c r="BO52" s="182">
        <f t="shared" si="788"/>
        <v>1183936.9652891092</v>
      </c>
      <c r="BP52" s="183">
        <f t="shared" si="788"/>
        <v>1100506.3922397855</v>
      </c>
      <c r="BQ52" s="183">
        <f t="shared" si="788"/>
        <v>1016759.6691007634</v>
      </c>
      <c r="BR52" s="183">
        <f t="shared" si="788"/>
        <v>932695.47858000244</v>
      </c>
      <c r="BS52" s="183">
        <f t="shared" si="788"/>
        <v>848312.49789674557</v>
      </c>
      <c r="BT52" s="183">
        <f t="shared" si="788"/>
        <v>1393654.766086715</v>
      </c>
      <c r="BU52" s="183">
        <f t="shared" si="788"/>
        <v>1311255.4036974169</v>
      </c>
      <c r="BV52" s="183">
        <f t="shared" si="788"/>
        <v>1228544.1879295039</v>
      </c>
      <c r="BW52" s="183">
        <f t="shared" si="788"/>
        <v>1145519.8193938984</v>
      </c>
      <c r="BX52" s="183">
        <f t="shared" si="788"/>
        <v>1062180.9932874015</v>
      </c>
      <c r="BY52" s="183">
        <f t="shared" si="788"/>
        <v>978526.39937013469</v>
      </c>
      <c r="BZ52" s="183">
        <f t="shared" si="788"/>
        <v>1045448.7795605025</v>
      </c>
      <c r="CA52" s="183">
        <f t="shared" ref="CA52:EL52" si="789">CA53+CA56</f>
        <v>1045448.7795605025</v>
      </c>
      <c r="CB52" s="182">
        <f t="shared" si="789"/>
        <v>961013.78818269365</v>
      </c>
      <c r="CC52" s="183">
        <f t="shared" si="789"/>
        <v>876887.79066747136</v>
      </c>
      <c r="CD52" s="183">
        <f t="shared" si="789"/>
        <v>792443.34924918984</v>
      </c>
      <c r="CE52" s="183">
        <f t="shared" si="789"/>
        <v>707679.13707825285</v>
      </c>
      <c r="CF52" s="183">
        <f t="shared" si="789"/>
        <v>622593.82177652454</v>
      </c>
      <c r="CG52" s="183">
        <f t="shared" si="789"/>
        <v>1174298.2170329611</v>
      </c>
      <c r="CH52" s="183">
        <f t="shared" si="789"/>
        <v>1091221.3100708856</v>
      </c>
      <c r="CI52" s="183">
        <f t="shared" si="789"/>
        <v>1007830.3304163889</v>
      </c>
      <c r="CJ52" s="183">
        <f t="shared" si="789"/>
        <v>924123.96943325258</v>
      </c>
      <c r="CK52" s="183">
        <f t="shared" si="789"/>
        <v>840100.91303260741</v>
      </c>
      <c r="CL52" s="183">
        <f t="shared" si="789"/>
        <v>755759.84165021393</v>
      </c>
      <c r="CM52" s="183">
        <f t="shared" si="789"/>
        <v>820998.43730314588</v>
      </c>
      <c r="CN52" s="183">
        <f t="shared" si="789"/>
        <v>820998.43730314588</v>
      </c>
      <c r="CO52" s="182">
        <f t="shared" si="789"/>
        <v>735868.09871182358</v>
      </c>
      <c r="CP52" s="183">
        <f t="shared" si="789"/>
        <v>651040.33256136067</v>
      </c>
      <c r="CQ52" s="183">
        <f t="shared" si="789"/>
        <v>565891.82037409605</v>
      </c>
      <c r="CR52" s="183">
        <f t="shared" si="789"/>
        <v>480421.22570820968</v>
      </c>
      <c r="CS52" s="183">
        <f t="shared" si="789"/>
        <v>394627.20655337418</v>
      </c>
      <c r="CT52" s="183">
        <f t="shared" si="789"/>
        <v>953174.64281940809</v>
      </c>
      <c r="CU52" s="183">
        <f t="shared" si="789"/>
        <v>869415.83554685279</v>
      </c>
      <c r="CV52" s="183">
        <f t="shared" si="789"/>
        <v>785340.73623282055</v>
      </c>
      <c r="CW52" s="183">
        <f t="shared" si="789"/>
        <v>700948.02699380519</v>
      </c>
      <c r="CX52" s="183">
        <f t="shared" si="789"/>
        <v>616236.38445511903</v>
      </c>
      <c r="CY52" s="183">
        <f t="shared" si="789"/>
        <v>531204.47972801386</v>
      </c>
      <c r="CZ52" s="183">
        <f t="shared" si="789"/>
        <v>593698.07887649292</v>
      </c>
      <c r="DA52" s="183">
        <f t="shared" si="789"/>
        <v>593698.07887649292</v>
      </c>
      <c r="DB52" s="182">
        <f t="shared" si="789"/>
        <v>507867.90670190821</v>
      </c>
      <c r="DC52" s="183">
        <f t="shared" si="789"/>
        <v>422329.48194343364</v>
      </c>
      <c r="DD52" s="183">
        <f t="shared" si="789"/>
        <v>336467.99062992889</v>
      </c>
      <c r="DE52" s="183">
        <f t="shared" si="789"/>
        <v>250282.08665074804</v>
      </c>
      <c r="DF52" s="183">
        <f t="shared" si="789"/>
        <v>163770.41828645076</v>
      </c>
      <c r="DG52" s="183">
        <f t="shared" si="789"/>
        <v>730228.63770889596</v>
      </c>
      <c r="DH52" s="183">
        <f t="shared" si="789"/>
        <v>645783.43373693456</v>
      </c>
      <c r="DI52" s="183">
        <f t="shared" si="789"/>
        <v>561019.71829655359</v>
      </c>
      <c r="DJ52" s="183">
        <f t="shared" si="789"/>
        <v>475936.16425663442</v>
      </c>
      <c r="DK52" s="183">
        <f t="shared" si="789"/>
        <v>390531.43895634578</v>
      </c>
      <c r="DL52" s="183">
        <f t="shared" si="789"/>
        <v>304804.20418210269</v>
      </c>
      <c r="DM52" s="183">
        <f t="shared" si="789"/>
        <v>363137.19986248901</v>
      </c>
      <c r="DN52" s="183">
        <f t="shared" si="789"/>
        <v>363137.19986248901</v>
      </c>
      <c r="DO52" s="182">
        <f t="shared" si="789"/>
        <v>276602.56291261665</v>
      </c>
      <c r="DP52" s="183">
        <f t="shared" si="789"/>
        <v>190342.96864849236</v>
      </c>
      <c r="DQ52" s="183">
        <f t="shared" si="789"/>
        <v>103757.96273248189</v>
      </c>
      <c r="DR52" s="183">
        <f t="shared" si="789"/>
        <v>16846.189282702151</v>
      </c>
      <c r="DS52" s="183">
        <f t="shared" si="789"/>
        <v>-70393.713232237409</v>
      </c>
      <c r="DT52" s="183">
        <f t="shared" si="789"/>
        <v>505404.15183694713</v>
      </c>
      <c r="DU52" s="183">
        <f t="shared" si="789"/>
        <v>420267.91414774535</v>
      </c>
      <c r="DV52" s="183">
        <f t="shared" si="789"/>
        <v>334810.94545905286</v>
      </c>
      <c r="DW52" s="183">
        <f t="shared" si="789"/>
        <v>249031.90939170492</v>
      </c>
      <c r="DX52" s="183">
        <f t="shared" si="789"/>
        <v>162929.46399829059</v>
      </c>
      <c r="DY52" s="183">
        <f t="shared" si="789"/>
        <v>76502.261739951209</v>
      </c>
      <c r="DZ52" s="183">
        <f t="shared" si="789"/>
        <v>128785.30254955741</v>
      </c>
      <c r="EA52" s="183">
        <f t="shared" si="789"/>
        <v>128785.30254955741</v>
      </c>
      <c r="EB52" s="182">
        <f t="shared" si="789"/>
        <v>41541.424814437749</v>
      </c>
      <c r="EC52" s="183">
        <f t="shared" si="789"/>
        <v>-45451.968046470312</v>
      </c>
      <c r="ED52" s="183">
        <f t="shared" si="789"/>
        <v>-132773.15048405156</v>
      </c>
      <c r="EE52" s="183">
        <f t="shared" si="789"/>
        <v>-220423.48828820861</v>
      </c>
      <c r="EF52" s="183">
        <f t="shared" si="789"/>
        <v>-308404.35293963552</v>
      </c>
      <c r="EG52" s="183">
        <f t="shared" si="789"/>
        <v>278642.99767805368</v>
      </c>
      <c r="EH52" s="183">
        <f t="shared" si="789"/>
        <v>192810.94250531442</v>
      </c>
      <c r="EI52" s="183">
        <f t="shared" si="789"/>
        <v>106655.93666293634</v>
      </c>
      <c r="EJ52" s="183">
        <f t="shared" si="789"/>
        <v>20176.634523129003</v>
      </c>
      <c r="EK52" s="183">
        <f t="shared" si="789"/>
        <v>-66628.315148679991</v>
      </c>
      <c r="EL52" s="183">
        <f t="shared" si="789"/>
        <v>-153760.26921720756</v>
      </c>
      <c r="EM52" s="183">
        <f t="shared" ref="EM52:GX52" si="790">EM53+EM56</f>
        <v>-110045.37017421814</v>
      </c>
      <c r="EN52" s="183">
        <f t="shared" si="790"/>
        <v>-110045.37017421814</v>
      </c>
      <c r="EO52" s="182">
        <f t="shared" si="790"/>
        <v>-198003.41581571894</v>
      </c>
      <c r="EP52" s="183">
        <f t="shared" si="790"/>
        <v>-285746.00704725389</v>
      </c>
      <c r="EQ52" s="183">
        <f t="shared" si="790"/>
        <v>-373818.80955889169</v>
      </c>
      <c r="ER52" s="183">
        <f t="shared" si="790"/>
        <v>-462223.19923096639</v>
      </c>
      <c r="ES52" s="183">
        <f t="shared" si="790"/>
        <v>-550960.55767664639</v>
      </c>
      <c r="ET52" s="183">
        <f t="shared" si="790"/>
        <v>49884.643260294411</v>
      </c>
      <c r="EU52" s="183">
        <f t="shared" si="790"/>
        <v>-36648.166808281909</v>
      </c>
      <c r="EV52" s="183">
        <f t="shared" si="790"/>
        <v>-123506.14740211565</v>
      </c>
      <c r="EW52" s="183">
        <f t="shared" si="790"/>
        <v>-210690.65339839525</v>
      </c>
      <c r="EX52" s="183">
        <f t="shared" si="790"/>
        <v>-298203.045319631</v>
      </c>
      <c r="EY52" s="183">
        <f t="shared" si="790"/>
        <v>-386044.68935717689</v>
      </c>
      <c r="EZ52" s="183">
        <f t="shared" si="790"/>
        <v>-354250.72179162363</v>
      </c>
      <c r="FA52" s="183">
        <f t="shared" si="790"/>
        <v>-354250.72179162363</v>
      </c>
      <c r="FB52" s="182">
        <f t="shared" si="790"/>
        <v>-442928.02066326677</v>
      </c>
      <c r="FC52" s="183">
        <f t="shared" si="790"/>
        <v>-531438.84516002564</v>
      </c>
      <c r="FD52" s="183">
        <f t="shared" si="790"/>
        <v>-620282.36095368501</v>
      </c>
      <c r="FE52" s="183">
        <f t="shared" si="790"/>
        <v>-709459.95425798185</v>
      </c>
      <c r="FF52" s="183">
        <f t="shared" si="790"/>
        <v>-798973.01706254412</v>
      </c>
      <c r="FG52" s="183">
        <f t="shared" si="790"/>
        <v>-180934.05376854882</v>
      </c>
      <c r="FH52" s="183">
        <f t="shared" si="790"/>
        <v>-268172.71771073295</v>
      </c>
      <c r="FI52" s="183">
        <f t="shared" si="790"/>
        <v>-355738.77228083997</v>
      </c>
      <c r="FJ52" s="183">
        <f t="shared" si="790"/>
        <v>-443633.58160648658</v>
      </c>
      <c r="FK52" s="183">
        <f t="shared" si="790"/>
        <v>-531858.51549915399</v>
      </c>
      <c r="FL52" s="183">
        <f t="shared" si="790"/>
        <v>-620414.94947787141</v>
      </c>
      <c r="FM52" s="183">
        <f t="shared" si="790"/>
        <v>-605002.30045882496</v>
      </c>
      <c r="FN52" s="183">
        <f t="shared" si="790"/>
        <v>-605002.30045882496</v>
      </c>
      <c r="FO52" s="182">
        <f t="shared" si="790"/>
        <v>-694404.10422678373</v>
      </c>
      <c r="FP52" s="183">
        <f t="shared" si="790"/>
        <v>-783706.97760341875</v>
      </c>
      <c r="FQ52" s="183">
        <f t="shared" si="790"/>
        <v>-873345.09989682527</v>
      </c>
      <c r="FR52" s="183">
        <f t="shared" si="790"/>
        <v>-963319.8679774896</v>
      </c>
      <c r="FS52" s="183">
        <f t="shared" si="790"/>
        <v>-1053632.6845361926</v>
      </c>
      <c r="FT52" s="183">
        <f t="shared" si="790"/>
        <v>-413879.18396097224</v>
      </c>
      <c r="FU52" s="183">
        <f t="shared" si="790"/>
        <v>-516958.3907502626</v>
      </c>
      <c r="FV52" s="183">
        <f t="shared" si="790"/>
        <v>-620386.05592635192</v>
      </c>
      <c r="FW52" s="183">
        <f t="shared" si="790"/>
        <v>-724163.63139918505</v>
      </c>
      <c r="FX52" s="183">
        <f t="shared" si="790"/>
        <v>-828292.57512833178</v>
      </c>
      <c r="FY52" s="183">
        <f t="shared" si="790"/>
        <v>-932774.35114819347</v>
      </c>
      <c r="FZ52" s="183">
        <f t="shared" si="790"/>
        <v>-954755.55764363601</v>
      </c>
      <c r="GA52" s="183">
        <f t="shared" si="790"/>
        <v>-954755.55764363601</v>
      </c>
      <c r="GB52" s="182">
        <f t="shared" si="790"/>
        <v>-1044979.4663367884</v>
      </c>
      <c r="GC52" s="183">
        <f t="shared" si="790"/>
        <v>-1135215.4074933711</v>
      </c>
      <c r="GD52" s="183">
        <f t="shared" si="790"/>
        <v>-1225808.6598817715</v>
      </c>
      <c r="GE52" s="183">
        <f t="shared" si="790"/>
        <v>-1316760.7122987898</v>
      </c>
      <c r="GF52" s="183">
        <f t="shared" si="790"/>
        <v>-1408073.0597445443</v>
      </c>
      <c r="GG52" s="183">
        <f t="shared" si="790"/>
        <v>-573451.63939677563</v>
      </c>
      <c r="GH52" s="183">
        <f t="shared" si="790"/>
        <v>-661629.52199276991</v>
      </c>
      <c r="GI52" s="183">
        <f t="shared" si="790"/>
        <v>-750156.14057658007</v>
      </c>
      <c r="GJ52" s="183">
        <f t="shared" si="790"/>
        <v>-839032.94821482163</v>
      </c>
      <c r="GK52" s="183">
        <f t="shared" si="790"/>
        <v>-928261.40402855503</v>
      </c>
      <c r="GL52" s="183">
        <f t="shared" si="790"/>
        <v>-1017842.9732185114</v>
      </c>
      <c r="GM52" s="183">
        <f t="shared" si="790"/>
        <v>1199924.7842785597</v>
      </c>
      <c r="GN52" s="183">
        <f t="shared" si="790"/>
        <v>1199924.7842785597</v>
      </c>
      <c r="GO52" s="182">
        <f t="shared" si="790"/>
        <v>2.4301698431372643E-9</v>
      </c>
      <c r="GP52" s="183">
        <f t="shared" si="790"/>
        <v>2.4301698431372643E-9</v>
      </c>
      <c r="GQ52" s="183">
        <f t="shared" si="790"/>
        <v>2.4301698431372643E-9</v>
      </c>
      <c r="GR52" s="183">
        <f t="shared" si="790"/>
        <v>2.4301698431372643E-9</v>
      </c>
      <c r="GS52" s="183">
        <f t="shared" si="790"/>
        <v>2.4301698431372643E-9</v>
      </c>
      <c r="GT52" s="183">
        <f t="shared" si="790"/>
        <v>2.4301698431372643E-9</v>
      </c>
      <c r="GU52" s="183">
        <f t="shared" si="790"/>
        <v>2.4301698431372643E-9</v>
      </c>
      <c r="GV52" s="183">
        <f t="shared" si="790"/>
        <v>2.4301698431372643E-9</v>
      </c>
      <c r="GW52" s="183">
        <f t="shared" si="790"/>
        <v>2.4301698431372643E-9</v>
      </c>
      <c r="GX52" s="183">
        <f t="shared" si="790"/>
        <v>2.4301698431372643E-9</v>
      </c>
      <c r="GY52" s="183">
        <f t="shared" ref="GY52:JJ52" si="791">GY53+GY56</f>
        <v>2.4301698431372643E-9</v>
      </c>
      <c r="GZ52" s="183">
        <f t="shared" si="791"/>
        <v>2.4301698431372643E-9</v>
      </c>
      <c r="HA52" s="183">
        <f t="shared" si="791"/>
        <v>2.4301698431372643E-9</v>
      </c>
      <c r="HB52" s="182">
        <f t="shared" si="791"/>
        <v>2.4301698431372643E-9</v>
      </c>
      <c r="HC52" s="183">
        <f t="shared" si="791"/>
        <v>2.4301698431372643E-9</v>
      </c>
      <c r="HD52" s="183">
        <f t="shared" si="791"/>
        <v>2.4301698431372643E-9</v>
      </c>
      <c r="HE52" s="183">
        <f t="shared" si="791"/>
        <v>2.4301698431372643E-9</v>
      </c>
      <c r="HF52" s="183">
        <f t="shared" si="791"/>
        <v>2.4301698431372643E-9</v>
      </c>
      <c r="HG52" s="183">
        <f t="shared" si="791"/>
        <v>2.4301698431372643E-9</v>
      </c>
      <c r="HH52" s="183">
        <f t="shared" si="791"/>
        <v>2.4301698431372643E-9</v>
      </c>
      <c r="HI52" s="183">
        <f t="shared" si="791"/>
        <v>2.4301698431372643E-9</v>
      </c>
      <c r="HJ52" s="183">
        <f t="shared" si="791"/>
        <v>2.4301698431372643E-9</v>
      </c>
      <c r="HK52" s="183">
        <f t="shared" si="791"/>
        <v>2.4301698431372643E-9</v>
      </c>
      <c r="HL52" s="183">
        <f t="shared" si="791"/>
        <v>2.4301698431372643E-9</v>
      </c>
      <c r="HM52" s="183">
        <f t="shared" si="791"/>
        <v>2.4301698431372643E-9</v>
      </c>
      <c r="HN52" s="183">
        <f t="shared" si="791"/>
        <v>2.4301698431372643E-9</v>
      </c>
      <c r="HO52" s="182">
        <f t="shared" si="791"/>
        <v>2.4301698431372643E-9</v>
      </c>
      <c r="HP52" s="183">
        <f t="shared" si="791"/>
        <v>2.4301698431372643E-9</v>
      </c>
      <c r="HQ52" s="183">
        <f t="shared" si="791"/>
        <v>2.4301698431372643E-9</v>
      </c>
      <c r="HR52" s="183">
        <f t="shared" si="791"/>
        <v>2.4301698431372643E-9</v>
      </c>
      <c r="HS52" s="183">
        <f t="shared" si="791"/>
        <v>2.4301698431372643E-9</v>
      </c>
      <c r="HT52" s="183">
        <f t="shared" si="791"/>
        <v>2.4301698431372643E-9</v>
      </c>
      <c r="HU52" s="183">
        <f t="shared" si="791"/>
        <v>2.4301698431372643E-9</v>
      </c>
      <c r="HV52" s="183">
        <f t="shared" si="791"/>
        <v>2.4301698431372643E-9</v>
      </c>
      <c r="HW52" s="183">
        <f t="shared" si="791"/>
        <v>2.4301698431372643E-9</v>
      </c>
      <c r="HX52" s="183">
        <f t="shared" si="791"/>
        <v>2.4301698431372643E-9</v>
      </c>
      <c r="HY52" s="183">
        <f t="shared" si="791"/>
        <v>2.4301698431372643E-9</v>
      </c>
      <c r="HZ52" s="183">
        <f t="shared" si="791"/>
        <v>2.4301698431372643E-9</v>
      </c>
      <c r="IA52" s="183">
        <f t="shared" si="791"/>
        <v>2.4301698431372643E-9</v>
      </c>
      <c r="IB52" s="182">
        <f t="shared" si="791"/>
        <v>2.4301698431372643E-9</v>
      </c>
      <c r="IC52" s="183">
        <f t="shared" si="791"/>
        <v>2.4301698431372643E-9</v>
      </c>
      <c r="ID52" s="183">
        <f t="shared" si="791"/>
        <v>2.4301698431372643E-9</v>
      </c>
      <c r="IE52" s="183">
        <f t="shared" si="791"/>
        <v>2.4301698431372643E-9</v>
      </c>
      <c r="IF52" s="183">
        <f t="shared" si="791"/>
        <v>2.4301698431372643E-9</v>
      </c>
      <c r="IG52" s="183">
        <f t="shared" si="791"/>
        <v>2.4301698431372643E-9</v>
      </c>
      <c r="IH52" s="183">
        <f t="shared" si="791"/>
        <v>2.4301698431372643E-9</v>
      </c>
      <c r="II52" s="183">
        <f t="shared" si="791"/>
        <v>2.4301698431372643E-9</v>
      </c>
      <c r="IJ52" s="183">
        <f t="shared" si="791"/>
        <v>2.4301698431372643E-9</v>
      </c>
      <c r="IK52" s="183">
        <f t="shared" si="791"/>
        <v>2.4301698431372643E-9</v>
      </c>
      <c r="IL52" s="183">
        <f t="shared" si="791"/>
        <v>2.4301698431372643E-9</v>
      </c>
      <c r="IM52" s="183">
        <f t="shared" si="791"/>
        <v>2.4301698431372643E-9</v>
      </c>
      <c r="IN52" s="183">
        <f t="shared" si="791"/>
        <v>2.4301698431372643E-9</v>
      </c>
      <c r="IO52" s="182">
        <f t="shared" si="791"/>
        <v>2.4301698431372643E-9</v>
      </c>
      <c r="IP52" s="183">
        <f t="shared" si="791"/>
        <v>2.4301698431372643E-9</v>
      </c>
      <c r="IQ52" s="183">
        <f t="shared" si="791"/>
        <v>2.4301698431372643E-9</v>
      </c>
      <c r="IR52" s="183">
        <f t="shared" si="791"/>
        <v>2.4301698431372643E-9</v>
      </c>
      <c r="IS52" s="183">
        <f t="shared" si="791"/>
        <v>2.4301698431372643E-9</v>
      </c>
      <c r="IT52" s="183">
        <f t="shared" si="791"/>
        <v>2.4301698431372643E-9</v>
      </c>
      <c r="IU52" s="183">
        <f t="shared" si="791"/>
        <v>2.4301698431372643E-9</v>
      </c>
      <c r="IV52" s="183">
        <f t="shared" si="791"/>
        <v>2.4301698431372643E-9</v>
      </c>
      <c r="IW52" s="183">
        <f t="shared" si="791"/>
        <v>2.4301698431372643E-9</v>
      </c>
      <c r="IX52" s="183">
        <f t="shared" si="791"/>
        <v>2.4301698431372643E-9</v>
      </c>
      <c r="IY52" s="183">
        <f t="shared" si="791"/>
        <v>2.4301698431372643E-9</v>
      </c>
      <c r="IZ52" s="183">
        <f t="shared" si="791"/>
        <v>2.4301698431372643E-9</v>
      </c>
      <c r="JA52" s="183">
        <f t="shared" si="791"/>
        <v>2.4301698431372643E-9</v>
      </c>
      <c r="JB52" s="182">
        <f t="shared" si="791"/>
        <v>2.4301698431372643E-9</v>
      </c>
      <c r="JC52" s="183">
        <f t="shared" si="791"/>
        <v>2.4301698431372643E-9</v>
      </c>
      <c r="JD52" s="183">
        <f t="shared" si="791"/>
        <v>2.4301698431372643E-9</v>
      </c>
      <c r="JE52" s="183">
        <f t="shared" si="791"/>
        <v>2.4301698431372643E-9</v>
      </c>
      <c r="JF52" s="183">
        <f t="shared" si="791"/>
        <v>2.4301698431372643E-9</v>
      </c>
      <c r="JG52" s="183">
        <f t="shared" si="791"/>
        <v>2.4301698431372643E-9</v>
      </c>
      <c r="JH52" s="183">
        <f t="shared" si="791"/>
        <v>2.4301698431372643E-9</v>
      </c>
      <c r="JI52" s="183">
        <f t="shared" si="791"/>
        <v>2.4301698431372643E-9</v>
      </c>
      <c r="JJ52" s="183">
        <f t="shared" si="791"/>
        <v>2.4301698431372643E-9</v>
      </c>
      <c r="JK52" s="183">
        <f t="shared" ref="JK52:LN52" si="792">JK53+JK56</f>
        <v>2.4301698431372643E-9</v>
      </c>
      <c r="JL52" s="183">
        <f t="shared" si="792"/>
        <v>2.4301698431372643E-9</v>
      </c>
      <c r="JM52" s="183">
        <f t="shared" si="792"/>
        <v>2.4301698431372643E-9</v>
      </c>
      <c r="JN52" s="183">
        <f t="shared" si="792"/>
        <v>2.4301698431372643E-9</v>
      </c>
      <c r="JO52" s="182">
        <f t="shared" si="792"/>
        <v>2.4301698431372643E-9</v>
      </c>
      <c r="JP52" s="183">
        <f t="shared" si="792"/>
        <v>2.4301698431372643E-9</v>
      </c>
      <c r="JQ52" s="183">
        <f t="shared" si="792"/>
        <v>2.4301698431372643E-9</v>
      </c>
      <c r="JR52" s="183">
        <f t="shared" si="792"/>
        <v>2.4301698431372643E-9</v>
      </c>
      <c r="JS52" s="183">
        <f t="shared" si="792"/>
        <v>2.4301698431372643E-9</v>
      </c>
      <c r="JT52" s="183">
        <f t="shared" si="792"/>
        <v>2.4301698431372643E-9</v>
      </c>
      <c r="JU52" s="183">
        <f t="shared" si="792"/>
        <v>2.4301698431372643E-9</v>
      </c>
      <c r="JV52" s="183">
        <f t="shared" si="792"/>
        <v>2.4301698431372643E-9</v>
      </c>
      <c r="JW52" s="183">
        <f t="shared" si="792"/>
        <v>2.4301698431372643E-9</v>
      </c>
      <c r="JX52" s="183">
        <f t="shared" si="792"/>
        <v>2.4301698431372643E-9</v>
      </c>
      <c r="JY52" s="183">
        <f t="shared" si="792"/>
        <v>2.4301698431372643E-9</v>
      </c>
      <c r="JZ52" s="183">
        <f t="shared" si="792"/>
        <v>2.4301698431372643E-9</v>
      </c>
      <c r="KA52" s="183">
        <f t="shared" si="792"/>
        <v>2.4301698431372643E-9</v>
      </c>
      <c r="KB52" s="182">
        <f t="shared" si="792"/>
        <v>2.4301698431372643E-9</v>
      </c>
      <c r="KC52" s="183">
        <f t="shared" si="792"/>
        <v>2.4301698431372643E-9</v>
      </c>
      <c r="KD52" s="183">
        <f t="shared" si="792"/>
        <v>2.4301698431372643E-9</v>
      </c>
      <c r="KE52" s="183">
        <f t="shared" si="792"/>
        <v>2.4301698431372643E-9</v>
      </c>
      <c r="KF52" s="183">
        <f t="shared" si="792"/>
        <v>2.4301698431372643E-9</v>
      </c>
      <c r="KG52" s="183">
        <f t="shared" si="792"/>
        <v>2.4301698431372643E-9</v>
      </c>
      <c r="KH52" s="183">
        <f t="shared" si="792"/>
        <v>2.4301698431372643E-9</v>
      </c>
      <c r="KI52" s="183">
        <f t="shared" si="792"/>
        <v>2.4301698431372643E-9</v>
      </c>
      <c r="KJ52" s="183">
        <f t="shared" si="792"/>
        <v>2.4301698431372643E-9</v>
      </c>
      <c r="KK52" s="183">
        <f t="shared" si="792"/>
        <v>2.4301698431372643E-9</v>
      </c>
      <c r="KL52" s="183">
        <f t="shared" si="792"/>
        <v>2.4301698431372643E-9</v>
      </c>
      <c r="KM52" s="183">
        <f t="shared" si="792"/>
        <v>2.4301698431372643E-9</v>
      </c>
      <c r="KN52" s="183">
        <f t="shared" si="792"/>
        <v>2.4301698431372643E-9</v>
      </c>
      <c r="KO52" s="182">
        <f t="shared" si="792"/>
        <v>2.4301698431372643E-9</v>
      </c>
      <c r="KP52" s="183">
        <f t="shared" si="792"/>
        <v>2.4301698431372643E-9</v>
      </c>
      <c r="KQ52" s="183">
        <f t="shared" si="792"/>
        <v>2.4301698431372643E-9</v>
      </c>
      <c r="KR52" s="183">
        <f t="shared" si="792"/>
        <v>2.4301698431372643E-9</v>
      </c>
      <c r="KS52" s="183">
        <f t="shared" si="792"/>
        <v>2.4301698431372643E-9</v>
      </c>
      <c r="KT52" s="183">
        <f t="shared" si="792"/>
        <v>2.4301698431372643E-9</v>
      </c>
      <c r="KU52" s="183">
        <f t="shared" si="792"/>
        <v>2.4301698431372643E-9</v>
      </c>
      <c r="KV52" s="183">
        <f t="shared" si="792"/>
        <v>2.4301698431372643E-9</v>
      </c>
      <c r="KW52" s="183">
        <f t="shared" si="792"/>
        <v>2.4301698431372643E-9</v>
      </c>
      <c r="KX52" s="183">
        <f t="shared" si="792"/>
        <v>2.4301698431372643E-9</v>
      </c>
      <c r="KY52" s="183">
        <f t="shared" si="792"/>
        <v>2.4301698431372643E-9</v>
      </c>
      <c r="KZ52" s="183">
        <f t="shared" si="792"/>
        <v>2.4301698431372643E-9</v>
      </c>
      <c r="LA52" s="183">
        <f t="shared" si="792"/>
        <v>2.4301698431372643E-9</v>
      </c>
      <c r="LB52" s="182">
        <f t="shared" si="792"/>
        <v>2.4301698431372643E-9</v>
      </c>
      <c r="LC52" s="183">
        <f t="shared" si="792"/>
        <v>2.4301698431372643E-9</v>
      </c>
      <c r="LD52" s="183">
        <f t="shared" si="792"/>
        <v>2.4301698431372643E-9</v>
      </c>
      <c r="LE52" s="183">
        <f t="shared" si="792"/>
        <v>2.4301698431372643E-9</v>
      </c>
      <c r="LF52" s="183">
        <f t="shared" si="792"/>
        <v>2.4301698431372643E-9</v>
      </c>
      <c r="LG52" s="183">
        <f t="shared" si="792"/>
        <v>2.4301698431372643E-9</v>
      </c>
      <c r="LH52" s="183">
        <f t="shared" si="792"/>
        <v>2.4301698431372643E-9</v>
      </c>
      <c r="LI52" s="183">
        <f t="shared" si="792"/>
        <v>2.4301698431372643E-9</v>
      </c>
      <c r="LJ52" s="183">
        <f t="shared" si="792"/>
        <v>2.4301698431372643E-9</v>
      </c>
      <c r="LK52" s="183">
        <f t="shared" si="792"/>
        <v>2.4301698431372643E-9</v>
      </c>
      <c r="LL52" s="183">
        <f t="shared" si="792"/>
        <v>2.4301698431372643E-9</v>
      </c>
      <c r="LM52" s="183">
        <f t="shared" si="792"/>
        <v>2.4301698431372643E-9</v>
      </c>
      <c r="LN52" s="186">
        <f t="shared" si="792"/>
        <v>2.4301698431372643E-9</v>
      </c>
    </row>
    <row r="53" spans="1:326" s="117" customFormat="1" ht="15" customHeight="1">
      <c r="A53" s="114" t="s">
        <v>44</v>
      </c>
      <c r="B53" s="115">
        <f>B54+B55</f>
        <v>16666.666666666668</v>
      </c>
      <c r="C53" s="116">
        <f>C54+C55</f>
        <v>18333.333333333336</v>
      </c>
      <c r="D53" s="116">
        <f t="shared" ref="D53:M53" si="793">D54+D55</f>
        <v>20000.000000000004</v>
      </c>
      <c r="E53" s="116">
        <f t="shared" si="793"/>
        <v>21666.666666666672</v>
      </c>
      <c r="F53" s="116">
        <f t="shared" si="793"/>
        <v>23333.333333333339</v>
      </c>
      <c r="G53" s="116">
        <f t="shared" si="793"/>
        <v>25000.000000000007</v>
      </c>
      <c r="H53" s="116">
        <f t="shared" si="793"/>
        <v>26666.666666666675</v>
      </c>
      <c r="I53" s="116">
        <f t="shared" si="793"/>
        <v>28333.333333333343</v>
      </c>
      <c r="J53" s="116">
        <f t="shared" si="793"/>
        <v>61250.000000000015</v>
      </c>
      <c r="K53" s="116">
        <f t="shared" si="793"/>
        <v>94166.666666666686</v>
      </c>
      <c r="L53" s="116">
        <f t="shared" si="793"/>
        <v>127083.33333333334</v>
      </c>
      <c r="M53" s="116">
        <f t="shared" si="793"/>
        <v>161927.08333333334</v>
      </c>
      <c r="N53" s="94">
        <f t="shared" ref="N53:N59" si="794">M53</f>
        <v>161927.08333333334</v>
      </c>
      <c r="O53" s="115">
        <f>O54+O55</f>
        <v>267760.41666666669</v>
      </c>
      <c r="P53" s="116">
        <f>P54+P55</f>
        <v>373593.75000000006</v>
      </c>
      <c r="Q53" s="116">
        <f t="shared" ref="Q53" si="795">Q54+Q55</f>
        <v>479427.08333333337</v>
      </c>
      <c r="R53" s="116">
        <f t="shared" ref="R53" si="796">R54+R55</f>
        <v>585312.50000000012</v>
      </c>
      <c r="S53" s="116">
        <f t="shared" ref="S53" si="797">S54+S55</f>
        <v>691380.20833333337</v>
      </c>
      <c r="T53" s="116">
        <f t="shared" ref="T53" si="798">T54+T55</f>
        <v>797708.33333333349</v>
      </c>
      <c r="U53" s="116">
        <f t="shared" ref="U53" si="799">U54+U55</f>
        <v>904296.87500000012</v>
      </c>
      <c r="V53" s="116">
        <f t="shared" ref="V53" si="800">V54+V55</f>
        <v>1011145.8333333335</v>
      </c>
      <c r="W53" s="116">
        <f t="shared" ref="W53" si="801">W54+W55</f>
        <v>1118255.2083333335</v>
      </c>
      <c r="X53" s="116">
        <f t="shared" ref="X53" si="802">X54+X55</f>
        <v>1225625</v>
      </c>
      <c r="Y53" s="116">
        <f t="shared" ref="Y53" si="803">Y54+Y55</f>
        <v>1333255.2083333335</v>
      </c>
      <c r="Z53" s="116">
        <f t="shared" ref="Z53" si="804">Z54+Z55</f>
        <v>1464894.53125</v>
      </c>
      <c r="AA53" s="94">
        <f>Z53</f>
        <v>1464894.53125</v>
      </c>
      <c r="AB53" s="115">
        <f>AB54+AB55</f>
        <v>1541756.5104166665</v>
      </c>
      <c r="AC53" s="116">
        <f>AC54+AC55</f>
        <v>1618800.78125</v>
      </c>
      <c r="AD53" s="116">
        <f t="shared" ref="AD53:AM53" si="805">AD54+AD55</f>
        <v>1696027.34375</v>
      </c>
      <c r="AE53" s="116">
        <f t="shared" si="805"/>
        <v>1773436.1979166667</v>
      </c>
      <c r="AF53" s="116">
        <f t="shared" si="805"/>
        <v>1851027.3437500002</v>
      </c>
      <c r="AG53" s="116">
        <f t="shared" si="805"/>
        <v>1943809.9175347225</v>
      </c>
      <c r="AH53" s="116">
        <f t="shared" si="805"/>
        <v>2016726.5842013892</v>
      </c>
      <c r="AI53" s="116">
        <f t="shared" si="805"/>
        <v>2089643.250868056</v>
      </c>
      <c r="AJ53" s="116">
        <f t="shared" si="805"/>
        <v>2162559.9175347229</v>
      </c>
      <c r="AK53" s="116">
        <f t="shared" si="805"/>
        <v>2235476.5842013895</v>
      </c>
      <c r="AL53" s="116">
        <f t="shared" si="805"/>
        <v>2308393.250868056</v>
      </c>
      <c r="AM53" s="116">
        <f t="shared" si="805"/>
        <v>2324240.788746844</v>
      </c>
      <c r="AN53" s="94">
        <f t="shared" ref="AN53:AN54" si="806">AM53</f>
        <v>2324240.788746844</v>
      </c>
      <c r="AO53" s="115">
        <f>AO54+AO55</f>
        <v>2584125.1282443441</v>
      </c>
      <c r="AP53" s="116">
        <f>AP54+AP55</f>
        <v>2521916.1995334299</v>
      </c>
      <c r="AQ53" s="116">
        <f t="shared" ref="AQ53:AZ53" si="807">AQ54+AQ55</f>
        <v>2459415.2576066125</v>
      </c>
      <c r="AR53" s="116">
        <f t="shared" si="807"/>
        <v>2396621.0857421579</v>
      </c>
      <c r="AS53" s="116">
        <f t="shared" si="807"/>
        <v>2333532.4621486594</v>
      </c>
      <c r="AT53" s="116">
        <f t="shared" si="807"/>
        <v>2270148.1599439126</v>
      </c>
      <c r="AU53" s="116">
        <f t="shared" si="807"/>
        <v>2206466.9471337041</v>
      </c>
      <c r="AV53" s="116">
        <f t="shared" si="807"/>
        <v>2142487.5865905113</v>
      </c>
      <c r="AW53" s="116">
        <f t="shared" si="807"/>
        <v>2078208.8360321131</v>
      </c>
      <c r="AX53" s="116">
        <f t="shared" si="807"/>
        <v>2013629.448000113</v>
      </c>
      <c r="AY53" s="116">
        <f t="shared" si="807"/>
        <v>1948748.1698383712</v>
      </c>
      <c r="AZ53" s="116">
        <f t="shared" si="807"/>
        <v>1701745.561853165</v>
      </c>
      <c r="BA53" s="94">
        <f t="shared" ref="BA53:BA54" si="808">AZ53</f>
        <v>1701745.561853165</v>
      </c>
      <c r="BB53" s="115">
        <f>BB54+BB55</f>
        <v>1780581.3182756777</v>
      </c>
      <c r="BC53" s="116">
        <f>BC54+BC55</f>
        <v>1715252.1322124798</v>
      </c>
      <c r="BD53" s="116">
        <f t="shared" ref="BD53:BM53" si="809">BD54+BD55</f>
        <v>1649618.5009897223</v>
      </c>
      <c r="BE53" s="116">
        <f t="shared" si="809"/>
        <v>1583679.1560859075</v>
      </c>
      <c r="BF53" s="116">
        <f t="shared" si="809"/>
        <v>1517432.8236940308</v>
      </c>
      <c r="BG53" s="116">
        <f t="shared" si="809"/>
        <v>1522685.1854941649</v>
      </c>
      <c r="BH53" s="116">
        <f t="shared" si="809"/>
        <v>1456120.231122897</v>
      </c>
      <c r="BI53" s="116">
        <f t="shared" si="809"/>
        <v>1389245.6825574525</v>
      </c>
      <c r="BJ53" s="116">
        <f t="shared" si="809"/>
        <v>1322060.2498220229</v>
      </c>
      <c r="BK53" s="116">
        <f t="shared" si="809"/>
        <v>1254562.6375658992</v>
      </c>
      <c r="BL53" s="116">
        <f t="shared" si="809"/>
        <v>1186751.5450410794</v>
      </c>
      <c r="BM53" s="116">
        <f t="shared" si="809"/>
        <v>936807.48426159448</v>
      </c>
      <c r="BN53" s="94">
        <f t="shared" ref="BN53:BN54" si="810">BM53</f>
        <v>936807.48426159448</v>
      </c>
      <c r="BO53" s="115">
        <f>BO54+BO55</f>
        <v>1017270.2986224426</v>
      </c>
      <c r="BP53" s="116">
        <f>BP54+BP55</f>
        <v>948991.24072463415</v>
      </c>
      <c r="BQ53" s="116">
        <f t="shared" ref="BQ53:BZ53" si="811">BQ54+BQ55</f>
        <v>880396.03273712716</v>
      </c>
      <c r="BR53" s="116">
        <f t="shared" si="811"/>
        <v>811483.35736788134</v>
      </c>
      <c r="BS53" s="116">
        <f t="shared" si="811"/>
        <v>742251.89183613961</v>
      </c>
      <c r="BT53" s="116">
        <f t="shared" si="811"/>
        <v>1302745.6751776242</v>
      </c>
      <c r="BU53" s="116">
        <f t="shared" si="811"/>
        <v>1235497.8279398412</v>
      </c>
      <c r="BV53" s="116">
        <f t="shared" si="811"/>
        <v>1167938.1273234433</v>
      </c>
      <c r="BW53" s="116">
        <f t="shared" si="811"/>
        <v>1100065.2739393529</v>
      </c>
      <c r="BX53" s="116">
        <f t="shared" si="811"/>
        <v>1031877.9629843712</v>
      </c>
      <c r="BY53" s="116">
        <f t="shared" si="811"/>
        <v>963374.88421861967</v>
      </c>
      <c r="BZ53" s="116">
        <f t="shared" si="811"/>
        <v>712736.5401247046</v>
      </c>
      <c r="CA53" s="94">
        <f t="shared" ref="CA53:CA54" si="812">BZ53</f>
        <v>712736.5401247046</v>
      </c>
      <c r="CB53" s="115">
        <f>CB54+CB55</f>
        <v>794347.12151602714</v>
      </c>
      <c r="CC53" s="116">
        <f>CC54+CC55</f>
        <v>725372.63915231999</v>
      </c>
      <c r="CD53" s="116">
        <f t="shared" ref="CD53:CM53" si="813">CD54+CD55</f>
        <v>656079.7128855536</v>
      </c>
      <c r="CE53" s="116">
        <f t="shared" si="813"/>
        <v>586467.01586613175</v>
      </c>
      <c r="CF53" s="116">
        <f t="shared" si="813"/>
        <v>516533.21571591857</v>
      </c>
      <c r="CG53" s="116">
        <f t="shared" si="813"/>
        <v>1083389.1261238703</v>
      </c>
      <c r="CH53" s="116">
        <f t="shared" si="813"/>
        <v>1015463.7343133099</v>
      </c>
      <c r="CI53" s="116">
        <f t="shared" si="813"/>
        <v>947224.26981032849</v>
      </c>
      <c r="CJ53" s="116">
        <f t="shared" si="813"/>
        <v>878669.42397870729</v>
      </c>
      <c r="CK53" s="116">
        <f t="shared" si="813"/>
        <v>809797.88272957725</v>
      </c>
      <c r="CL53" s="116">
        <f t="shared" si="813"/>
        <v>740608.32649869891</v>
      </c>
      <c r="CM53" s="116">
        <f t="shared" si="813"/>
        <v>489281.24840546586</v>
      </c>
      <c r="CN53" s="94">
        <f t="shared" ref="CN53:CN54" si="814">CM53</f>
        <v>489281.24840546586</v>
      </c>
      <c r="CO53" s="115">
        <f>CO54+CO55</f>
        <v>569201.43204515707</v>
      </c>
      <c r="CP53" s="116">
        <f>CP54+CP55</f>
        <v>499525.1810462093</v>
      </c>
      <c r="CQ53" s="116">
        <f t="shared" ref="CQ53:CZ53" si="815">CQ54+CQ55</f>
        <v>429528.18401045981</v>
      </c>
      <c r="CR53" s="116">
        <f t="shared" si="815"/>
        <v>359209.10449608858</v>
      </c>
      <c r="CS53" s="116">
        <f t="shared" si="815"/>
        <v>288566.60049276822</v>
      </c>
      <c r="CT53" s="116">
        <f t="shared" si="815"/>
        <v>862265.55191031727</v>
      </c>
      <c r="CU53" s="116">
        <f t="shared" si="815"/>
        <v>793658.25978927722</v>
      </c>
      <c r="CV53" s="116">
        <f t="shared" si="815"/>
        <v>724734.67562676012</v>
      </c>
      <c r="CW53" s="116">
        <f t="shared" si="815"/>
        <v>655493.4815392599</v>
      </c>
      <c r="CX53" s="116">
        <f t="shared" si="815"/>
        <v>585933.35415208887</v>
      </c>
      <c r="CY53" s="116">
        <f t="shared" si="815"/>
        <v>516052.96457649884</v>
      </c>
      <c r="CZ53" s="116">
        <f t="shared" si="815"/>
        <v>264032.79656852235</v>
      </c>
      <c r="DA53" s="94">
        <f t="shared" ref="DA53:DA54" si="816">CZ53</f>
        <v>264032.79656852235</v>
      </c>
      <c r="DB53" s="115">
        <f>DB54+DB55</f>
        <v>341201.2400352417</v>
      </c>
      <c r="DC53" s="116">
        <f>DC54+DC55</f>
        <v>270814.33042828226</v>
      </c>
      <c r="DD53" s="116">
        <f t="shared" ref="DD53:DM53" si="817">DD54+DD55</f>
        <v>200104.35426629265</v>
      </c>
      <c r="DE53" s="116">
        <f t="shared" si="817"/>
        <v>129069.96543862694</v>
      </c>
      <c r="DF53" s="116">
        <f t="shared" si="817"/>
        <v>57709.812225844827</v>
      </c>
      <c r="DG53" s="116">
        <f t="shared" si="817"/>
        <v>639319.54679980513</v>
      </c>
      <c r="DH53" s="116">
        <f t="shared" si="817"/>
        <v>570025.85797935887</v>
      </c>
      <c r="DI53" s="116">
        <f t="shared" si="817"/>
        <v>500413.65769049316</v>
      </c>
      <c r="DJ53" s="116">
        <f t="shared" si="817"/>
        <v>430481.61880208913</v>
      </c>
      <c r="DK53" s="116">
        <f t="shared" si="817"/>
        <v>360228.40865331562</v>
      </c>
      <c r="DL53" s="116">
        <f t="shared" si="817"/>
        <v>289652.68903058767</v>
      </c>
      <c r="DM53" s="116">
        <f t="shared" si="817"/>
        <v>36934.934326248826</v>
      </c>
      <c r="DN53" s="94">
        <f t="shared" ref="DN53:DN54" si="818">DM53</f>
        <v>36934.934326248826</v>
      </c>
      <c r="DO53" s="115">
        <f>DO54+DO55</f>
        <v>109935.89624595013</v>
      </c>
      <c r="DP53" s="116">
        <f>DP54+DP55</f>
        <v>38827.817133340985</v>
      </c>
      <c r="DQ53" s="116">
        <f t="shared" ref="DQ53:DZ53" si="819">DQ54+DQ55</f>
        <v>-32605.67363115435</v>
      </c>
      <c r="DR53" s="116">
        <f t="shared" si="819"/>
        <v>-104365.93192941893</v>
      </c>
      <c r="DS53" s="116">
        <f t="shared" si="819"/>
        <v>-176454.31929284334</v>
      </c>
      <c r="DT53" s="116">
        <f t="shared" si="819"/>
        <v>414495.06092785636</v>
      </c>
      <c r="DU53" s="116">
        <f t="shared" si="819"/>
        <v>344510.33839016972</v>
      </c>
      <c r="DV53" s="116">
        <f t="shared" si="819"/>
        <v>274204.88485299237</v>
      </c>
      <c r="DW53" s="116">
        <f t="shared" si="819"/>
        <v>203577.36393715959</v>
      </c>
      <c r="DX53" s="116">
        <f t="shared" si="819"/>
        <v>132626.43369526044</v>
      </c>
      <c r="DY53" s="116">
        <f t="shared" si="819"/>
        <v>61350.746588436188</v>
      </c>
      <c r="DZ53" s="116">
        <f t="shared" si="819"/>
        <v>-192069.23235509871</v>
      </c>
      <c r="EA53" s="94">
        <f t="shared" ref="EA53:EA54" si="820">DZ53</f>
        <v>-192069.23235509871</v>
      </c>
      <c r="EB53" s="115">
        <f>EB54+EB55</f>
        <v>-125125.24185222876</v>
      </c>
      <c r="EC53" s="116">
        <f>EC54+EC55</f>
        <v>-196967.11956162169</v>
      </c>
      <c r="ED53" s="116">
        <f t="shared" ref="ED53:EM53" si="821">ED54+ED55</f>
        <v>-269136.78684768779</v>
      </c>
      <c r="EE53" s="116">
        <f t="shared" si="821"/>
        <v>-341635.60950032971</v>
      </c>
      <c r="EF53" s="116">
        <f t="shared" si="821"/>
        <v>-414464.95900024148</v>
      </c>
      <c r="EG53" s="116">
        <f t="shared" si="821"/>
        <v>187733.90676896292</v>
      </c>
      <c r="EH53" s="116">
        <f t="shared" si="821"/>
        <v>117053.36674773879</v>
      </c>
      <c r="EI53" s="116">
        <f t="shared" si="821"/>
        <v>46049.876056875859</v>
      </c>
      <c r="EJ53" s="116">
        <f t="shared" si="821"/>
        <v>-25277.910931416322</v>
      </c>
      <c r="EK53" s="116">
        <f t="shared" si="821"/>
        <v>-96931.345451710164</v>
      </c>
      <c r="EL53" s="116">
        <f t="shared" si="821"/>
        <v>-168911.78436872258</v>
      </c>
      <c r="EM53" s="116">
        <f t="shared" si="821"/>
        <v>-423038.77201895486</v>
      </c>
      <c r="EN53" s="94">
        <f t="shared" ref="EN53:EN54" si="822">EM53</f>
        <v>-423038.77201895486</v>
      </c>
      <c r="EO53" s="115">
        <f>EO54+EO55</f>
        <v>-364670.08248238545</v>
      </c>
      <c r="EP53" s="116">
        <f>EP54+EP55</f>
        <v>-437261.15856240527</v>
      </c>
      <c r="EQ53" s="116">
        <f t="shared" ref="EQ53:EZ53" si="823">EQ54+EQ55</f>
        <v>-510182.44592252793</v>
      </c>
      <c r="ER53" s="116">
        <f t="shared" si="823"/>
        <v>-583435.32044308749</v>
      </c>
      <c r="ES53" s="116">
        <f t="shared" si="823"/>
        <v>-657021.16373725235</v>
      </c>
      <c r="ET53" s="116">
        <f t="shared" si="823"/>
        <v>-41024.447648796369</v>
      </c>
      <c r="EU53" s="116">
        <f t="shared" si="823"/>
        <v>-112405.74256585754</v>
      </c>
      <c r="EV53" s="116">
        <f t="shared" si="823"/>
        <v>-184112.20800817612</v>
      </c>
      <c r="EW53" s="116">
        <f t="shared" si="823"/>
        <v>-256145.19885294058</v>
      </c>
      <c r="EX53" s="116">
        <f t="shared" si="823"/>
        <v>-328506.07562266116</v>
      </c>
      <c r="EY53" s="116">
        <f t="shared" si="823"/>
        <v>-401196.20450869191</v>
      </c>
      <c r="EZ53" s="116">
        <f t="shared" si="823"/>
        <v>-656035.13921303255</v>
      </c>
      <c r="FA53" s="94">
        <f t="shared" ref="FA53:FA54" si="824">EZ53</f>
        <v>-656035.13921303255</v>
      </c>
      <c r="FB53" s="115">
        <f>FB54+FB55</f>
        <v>-609594.68732993328</v>
      </c>
      <c r="FC53" s="116">
        <f>FC54+FC55</f>
        <v>-682953.99667517701</v>
      </c>
      <c r="FD53" s="116">
        <f t="shared" ref="FD53:FM53" si="825">FD54+FD55</f>
        <v>-756645.99731732125</v>
      </c>
      <c r="FE53" s="116">
        <f t="shared" si="825"/>
        <v>-830672.07547010295</v>
      </c>
      <c r="FF53" s="116">
        <f t="shared" si="825"/>
        <v>-905033.62312315009</v>
      </c>
      <c r="FG53" s="116">
        <f t="shared" si="825"/>
        <v>-271843.14467763959</v>
      </c>
      <c r="FH53" s="116">
        <f t="shared" si="825"/>
        <v>-343930.29346830858</v>
      </c>
      <c r="FI53" s="116">
        <f t="shared" si="825"/>
        <v>-416344.83288690046</v>
      </c>
      <c r="FJ53" s="116">
        <f t="shared" si="825"/>
        <v>-489088.12706103188</v>
      </c>
      <c r="FK53" s="116">
        <f t="shared" si="825"/>
        <v>-562161.54580218415</v>
      </c>
      <c r="FL53" s="116">
        <f t="shared" si="825"/>
        <v>-635566.46462938644</v>
      </c>
      <c r="FM53" s="116">
        <f t="shared" si="825"/>
        <v>-891122.44661117939</v>
      </c>
      <c r="FN53" s="94">
        <f t="shared" ref="FN53:FN54" si="826">FM53</f>
        <v>-891122.44661117939</v>
      </c>
      <c r="FO53" s="115">
        <f>FO54+FO55</f>
        <v>-861070.77089345036</v>
      </c>
      <c r="FP53" s="116">
        <f>FP54+FP55</f>
        <v>-935222.12911857024</v>
      </c>
      <c r="FQ53" s="116">
        <f t="shared" ref="FQ53:FZ53" si="827">FQ54+FQ55</f>
        <v>-1009708.7362604616</v>
      </c>
      <c r="FR53" s="116">
        <f t="shared" si="827"/>
        <v>-1084531.9891896108</v>
      </c>
      <c r="FS53" s="116">
        <f t="shared" si="827"/>
        <v>-1159693.2905967985</v>
      </c>
      <c r="FT53" s="116">
        <f t="shared" si="827"/>
        <v>-504788.27487006312</v>
      </c>
      <c r="FU53" s="116">
        <f t="shared" si="827"/>
        <v>-592715.96650783834</v>
      </c>
      <c r="FV53" s="116">
        <f t="shared" si="827"/>
        <v>-680992.11653241247</v>
      </c>
      <c r="FW53" s="116">
        <f t="shared" si="827"/>
        <v>-769618.17685373046</v>
      </c>
      <c r="FX53" s="116">
        <f t="shared" si="827"/>
        <v>-858595.60543136206</v>
      </c>
      <c r="FY53" s="116">
        <f t="shared" si="827"/>
        <v>-947925.86629970861</v>
      </c>
      <c r="FZ53" s="116">
        <f t="shared" si="827"/>
        <v>-1037610.4295933148</v>
      </c>
      <c r="GA53" s="94">
        <f t="shared" ref="GA53:GA54" si="828">FZ53</f>
        <v>-1037610.4295933148</v>
      </c>
      <c r="GB53" s="115">
        <f>GB54+GB55</f>
        <v>-1044979.4663367884</v>
      </c>
      <c r="GC53" s="116">
        <f>GC54+GC55</f>
        <v>-1135215.4074933711</v>
      </c>
      <c r="GD53" s="116">
        <f t="shared" ref="GD53:GM53" si="829">GD54+GD55</f>
        <v>-1225808.6598817715</v>
      </c>
      <c r="GE53" s="116">
        <f t="shared" si="829"/>
        <v>-1316760.7122987898</v>
      </c>
      <c r="GF53" s="116">
        <f t="shared" si="829"/>
        <v>-1408073.0597445443</v>
      </c>
      <c r="GG53" s="116">
        <f t="shared" si="829"/>
        <v>-573451.63939677563</v>
      </c>
      <c r="GH53" s="116">
        <f t="shared" si="829"/>
        <v>-661629.52199276991</v>
      </c>
      <c r="GI53" s="116">
        <f t="shared" si="829"/>
        <v>-750156.14057658007</v>
      </c>
      <c r="GJ53" s="116">
        <f t="shared" si="829"/>
        <v>-839032.94821482163</v>
      </c>
      <c r="GK53" s="116">
        <f t="shared" si="829"/>
        <v>-928261.40402855503</v>
      </c>
      <c r="GL53" s="116">
        <f t="shared" si="829"/>
        <v>-1017842.9732185114</v>
      </c>
      <c r="GM53" s="116">
        <f t="shared" si="829"/>
        <v>1199924.7842785597</v>
      </c>
      <c r="GN53" s="94">
        <f t="shared" ref="GN53:GN54" si="830">GM53</f>
        <v>1199924.7842785597</v>
      </c>
      <c r="GO53" s="115">
        <f>GO54+GO55</f>
        <v>2.4301698431372643E-9</v>
      </c>
      <c r="GP53" s="116">
        <f>GP54+GP55</f>
        <v>2.4301698431372643E-9</v>
      </c>
      <c r="GQ53" s="116">
        <f t="shared" ref="GQ53:GZ53" si="831">GQ54+GQ55</f>
        <v>2.4301698431372643E-9</v>
      </c>
      <c r="GR53" s="116">
        <f t="shared" si="831"/>
        <v>2.4301698431372643E-9</v>
      </c>
      <c r="GS53" s="116">
        <f t="shared" si="831"/>
        <v>2.4301698431372643E-9</v>
      </c>
      <c r="GT53" s="116">
        <f t="shared" si="831"/>
        <v>2.4301698431372643E-9</v>
      </c>
      <c r="GU53" s="116">
        <f t="shared" si="831"/>
        <v>2.4301698431372643E-9</v>
      </c>
      <c r="GV53" s="116">
        <f t="shared" si="831"/>
        <v>2.4301698431372643E-9</v>
      </c>
      <c r="GW53" s="116">
        <f t="shared" si="831"/>
        <v>2.4301698431372643E-9</v>
      </c>
      <c r="GX53" s="116">
        <f t="shared" si="831"/>
        <v>2.4301698431372643E-9</v>
      </c>
      <c r="GY53" s="116">
        <f t="shared" si="831"/>
        <v>2.4301698431372643E-9</v>
      </c>
      <c r="GZ53" s="116">
        <f t="shared" si="831"/>
        <v>2.4301698431372643E-9</v>
      </c>
      <c r="HA53" s="94">
        <f t="shared" ref="HA53:HA54" si="832">GZ53</f>
        <v>2.4301698431372643E-9</v>
      </c>
      <c r="HB53" s="115">
        <f>HB54+HB55</f>
        <v>2.4301698431372643E-9</v>
      </c>
      <c r="HC53" s="116">
        <f>HC54+HC55</f>
        <v>2.4301698431372643E-9</v>
      </c>
      <c r="HD53" s="116">
        <f t="shared" ref="HD53:HM53" si="833">HD54+HD55</f>
        <v>2.4301698431372643E-9</v>
      </c>
      <c r="HE53" s="116">
        <f t="shared" si="833"/>
        <v>2.4301698431372643E-9</v>
      </c>
      <c r="HF53" s="116">
        <f t="shared" si="833"/>
        <v>2.4301698431372643E-9</v>
      </c>
      <c r="HG53" s="116">
        <f t="shared" si="833"/>
        <v>2.4301698431372643E-9</v>
      </c>
      <c r="HH53" s="116">
        <f t="shared" si="833"/>
        <v>2.4301698431372643E-9</v>
      </c>
      <c r="HI53" s="116">
        <f t="shared" si="833"/>
        <v>2.4301698431372643E-9</v>
      </c>
      <c r="HJ53" s="116">
        <f t="shared" si="833"/>
        <v>2.4301698431372643E-9</v>
      </c>
      <c r="HK53" s="116">
        <f t="shared" si="833"/>
        <v>2.4301698431372643E-9</v>
      </c>
      <c r="HL53" s="116">
        <f t="shared" si="833"/>
        <v>2.4301698431372643E-9</v>
      </c>
      <c r="HM53" s="116">
        <f t="shared" si="833"/>
        <v>2.4301698431372643E-9</v>
      </c>
      <c r="HN53" s="94">
        <f t="shared" ref="HN53:HN54" si="834">HM53</f>
        <v>2.4301698431372643E-9</v>
      </c>
      <c r="HO53" s="115">
        <f>HO54+HO55</f>
        <v>2.4301698431372643E-9</v>
      </c>
      <c r="HP53" s="116">
        <f>HP54+HP55</f>
        <v>2.4301698431372643E-9</v>
      </c>
      <c r="HQ53" s="116">
        <f t="shared" ref="HQ53:HZ53" si="835">HQ54+HQ55</f>
        <v>2.4301698431372643E-9</v>
      </c>
      <c r="HR53" s="116">
        <f t="shared" si="835"/>
        <v>2.4301698431372643E-9</v>
      </c>
      <c r="HS53" s="116">
        <f t="shared" si="835"/>
        <v>2.4301698431372643E-9</v>
      </c>
      <c r="HT53" s="116">
        <f t="shared" si="835"/>
        <v>2.4301698431372643E-9</v>
      </c>
      <c r="HU53" s="116">
        <f t="shared" si="835"/>
        <v>2.4301698431372643E-9</v>
      </c>
      <c r="HV53" s="116">
        <f t="shared" si="835"/>
        <v>2.4301698431372643E-9</v>
      </c>
      <c r="HW53" s="116">
        <f t="shared" si="835"/>
        <v>2.4301698431372643E-9</v>
      </c>
      <c r="HX53" s="116">
        <f t="shared" si="835"/>
        <v>2.4301698431372643E-9</v>
      </c>
      <c r="HY53" s="116">
        <f t="shared" si="835"/>
        <v>2.4301698431372643E-9</v>
      </c>
      <c r="HZ53" s="116">
        <f t="shared" si="835"/>
        <v>2.4301698431372643E-9</v>
      </c>
      <c r="IA53" s="94">
        <f t="shared" ref="IA53:IA54" si="836">HZ53</f>
        <v>2.4301698431372643E-9</v>
      </c>
      <c r="IB53" s="115">
        <f>IB54+IB55</f>
        <v>2.4301698431372643E-9</v>
      </c>
      <c r="IC53" s="116">
        <f>IC54+IC55</f>
        <v>2.4301698431372643E-9</v>
      </c>
      <c r="ID53" s="116">
        <f t="shared" ref="ID53:IM53" si="837">ID54+ID55</f>
        <v>2.4301698431372643E-9</v>
      </c>
      <c r="IE53" s="116">
        <f t="shared" si="837"/>
        <v>2.4301698431372643E-9</v>
      </c>
      <c r="IF53" s="116">
        <f t="shared" si="837"/>
        <v>2.4301698431372643E-9</v>
      </c>
      <c r="IG53" s="116">
        <f t="shared" si="837"/>
        <v>2.4301698431372643E-9</v>
      </c>
      <c r="IH53" s="116">
        <f t="shared" si="837"/>
        <v>2.4301698431372643E-9</v>
      </c>
      <c r="II53" s="116">
        <f t="shared" si="837"/>
        <v>2.4301698431372643E-9</v>
      </c>
      <c r="IJ53" s="116">
        <f t="shared" si="837"/>
        <v>2.4301698431372643E-9</v>
      </c>
      <c r="IK53" s="116">
        <f t="shared" si="837"/>
        <v>2.4301698431372643E-9</v>
      </c>
      <c r="IL53" s="116">
        <f t="shared" si="837"/>
        <v>2.4301698431372643E-9</v>
      </c>
      <c r="IM53" s="116">
        <f t="shared" si="837"/>
        <v>2.4301698431372643E-9</v>
      </c>
      <c r="IN53" s="94">
        <f t="shared" ref="IN53:IN54" si="838">IM53</f>
        <v>2.4301698431372643E-9</v>
      </c>
      <c r="IO53" s="115">
        <f>IO54+IO55</f>
        <v>2.4301698431372643E-9</v>
      </c>
      <c r="IP53" s="116">
        <f>IP54+IP55</f>
        <v>2.4301698431372643E-9</v>
      </c>
      <c r="IQ53" s="116">
        <f t="shared" ref="IQ53:IZ53" si="839">IQ54+IQ55</f>
        <v>2.4301698431372643E-9</v>
      </c>
      <c r="IR53" s="116">
        <f t="shared" si="839"/>
        <v>2.4301698431372643E-9</v>
      </c>
      <c r="IS53" s="116">
        <f t="shared" si="839"/>
        <v>2.4301698431372643E-9</v>
      </c>
      <c r="IT53" s="116">
        <f t="shared" si="839"/>
        <v>2.4301698431372643E-9</v>
      </c>
      <c r="IU53" s="116">
        <f t="shared" si="839"/>
        <v>2.4301698431372643E-9</v>
      </c>
      <c r="IV53" s="116">
        <f t="shared" si="839"/>
        <v>2.4301698431372643E-9</v>
      </c>
      <c r="IW53" s="116">
        <f t="shared" si="839"/>
        <v>2.4301698431372643E-9</v>
      </c>
      <c r="IX53" s="116">
        <f t="shared" si="839"/>
        <v>2.4301698431372643E-9</v>
      </c>
      <c r="IY53" s="116">
        <f t="shared" si="839"/>
        <v>2.4301698431372643E-9</v>
      </c>
      <c r="IZ53" s="116">
        <f t="shared" si="839"/>
        <v>2.4301698431372643E-9</v>
      </c>
      <c r="JA53" s="94">
        <f t="shared" ref="JA53:JA54" si="840">IZ53</f>
        <v>2.4301698431372643E-9</v>
      </c>
      <c r="JB53" s="115">
        <f>JB54+JB55</f>
        <v>2.4301698431372643E-9</v>
      </c>
      <c r="JC53" s="116">
        <f>JC54+JC55</f>
        <v>2.4301698431372643E-9</v>
      </c>
      <c r="JD53" s="116">
        <f t="shared" ref="JD53:JM53" si="841">JD54+JD55</f>
        <v>2.4301698431372643E-9</v>
      </c>
      <c r="JE53" s="116">
        <f t="shared" si="841"/>
        <v>2.4301698431372643E-9</v>
      </c>
      <c r="JF53" s="116">
        <f t="shared" si="841"/>
        <v>2.4301698431372643E-9</v>
      </c>
      <c r="JG53" s="116">
        <f t="shared" si="841"/>
        <v>2.4301698431372643E-9</v>
      </c>
      <c r="JH53" s="116">
        <f t="shared" si="841"/>
        <v>2.4301698431372643E-9</v>
      </c>
      <c r="JI53" s="116">
        <f t="shared" si="841"/>
        <v>2.4301698431372643E-9</v>
      </c>
      <c r="JJ53" s="116">
        <f t="shared" si="841"/>
        <v>2.4301698431372643E-9</v>
      </c>
      <c r="JK53" s="116">
        <f t="shared" si="841"/>
        <v>2.4301698431372643E-9</v>
      </c>
      <c r="JL53" s="116">
        <f t="shared" si="841"/>
        <v>2.4301698431372643E-9</v>
      </c>
      <c r="JM53" s="116">
        <f t="shared" si="841"/>
        <v>2.4301698431372643E-9</v>
      </c>
      <c r="JN53" s="94">
        <f t="shared" ref="JN53:JN54" si="842">JM53</f>
        <v>2.4301698431372643E-9</v>
      </c>
      <c r="JO53" s="115">
        <f>JO54+JO55</f>
        <v>2.4301698431372643E-9</v>
      </c>
      <c r="JP53" s="116">
        <f>JP54+JP55</f>
        <v>2.4301698431372643E-9</v>
      </c>
      <c r="JQ53" s="116">
        <f t="shared" ref="JQ53:JZ53" si="843">JQ54+JQ55</f>
        <v>2.4301698431372643E-9</v>
      </c>
      <c r="JR53" s="116">
        <f t="shared" si="843"/>
        <v>2.4301698431372643E-9</v>
      </c>
      <c r="JS53" s="116">
        <f t="shared" si="843"/>
        <v>2.4301698431372643E-9</v>
      </c>
      <c r="JT53" s="116">
        <f t="shared" si="843"/>
        <v>2.4301698431372643E-9</v>
      </c>
      <c r="JU53" s="116">
        <f t="shared" si="843"/>
        <v>2.4301698431372643E-9</v>
      </c>
      <c r="JV53" s="116">
        <f t="shared" si="843"/>
        <v>2.4301698431372643E-9</v>
      </c>
      <c r="JW53" s="116">
        <f t="shared" si="843"/>
        <v>2.4301698431372643E-9</v>
      </c>
      <c r="JX53" s="116">
        <f t="shared" si="843"/>
        <v>2.4301698431372643E-9</v>
      </c>
      <c r="JY53" s="116">
        <f t="shared" si="843"/>
        <v>2.4301698431372643E-9</v>
      </c>
      <c r="JZ53" s="116">
        <f t="shared" si="843"/>
        <v>2.4301698431372643E-9</v>
      </c>
      <c r="KA53" s="94">
        <f t="shared" ref="KA53:KA54" si="844">JZ53</f>
        <v>2.4301698431372643E-9</v>
      </c>
      <c r="KB53" s="115">
        <f>KB54+KB55</f>
        <v>2.4301698431372643E-9</v>
      </c>
      <c r="KC53" s="116">
        <f>KC54+KC55</f>
        <v>2.4301698431372643E-9</v>
      </c>
      <c r="KD53" s="116">
        <f t="shared" ref="KD53:KM53" si="845">KD54+KD55</f>
        <v>2.4301698431372643E-9</v>
      </c>
      <c r="KE53" s="116">
        <f t="shared" si="845"/>
        <v>2.4301698431372643E-9</v>
      </c>
      <c r="KF53" s="116">
        <f t="shared" si="845"/>
        <v>2.4301698431372643E-9</v>
      </c>
      <c r="KG53" s="116">
        <f t="shared" si="845"/>
        <v>2.4301698431372643E-9</v>
      </c>
      <c r="KH53" s="116">
        <f t="shared" si="845"/>
        <v>2.4301698431372643E-9</v>
      </c>
      <c r="KI53" s="116">
        <f t="shared" si="845"/>
        <v>2.4301698431372643E-9</v>
      </c>
      <c r="KJ53" s="116">
        <f t="shared" si="845"/>
        <v>2.4301698431372643E-9</v>
      </c>
      <c r="KK53" s="116">
        <f t="shared" si="845"/>
        <v>2.4301698431372643E-9</v>
      </c>
      <c r="KL53" s="116">
        <f t="shared" si="845"/>
        <v>2.4301698431372643E-9</v>
      </c>
      <c r="KM53" s="116">
        <f t="shared" si="845"/>
        <v>2.4301698431372643E-9</v>
      </c>
      <c r="KN53" s="94">
        <f t="shared" ref="KN53:KN54" si="846">KM53</f>
        <v>2.4301698431372643E-9</v>
      </c>
      <c r="KO53" s="115">
        <f>KO54+KO55</f>
        <v>2.4301698431372643E-9</v>
      </c>
      <c r="KP53" s="116">
        <f>KP54+KP55</f>
        <v>2.4301698431372643E-9</v>
      </c>
      <c r="KQ53" s="116">
        <f t="shared" ref="KQ53:KZ53" si="847">KQ54+KQ55</f>
        <v>2.4301698431372643E-9</v>
      </c>
      <c r="KR53" s="116">
        <f t="shared" si="847"/>
        <v>2.4301698431372643E-9</v>
      </c>
      <c r="KS53" s="116">
        <f t="shared" si="847"/>
        <v>2.4301698431372643E-9</v>
      </c>
      <c r="KT53" s="116">
        <f t="shared" si="847"/>
        <v>2.4301698431372643E-9</v>
      </c>
      <c r="KU53" s="116">
        <f t="shared" si="847"/>
        <v>2.4301698431372643E-9</v>
      </c>
      <c r="KV53" s="116">
        <f t="shared" si="847"/>
        <v>2.4301698431372643E-9</v>
      </c>
      <c r="KW53" s="116">
        <f t="shared" si="847"/>
        <v>2.4301698431372643E-9</v>
      </c>
      <c r="KX53" s="116">
        <f t="shared" si="847"/>
        <v>2.4301698431372643E-9</v>
      </c>
      <c r="KY53" s="116">
        <f t="shared" si="847"/>
        <v>2.4301698431372643E-9</v>
      </c>
      <c r="KZ53" s="116">
        <f t="shared" si="847"/>
        <v>2.4301698431372643E-9</v>
      </c>
      <c r="LA53" s="94">
        <f t="shared" ref="LA53:LA54" si="848">KZ53</f>
        <v>2.4301698431372643E-9</v>
      </c>
      <c r="LB53" s="115">
        <f>LB54+LB55</f>
        <v>2.4301698431372643E-9</v>
      </c>
      <c r="LC53" s="116">
        <f>LC54+LC55</f>
        <v>2.4301698431372643E-9</v>
      </c>
      <c r="LD53" s="116">
        <f t="shared" ref="LD53:LM53" si="849">LD54+LD55</f>
        <v>2.4301698431372643E-9</v>
      </c>
      <c r="LE53" s="116">
        <f t="shared" si="849"/>
        <v>2.4301698431372643E-9</v>
      </c>
      <c r="LF53" s="116">
        <f t="shared" si="849"/>
        <v>2.4301698431372643E-9</v>
      </c>
      <c r="LG53" s="116">
        <f t="shared" si="849"/>
        <v>2.4301698431372643E-9</v>
      </c>
      <c r="LH53" s="116">
        <f t="shared" si="849"/>
        <v>2.4301698431372643E-9</v>
      </c>
      <c r="LI53" s="116">
        <f t="shared" si="849"/>
        <v>2.4301698431372643E-9</v>
      </c>
      <c r="LJ53" s="116">
        <f t="shared" si="849"/>
        <v>2.4301698431372643E-9</v>
      </c>
      <c r="LK53" s="116">
        <f t="shared" si="849"/>
        <v>2.4301698431372643E-9</v>
      </c>
      <c r="LL53" s="116">
        <f t="shared" si="849"/>
        <v>2.4301698431372643E-9</v>
      </c>
      <c r="LM53" s="116">
        <f t="shared" si="849"/>
        <v>0</v>
      </c>
      <c r="LN53" s="190">
        <f t="shared" ref="LN53:LN54" si="850">LM53</f>
        <v>0</v>
      </c>
    </row>
    <row r="54" spans="1:326" s="113" customFormat="1" ht="15" customHeight="1" outlineLevel="1">
      <c r="A54" s="111" t="s">
        <v>50</v>
      </c>
      <c r="B54" s="112">
        <f>+'Investuotojas ir Finansuotojas'!B36+'Investuotojas ir Finansuotojas'!B42</f>
        <v>16666.666666666668</v>
      </c>
      <c r="C54" s="112">
        <f>+'Investuotojas ir Finansuotojas'!C36+'Investuotojas ir Finansuotojas'!C42</f>
        <v>18333.333333333336</v>
      </c>
      <c r="D54" s="112">
        <f>+'Investuotojas ir Finansuotojas'!D36+'Investuotojas ir Finansuotojas'!D42</f>
        <v>20000.000000000004</v>
      </c>
      <c r="E54" s="112">
        <f>+'Investuotojas ir Finansuotojas'!E36+'Investuotojas ir Finansuotojas'!E42</f>
        <v>21666.666666666672</v>
      </c>
      <c r="F54" s="112">
        <f>+'Investuotojas ir Finansuotojas'!F36+'Investuotojas ir Finansuotojas'!F42</f>
        <v>23333.333333333339</v>
      </c>
      <c r="G54" s="112">
        <f>+'Investuotojas ir Finansuotojas'!G36+'Investuotojas ir Finansuotojas'!G42</f>
        <v>25000.000000000007</v>
      </c>
      <c r="H54" s="112">
        <f>+'Investuotojas ir Finansuotojas'!H36+'Investuotojas ir Finansuotojas'!H42</f>
        <v>26666.666666666675</v>
      </c>
      <c r="I54" s="112">
        <f>+'Investuotojas ir Finansuotojas'!I36+'Investuotojas ir Finansuotojas'!I42</f>
        <v>28333.333333333343</v>
      </c>
      <c r="J54" s="112">
        <f>+'Investuotojas ir Finansuotojas'!J36+'Investuotojas ir Finansuotojas'!J42</f>
        <v>61250.000000000015</v>
      </c>
      <c r="K54" s="112">
        <f>+'Investuotojas ir Finansuotojas'!K36+'Investuotojas ir Finansuotojas'!K42</f>
        <v>94166.666666666686</v>
      </c>
      <c r="L54" s="112">
        <f>+'Investuotojas ir Finansuotojas'!L36+'Investuotojas ir Finansuotojas'!L42</f>
        <v>127083.33333333334</v>
      </c>
      <c r="M54" s="112">
        <f>+'Investuotojas ir Finansuotojas'!M36+'Investuotojas ir Finansuotojas'!M42</f>
        <v>161927.08333333334</v>
      </c>
      <c r="N54" s="83">
        <f t="shared" si="794"/>
        <v>161927.08333333334</v>
      </c>
      <c r="O54" s="112">
        <f>+'Investuotojas ir Finansuotojas'!O36+'Investuotojas ir Finansuotojas'!O42</f>
        <v>267760.41666666669</v>
      </c>
      <c r="P54" s="112">
        <f>+'Investuotojas ir Finansuotojas'!P36+'Investuotojas ir Finansuotojas'!P42</f>
        <v>373593.75000000006</v>
      </c>
      <c r="Q54" s="112">
        <f>+'Investuotojas ir Finansuotojas'!Q36+'Investuotojas ir Finansuotojas'!Q42</f>
        <v>479427.08333333337</v>
      </c>
      <c r="R54" s="112">
        <f>+'Investuotojas ir Finansuotojas'!R36+'Investuotojas ir Finansuotojas'!R42</f>
        <v>543645.83333333337</v>
      </c>
      <c r="S54" s="112">
        <f>+'Investuotojas ir Finansuotojas'!S36+'Investuotojas ir Finansuotojas'!S42</f>
        <v>545546.875</v>
      </c>
      <c r="T54" s="112">
        <f>+'Investuotojas ir Finansuotojas'!T36+'Investuotojas ir Finansuotojas'!T42</f>
        <v>547708.33333333337</v>
      </c>
      <c r="U54" s="112">
        <f>+'Investuotojas ir Finansuotojas'!U36+'Investuotojas ir Finansuotojas'!U42</f>
        <v>550130.20833333337</v>
      </c>
      <c r="V54" s="112">
        <f>+'Investuotojas ir Finansuotojas'!V36+'Investuotojas ir Finansuotojas'!V42</f>
        <v>552812.5</v>
      </c>
      <c r="W54" s="112">
        <f>+'Investuotojas ir Finansuotojas'!W36+'Investuotojas ir Finansuotojas'!W42</f>
        <v>555755.20833333337</v>
      </c>
      <c r="X54" s="112">
        <f>+'Investuotojas ir Finansuotojas'!X36+'Investuotojas ir Finansuotojas'!X42</f>
        <v>558958.33333333337</v>
      </c>
      <c r="Y54" s="112">
        <f>+'Investuotojas ir Finansuotojas'!Y36+'Investuotojas ir Finansuotojas'!Y42</f>
        <v>562421.875</v>
      </c>
      <c r="Z54" s="112">
        <f>+'Investuotojas ir Finansuotojas'!Z36+'Investuotojas ir Finansuotojas'!Z42</f>
        <v>589894.53125</v>
      </c>
      <c r="AA54" s="83">
        <f>Z54</f>
        <v>589894.53125</v>
      </c>
      <c r="AB54" s="112">
        <f>+'Investuotojas ir Finansuotojas'!AB36+'Investuotojas ir Finansuotojas'!AB42</f>
        <v>593839.84375</v>
      </c>
      <c r="AC54" s="112">
        <f>+'Investuotojas ir Finansuotojas'!AC36+'Investuotojas ir Finansuotojas'!AC42</f>
        <v>597967.44791666674</v>
      </c>
      <c r="AD54" s="112">
        <f>+'Investuotojas ir Finansuotojas'!AD36+'Investuotojas ir Finansuotojas'!AD42</f>
        <v>602277.34375</v>
      </c>
      <c r="AE54" s="112">
        <f>+'Investuotojas ir Finansuotojas'!AE36+'Investuotojas ir Finansuotojas'!AE42</f>
        <v>606769.53125</v>
      </c>
      <c r="AF54" s="112">
        <f>+'Investuotojas ir Finansuotojas'!AF36+'Investuotojas ir Finansuotojas'!AF42</f>
        <v>611444.01041666674</v>
      </c>
      <c r="AG54" s="112">
        <f>+'Investuotojas ir Finansuotojas'!AG36+'Investuotojas ir Finansuotojas'!AG42</f>
        <v>631309.91753472225</v>
      </c>
      <c r="AH54" s="112">
        <f>+'Investuotojas ir Finansuotojas'!AH36+'Investuotojas ir Finansuotojas'!AH42+'Investuotojas ir Finansuotojas'!AH69</f>
        <v>631309.91753472225</v>
      </c>
      <c r="AI54" s="112">
        <f>+'Investuotojas ir Finansuotojas'!AI36+'Investuotojas ir Finansuotojas'!AI42+'Investuotojas ir Finansuotojas'!AI69</f>
        <v>631309.91753472225</v>
      </c>
      <c r="AJ54" s="112">
        <f>+'Investuotojas ir Finansuotojas'!AJ36+'Investuotojas ir Finansuotojas'!AJ42+'Investuotojas ir Finansuotojas'!AJ69</f>
        <v>631309.91753472225</v>
      </c>
      <c r="AK54" s="112">
        <f>+'Investuotojas ir Finansuotojas'!AK36+'Investuotojas ir Finansuotojas'!AK42+'Investuotojas ir Finansuotojas'!AK69</f>
        <v>631309.91753472225</v>
      </c>
      <c r="AL54" s="112">
        <f>+'Investuotojas ir Finansuotojas'!AL36+'Investuotojas ir Finansuotojas'!AL42+'Investuotojas ir Finansuotojas'!AL69</f>
        <v>631309.91753472225</v>
      </c>
      <c r="AM54" s="112">
        <f>+'Investuotojas ir Finansuotojas'!AM36+'Investuotojas ir Finansuotojas'!AM42+'Investuotojas ir Finansuotojas'!AM69</f>
        <v>756058.97056502535</v>
      </c>
      <c r="AN54" s="94">
        <f t="shared" si="806"/>
        <v>756058.97056502535</v>
      </c>
      <c r="AO54" s="112">
        <f>+'Investuotojas ir Finansuotojas'!AO36+'Investuotojas ir Finansuotojas'!AO42+'Investuotojas ir Finansuotojas'!AO69</f>
        <v>765943.3100625251</v>
      </c>
      <c r="AP54" s="112">
        <f>+'Investuotojas ir Finansuotojas'!AP36+'Investuotojas ir Finansuotojas'!AP42+'Investuotojas ir Finansuotojas'!AP69</f>
        <v>703734.38135161134</v>
      </c>
      <c r="AQ54" s="112">
        <f>+'Investuotojas ir Finansuotojas'!AQ36+'Investuotojas ir Finansuotojas'!AQ42+'Investuotojas ir Finansuotojas'!AQ69</f>
        <v>641233.43942479359</v>
      </c>
      <c r="AR54" s="112">
        <f>+'Investuotojas ir Finansuotojas'!AR36+'Investuotojas ir Finansuotojas'!AR42+'Investuotojas ir Finansuotojas'!AR69</f>
        <v>578439.26756033883</v>
      </c>
      <c r="AS54" s="112">
        <f>+'Investuotojas ir Finansuotojas'!AS36+'Investuotojas ir Finansuotojas'!AS42+'Investuotojas ir Finansuotojas'!AS69</f>
        <v>515350.64396684023</v>
      </c>
      <c r="AT54" s="112">
        <f>+'Investuotojas ir Finansuotojas'!AT36+'Investuotojas ir Finansuotojas'!AT42+'Investuotojas ir Finansuotojas'!AT69</f>
        <v>451966.34176209348</v>
      </c>
      <c r="AU54" s="112">
        <f>+'Investuotojas ir Finansuotojas'!AU36+'Investuotojas ir Finansuotojas'!AU42+'Investuotojas ir Finansuotojas'!AU69</f>
        <v>388285.12895188504</v>
      </c>
      <c r="AV54" s="112">
        <f>+'Investuotojas ir Finansuotojas'!AV36+'Investuotojas ir Finansuotojas'!AV42+'Investuotojas ir Finansuotojas'!AV69</f>
        <v>324305.76840869221</v>
      </c>
      <c r="AW54" s="112">
        <f>+'Investuotojas ir Finansuotojas'!AW36+'Investuotojas ir Finansuotojas'!AW42+'Investuotojas ir Finansuotojas'!AW69</f>
        <v>260027.01785029404</v>
      </c>
      <c r="AX54" s="112">
        <f>+'Investuotojas ir Finansuotojas'!AX36+'Investuotojas ir Finansuotojas'!AX42+'Investuotojas ir Finansuotojas'!AX69</f>
        <v>195447.62981829402</v>
      </c>
      <c r="AY54" s="112">
        <f>+'Investuotojas ir Finansuotojas'!AY36+'Investuotojas ir Finansuotojas'!AY42+'Investuotojas ir Finansuotojas'!AY69</f>
        <v>130566.35165655207</v>
      </c>
      <c r="AZ54" s="112">
        <f>+'Investuotojas ir Finansuotojas'!AZ36+'Investuotojas ir Finansuotojas'!AZ42+'Investuotojas ir Finansuotojas'!AZ69</f>
        <v>65381.925489527603</v>
      </c>
      <c r="BA54" s="94">
        <f t="shared" si="808"/>
        <v>65381.925489527603</v>
      </c>
      <c r="BB54" s="112">
        <f>+'Investuotojas ir Finansuotojas'!BB36+'Investuotojas ir Finansuotojas'!BB42+'Investuotojas ir Finansuotojas'!BB69</f>
        <v>144217.68191204028</v>
      </c>
      <c r="BC54" s="112">
        <f>+'Investuotojas ir Finansuotojas'!BC36+'Investuotojas ir Finansuotojas'!BC42+'Investuotojas ir Finansuotojas'!BC69</f>
        <v>78888.495848842344</v>
      </c>
      <c r="BD54" s="112">
        <f>+'Investuotojas ir Finansuotojas'!BD36+'Investuotojas ir Finansuotojas'!BD42+'Investuotojas ir Finansuotojas'!BD69</f>
        <v>13254.864626085022</v>
      </c>
      <c r="BE54" s="112">
        <f>+'Investuotojas ir Finansuotojas'!BE36+'Investuotojas ir Finansuotojas'!BE42+'Investuotojas ir Finansuotojas'!BE69</f>
        <v>-52684.480277729883</v>
      </c>
      <c r="BF54" s="112">
        <f>+'Investuotojas ir Finansuotojas'!BF36+'Investuotojas ir Finansuotojas'!BF42+'Investuotojas ir Finansuotojas'!BF69</f>
        <v>-118930.81266960676</v>
      </c>
      <c r="BG54" s="112">
        <f>+'Investuotojas ir Finansuotojas'!BG36+'Investuotojas ir Finansuotojas'!BG42+'Investuotojas ir Finansuotojas'!BG69</f>
        <v>-113678.45086947246</v>
      </c>
      <c r="BH54" s="112">
        <f>+'Investuotojas ir Finansuotojas'!BH36+'Investuotojas ir Finansuotojas'!BH42+'Investuotojas ir Finansuotojas'!BH69</f>
        <v>-180243.40524074045</v>
      </c>
      <c r="BI54" s="112">
        <f>+'Investuotojas ir Finansuotojas'!BI36+'Investuotojas ir Finansuotojas'!BI42+'Investuotojas ir Finansuotojas'!BI69</f>
        <v>-247117.95380618484</v>
      </c>
      <c r="BJ54" s="112">
        <f>+'Investuotojas ir Finansuotojas'!BJ36+'Investuotojas ir Finansuotojas'!BJ42+'Investuotojas ir Finansuotojas'!BJ69</f>
        <v>-314303.38654161466</v>
      </c>
      <c r="BK54" s="112">
        <f>+'Investuotojas ir Finansuotojas'!BK36+'Investuotojas ir Finansuotojas'!BK42+'Investuotojas ir Finansuotojas'!BK69</f>
        <v>-381800.99879773811</v>
      </c>
      <c r="BL54" s="112">
        <f>+'Investuotojas ir Finansuotojas'!BL36+'Investuotojas ir Finansuotojas'!BL42+'Investuotojas ir Finansuotojas'!BL69</f>
        <v>-449612.09132255823</v>
      </c>
      <c r="BM54" s="112">
        <f>+'Investuotojas ir Finansuotojas'!BM36+'Investuotojas ir Finansuotojas'!BM42+'Investuotojas ir Finansuotojas'!BM69</f>
        <v>-517737.97028386121</v>
      </c>
      <c r="BN54" s="94">
        <f t="shared" si="810"/>
        <v>-517737.97028386121</v>
      </c>
      <c r="BO54" s="112">
        <f>+'Investuotojas ir Finansuotojas'!BO36+'Investuotojas ir Finansuotojas'!BO42+'Investuotojas ir Finansuotojas'!BO69</f>
        <v>-437275.15592301317</v>
      </c>
      <c r="BP54" s="112">
        <f>+'Investuotojas ir Finansuotojas'!BP36+'Investuotojas ir Finansuotojas'!BP42+'Investuotojas ir Finansuotojas'!BP69</f>
        <v>-505554.21382082166</v>
      </c>
      <c r="BQ54" s="112">
        <f>+'Investuotojas ir Finansuotojas'!BQ36+'Investuotojas ir Finansuotojas'!BQ42+'Investuotojas ir Finansuotojas'!BQ69</f>
        <v>-574149.4218083286</v>
      </c>
      <c r="BR54" s="112">
        <f>+'Investuotojas ir Finansuotojas'!BR36+'Investuotojas ir Finansuotojas'!BR42+'Investuotojas ir Finansuotojas'!BR69</f>
        <v>-643062.09717757441</v>
      </c>
      <c r="BS54" s="112">
        <f>+'Investuotojas ir Finansuotojas'!BS36+'Investuotojas ir Finansuotojas'!BS42+'Investuotojas ir Finansuotojas'!BS69</f>
        <v>-712293.56270931615</v>
      </c>
      <c r="BT54" s="112">
        <f>+'Investuotojas ir Finansuotojas'!BT36+'Investuotojas ir Finansuotojas'!BT42+'Investuotojas ir Finansuotojas'!BT69</f>
        <v>-151799.77936783159</v>
      </c>
      <c r="BU54" s="112">
        <f>+'Investuotojas ir Finansuotojas'!BU36+'Investuotojas ir Finansuotojas'!BU42+'Investuotojas ir Finansuotojas'!BU69</f>
        <v>-219047.62660561455</v>
      </c>
      <c r="BV54" s="112">
        <f>+'Investuotojas ir Finansuotojas'!BV36+'Investuotojas ir Finansuotojas'!BV42+'Investuotojas ir Finansuotojas'!BV69</f>
        <v>-286607.32722201245</v>
      </c>
      <c r="BW54" s="112">
        <f>+'Investuotojas ir Finansuotojas'!BW36+'Investuotojas ir Finansuotojas'!BW42+'Investuotojas ir Finansuotojas'!BW69</f>
        <v>-354480.18060610292</v>
      </c>
      <c r="BX54" s="112">
        <f>+'Investuotojas ir Finansuotojas'!BX36+'Investuotojas ir Finansuotojas'!BX42+'Investuotojas ir Finansuotojas'!BX69</f>
        <v>-422667.49156108458</v>
      </c>
      <c r="BY54" s="112">
        <f>+'Investuotojas ir Finansuotojas'!BY36+'Investuotojas ir Finansuotojas'!BY42+'Investuotojas ir Finansuotojas'!BY69</f>
        <v>-491170.57032683626</v>
      </c>
      <c r="BZ54" s="112">
        <f>+'Investuotojas ir Finansuotojas'!BZ36+'Investuotojas ir Finansuotojas'!BZ42+'Investuotojas ir Finansuotojas'!BZ69</f>
        <v>-559990.73260256951</v>
      </c>
      <c r="CA54" s="94">
        <f t="shared" si="812"/>
        <v>-559990.73260256951</v>
      </c>
      <c r="CB54" s="112">
        <f>+'Investuotojas ir Finansuotojas'!CB36+'Investuotojas ir Finansuotojas'!CB42+'Investuotojas ir Finansuotojas'!CB69</f>
        <v>-478380.15121124696</v>
      </c>
      <c r="CC54" s="112">
        <f>+'Investuotojas ir Finansuotojas'!CC36+'Investuotojas ir Finansuotojas'!CC42+'Investuotojas ir Finansuotojas'!CC69</f>
        <v>-547354.63357495412</v>
      </c>
      <c r="CD54" s="112">
        <f>+'Investuotojas ir Finansuotojas'!CD36+'Investuotojas ir Finansuotojas'!CD42+'Investuotojas ir Finansuotojas'!CD69</f>
        <v>-616647.5598417205</v>
      </c>
      <c r="CE54" s="112">
        <f>+'Investuotojas ir Finansuotojas'!CE36+'Investuotojas ir Finansuotojas'!CE42+'Investuotojas ir Finansuotojas'!CE69</f>
        <v>-686260.25686114235</v>
      </c>
      <c r="CF54" s="112">
        <f>+'Investuotojas ir Finansuotojas'!CF36+'Investuotojas ir Finansuotojas'!CF42+'Investuotojas ir Finansuotojas'!CF69</f>
        <v>-756194.05701135553</v>
      </c>
      <c r="CG54" s="112">
        <f>+'Investuotojas ir Finansuotojas'!CG36+'Investuotojas ir Finansuotojas'!CG42+'Investuotojas ir Finansuotojas'!CG69</f>
        <v>-189338.14660340385</v>
      </c>
      <c r="CH54" s="112">
        <f>+'Investuotojas ir Finansuotojas'!CH36+'Investuotojas ir Finansuotojas'!CH42+'Investuotojas ir Finansuotojas'!CH69</f>
        <v>-257263.53841396421</v>
      </c>
      <c r="CI54" s="112">
        <f>+'Investuotojas ir Finansuotojas'!CI36+'Investuotojas ir Finansuotojas'!CI42+'Investuotojas ir Finansuotojas'!CI69</f>
        <v>-325503.00291694567</v>
      </c>
      <c r="CJ54" s="112">
        <f>+'Investuotojas ir Finansuotojas'!CJ36+'Investuotojas ir Finansuotojas'!CJ42+'Investuotojas ir Finansuotojas'!CJ69</f>
        <v>-394057.84874856682</v>
      </c>
      <c r="CK54" s="112">
        <f>+'Investuotojas ir Finansuotojas'!CK36+'Investuotojas ir Finansuotojas'!CK42+'Investuotojas ir Finansuotojas'!CK69</f>
        <v>-462929.38999769685</v>
      </c>
      <c r="CL54" s="112">
        <f>+'Investuotojas ir Finansuotojas'!CL36+'Investuotojas ir Finansuotojas'!CL42+'Investuotojas ir Finansuotojas'!CL69</f>
        <v>-532118.94622857543</v>
      </c>
      <c r="CM54" s="112">
        <f>+'Investuotojas ir Finansuotojas'!CM36+'Investuotojas ir Finansuotojas'!CM42+'Investuotojas ir Finansuotojas'!CM69</f>
        <v>-601627.8425036266</v>
      </c>
      <c r="CN54" s="94">
        <f t="shared" si="814"/>
        <v>-601627.8425036266</v>
      </c>
      <c r="CO54" s="112">
        <f>+'Investuotojas ir Finansuotojas'!CO36+'Investuotojas ir Finansuotojas'!CO42+'Investuotojas ir Finansuotojas'!CO69</f>
        <v>-521707.65886393533</v>
      </c>
      <c r="CP54" s="112">
        <f>+'Investuotojas ir Finansuotojas'!CP36+'Investuotojas ir Finansuotojas'!CP42+'Investuotojas ir Finansuotojas'!CP69</f>
        <v>-591383.90986288316</v>
      </c>
      <c r="CQ54" s="112">
        <f>+'Investuotojas ir Finansuotojas'!CQ36+'Investuotojas ir Finansuotojas'!CQ42+'Investuotojas ir Finansuotojas'!CQ69</f>
        <v>-661380.90689863265</v>
      </c>
      <c r="CR54" s="112">
        <f>+'Investuotojas ir Finansuotojas'!CR36+'Investuotojas ir Finansuotojas'!CR42+'Investuotojas ir Finansuotojas'!CR69</f>
        <v>-731699.98641300388</v>
      </c>
      <c r="CS54" s="112">
        <f>+'Investuotojas ir Finansuotojas'!CS36+'Investuotojas ir Finansuotojas'!CS42+'Investuotojas ir Finansuotojas'!CS69</f>
        <v>-802342.49041632423</v>
      </c>
      <c r="CT54" s="112">
        <f>+'Investuotojas ir Finansuotojas'!CT36+'Investuotojas ir Finansuotojas'!CT42+'Investuotojas ir Finansuotojas'!CT69</f>
        <v>-228643.53899877521</v>
      </c>
      <c r="CU54" s="112">
        <f>+'Investuotojas ir Finansuotojas'!CU36+'Investuotojas ir Finansuotojas'!CU42+'Investuotojas ir Finansuotojas'!CU69</f>
        <v>-297250.83111981524</v>
      </c>
      <c r="CV54" s="112">
        <f>+'Investuotojas ir Finansuotojas'!CV36+'Investuotojas ir Finansuotojas'!CV42+'Investuotojas ir Finansuotojas'!CV69</f>
        <v>-366174.41528233234</v>
      </c>
      <c r="CW54" s="112">
        <f>+'Investuotojas ir Finansuotojas'!CW36+'Investuotojas ir Finansuotojas'!CW42+'Investuotojas ir Finansuotojas'!CW69</f>
        <v>-435415.60936983261</v>
      </c>
      <c r="CX54" s="112">
        <f>+'Investuotojas ir Finansuotojas'!CX36+'Investuotojas ir Finansuotojas'!CX42+'Investuotojas ir Finansuotojas'!CX69</f>
        <v>-504975.73675700359</v>
      </c>
      <c r="CY54" s="112">
        <f>+'Investuotojas ir Finansuotojas'!CY36+'Investuotojas ir Finansuotojas'!CY42+'Investuotojas ir Finansuotojas'!CY69</f>
        <v>-574856.12633259385</v>
      </c>
      <c r="CZ54" s="112">
        <f>+'Investuotojas ir Finansuotojas'!CZ36+'Investuotojas ir Finansuotojas'!CZ42+'Investuotojas ir Finansuotojas'!CZ69</f>
        <v>-645058.11252238846</v>
      </c>
      <c r="DA54" s="94">
        <f t="shared" si="816"/>
        <v>-645058.11252238846</v>
      </c>
      <c r="DB54" s="112">
        <f>+'Investuotojas ir Finansuotojas'!DB36+'Investuotojas ir Finansuotojas'!DB42+'Investuotojas ir Finansuotojas'!DB69</f>
        <v>-567889.6690556691</v>
      </c>
      <c r="DC54" s="112">
        <f>+'Investuotojas ir Finansuotojas'!DC36+'Investuotojas ir Finansuotojas'!DC42+'Investuotojas ir Finansuotojas'!DC69</f>
        <v>-638276.57866262854</v>
      </c>
      <c r="DD54" s="112">
        <f>+'Investuotojas ir Finansuotojas'!DD36+'Investuotojas ir Finansuotojas'!DD42+'Investuotojas ir Finansuotojas'!DD69</f>
        <v>-708986.55482461816</v>
      </c>
      <c r="DE54" s="112">
        <f>+'Investuotojas ir Finansuotojas'!DE36+'Investuotojas ir Finansuotojas'!DE42+'Investuotojas ir Finansuotojas'!DE69</f>
        <v>-780020.94365228387</v>
      </c>
      <c r="DF54" s="112">
        <f>+'Investuotojas ir Finansuotojas'!DF36+'Investuotojas ir Finansuotojas'!DF42+'Investuotojas ir Finansuotojas'!DF69</f>
        <v>-851381.09686506598</v>
      </c>
      <c r="DG54" s="112">
        <f>+'Investuotojas ir Finansuotojas'!DG36+'Investuotojas ir Finansuotojas'!DG42+'Investuotojas ir Finansuotojas'!DG69</f>
        <v>-269771.36229110567</v>
      </c>
      <c r="DH54" s="112">
        <f>+'Investuotojas ir Finansuotojas'!DH36+'Investuotojas ir Finansuotojas'!DH42+'Investuotojas ir Finansuotojas'!DH69</f>
        <v>-339065.05111155187</v>
      </c>
      <c r="DI54" s="112">
        <f>+'Investuotojas ir Finansuotojas'!DI36+'Investuotojas ir Finansuotojas'!DI42+'Investuotojas ir Finansuotojas'!DI69</f>
        <v>-408677.25140041776</v>
      </c>
      <c r="DJ54" s="112">
        <f>+'Investuotojas ir Finansuotojas'!DJ36+'Investuotojas ir Finansuotojas'!DJ42+'Investuotojas ir Finansuotojas'!DJ69</f>
        <v>-478609.29028882179</v>
      </c>
      <c r="DK54" s="112">
        <f>+'Investuotojas ir Finansuotojas'!DK36+'Investuotojas ir Finansuotojas'!DK42+'Investuotojas ir Finansuotojas'!DK69</f>
        <v>-548862.5004375953</v>
      </c>
      <c r="DL54" s="112">
        <f>+'Investuotojas ir Finansuotojas'!DL36+'Investuotojas ir Finansuotojas'!DL42+'Investuotojas ir Finansuotojas'!DL69</f>
        <v>-619438.22006032325</v>
      </c>
      <c r="DM54" s="112">
        <f>+'Investuotojas ir Finansuotojas'!DM36+'Investuotojas ir Finansuotojas'!DM42+'Investuotojas ir Finansuotojas'!DM69</f>
        <v>-690337.79294648033</v>
      </c>
      <c r="DN54" s="94">
        <f t="shared" si="818"/>
        <v>-690337.79294648033</v>
      </c>
      <c r="DO54" s="112">
        <f>+'Investuotojas ir Finansuotojas'!DO36+'Investuotojas ir Finansuotojas'!DO42+'Investuotojas ir Finansuotojas'!DO69</f>
        <v>-617336.83102677902</v>
      </c>
      <c r="DP54" s="112">
        <f>+'Investuotojas ir Finansuotojas'!DP36+'Investuotojas ir Finansuotojas'!DP42+'Investuotojas ir Finansuotojas'!DP69</f>
        <v>-688444.91013938817</v>
      </c>
      <c r="DQ54" s="112">
        <f>+'Investuotojas ir Finansuotojas'!DQ36+'Investuotojas ir Finansuotojas'!DQ42+'Investuotojas ir Finansuotojas'!DQ69</f>
        <v>-759878.40090388351</v>
      </c>
      <c r="DR54" s="112">
        <f>+'Investuotojas ir Finansuotojas'!DR36+'Investuotojas ir Finansuotojas'!DR42+'Investuotojas ir Finansuotojas'!DR69</f>
        <v>-831638.65920214809</v>
      </c>
      <c r="DS54" s="112">
        <f>+'Investuotojas ir Finansuotojas'!DS36+'Investuotojas ir Finansuotojas'!DS42+'Investuotojas ir Finansuotojas'!DS69</f>
        <v>-903727.0465655725</v>
      </c>
      <c r="DT54" s="112">
        <f>+'Investuotojas ir Finansuotojas'!DT36+'Investuotojas ir Finansuotojas'!DT42+'Investuotojas ir Finansuotojas'!DT69</f>
        <v>-312777.66634487279</v>
      </c>
      <c r="DU54" s="112">
        <f>+'Investuotojas ir Finansuotojas'!DU36+'Investuotojas ir Finansuotojas'!DU42+'Investuotojas ir Finansuotojas'!DU69</f>
        <v>-382762.38888255943</v>
      </c>
      <c r="DV54" s="112">
        <f>+'Investuotojas ir Finansuotojas'!DV36+'Investuotojas ir Finansuotojas'!DV42+'Investuotojas ir Finansuotojas'!DV69</f>
        <v>-453067.8424197369</v>
      </c>
      <c r="DW54" s="112">
        <f>+'Investuotojas ir Finansuotojas'!DW36+'Investuotojas ir Finansuotojas'!DW42+'Investuotojas ir Finansuotojas'!DW69</f>
        <v>-523695.36333556968</v>
      </c>
      <c r="DX54" s="112">
        <f>+'Investuotojas ir Finansuotojas'!DX36+'Investuotojas ir Finansuotojas'!DX42+'Investuotojas ir Finansuotojas'!DX69</f>
        <v>-594646.29357746884</v>
      </c>
      <c r="DY54" s="112">
        <f>+'Investuotojas ir Finansuotojas'!DY36+'Investuotojas ir Finansuotojas'!DY42+'Investuotojas ir Finansuotojas'!DY69</f>
        <v>-665921.98068429308</v>
      </c>
      <c r="DZ54" s="112">
        <f>+'Investuotojas ir Finansuotojas'!DZ36+'Investuotojas ir Finansuotojas'!DZ42+'Investuotojas ir Finansuotojas'!DZ69</f>
        <v>-737523.77780964621</v>
      </c>
      <c r="EA54" s="94">
        <f t="shared" si="820"/>
        <v>-737523.77780964621</v>
      </c>
      <c r="EB54" s="112">
        <f>+'Investuotojas ir Finansuotojas'!EB36+'Investuotojas ir Finansuotojas'!EB42+'Investuotojas ir Finansuotojas'!EB69</f>
        <v>-670579.78730677627</v>
      </c>
      <c r="EC54" s="112">
        <f>+'Investuotojas ir Finansuotojas'!EC36+'Investuotojas ir Finansuotojas'!EC42+'Investuotojas ir Finansuotojas'!EC69</f>
        <v>-742421.66501616919</v>
      </c>
      <c r="ED54" s="112">
        <f>+'Investuotojas ir Finansuotojas'!ED36+'Investuotojas ir Finansuotojas'!ED42+'Investuotojas ir Finansuotojas'!ED69</f>
        <v>-814591.3323022353</v>
      </c>
      <c r="EE54" s="112">
        <f>+'Investuotojas ir Finansuotojas'!EE36+'Investuotojas ir Finansuotojas'!EE42+'Investuotojas ir Finansuotojas'!EE69</f>
        <v>-887090.15495487722</v>
      </c>
      <c r="EF54" s="112">
        <f>+'Investuotojas ir Finansuotojas'!EF36+'Investuotojas ir Finansuotojas'!EF42+'Investuotojas ir Finansuotojas'!EF69</f>
        <v>-959919.50445478898</v>
      </c>
      <c r="EG54" s="112">
        <f>+'Investuotojas ir Finansuotojas'!EG36+'Investuotojas ir Finansuotojas'!EG42+'Investuotojas ir Finansuotojas'!EG69</f>
        <v>-357720.63868558459</v>
      </c>
      <c r="EH54" s="112">
        <f>+'Investuotojas ir Finansuotojas'!EH36+'Investuotojas ir Finansuotojas'!EH42+'Investuotojas ir Finansuotojas'!EH69</f>
        <v>-428401.17870680871</v>
      </c>
      <c r="EI54" s="112">
        <f>+'Investuotojas ir Finansuotojas'!EI36+'Investuotojas ir Finansuotojas'!EI42+'Investuotojas ir Finansuotojas'!EI69</f>
        <v>-499404.66939767177</v>
      </c>
      <c r="EJ54" s="112">
        <f>+'Investuotojas ir Finansuotojas'!EJ36+'Investuotojas ir Finansuotojas'!EJ42+'Investuotojas ir Finansuotojas'!EJ69</f>
        <v>-570732.45638596395</v>
      </c>
      <c r="EK54" s="112">
        <f>+'Investuotojas ir Finansuotojas'!EK36+'Investuotojas ir Finansuotojas'!EK42+'Investuotojas ir Finansuotojas'!EK69</f>
        <v>-642385.89090625779</v>
      </c>
      <c r="EL54" s="112">
        <f>+'Investuotojas ir Finansuotojas'!EL36+'Investuotojas ir Finansuotojas'!EL42+'Investuotojas ir Finansuotojas'!EL69</f>
        <v>-714366.32982327021</v>
      </c>
      <c r="EM54" s="112">
        <f>+'Investuotojas ir Finansuotojas'!EM36+'Investuotojas ir Finansuotojas'!EM42+'Investuotojas ir Finansuotojas'!EM69</f>
        <v>-786675.13565532072</v>
      </c>
      <c r="EN54" s="94">
        <f t="shared" si="822"/>
        <v>-786675.13565532072</v>
      </c>
      <c r="EO54" s="112">
        <f>+'Investuotojas ir Finansuotojas'!EO36+'Investuotojas ir Finansuotojas'!EO42+'Investuotojas ir Finansuotojas'!EO69</f>
        <v>-728306.44611875131</v>
      </c>
      <c r="EP54" s="112">
        <f>+'Investuotojas ir Finansuotojas'!EP36+'Investuotojas ir Finansuotojas'!EP42+'Investuotojas ir Finansuotojas'!EP69</f>
        <v>-800897.52219877113</v>
      </c>
      <c r="EQ54" s="112">
        <f>+'Investuotojas ir Finansuotojas'!EQ36+'Investuotojas ir Finansuotojas'!EQ42+'Investuotojas ir Finansuotojas'!EQ69</f>
        <v>-873818.80955889379</v>
      </c>
      <c r="ER54" s="112">
        <f>+'Investuotojas ir Finansuotojas'!ER36+'Investuotojas ir Finansuotojas'!ER42+'Investuotojas ir Finansuotojas'!ER69</f>
        <v>-947071.68407945335</v>
      </c>
      <c r="ES54" s="112">
        <f>+'Investuotojas ir Finansuotojas'!ES36+'Investuotojas ir Finansuotojas'!ES42+'Investuotojas ir Finansuotojas'!ES69</f>
        <v>-1020657.5273736182</v>
      </c>
      <c r="ET54" s="112">
        <f>+'Investuotojas ir Finansuotojas'!ET36+'Investuotojas ir Finansuotojas'!ET42+'Investuotojas ir Finansuotojas'!ET69</f>
        <v>-404660.81128516229</v>
      </c>
      <c r="EU54" s="112">
        <f>+'Investuotojas ir Finansuotojas'!EU36+'Investuotojas ir Finansuotojas'!EU42+'Investuotojas ir Finansuotojas'!EU69</f>
        <v>-476042.10620222345</v>
      </c>
      <c r="EV54" s="112">
        <f>+'Investuotojas ir Finansuotojas'!EV36+'Investuotojas ir Finansuotojas'!EV42+'Investuotojas ir Finansuotojas'!EV69</f>
        <v>-547748.57164454204</v>
      </c>
      <c r="EW54" s="112">
        <f>+'Investuotojas ir Finansuotojas'!EW36+'Investuotojas ir Finansuotojas'!EW42+'Investuotojas ir Finansuotojas'!EW69</f>
        <v>-619781.56248930655</v>
      </c>
      <c r="EX54" s="112">
        <f>+'Investuotojas ir Finansuotojas'!EX36+'Investuotojas ir Finansuotojas'!EX42+'Investuotojas ir Finansuotojas'!EX69</f>
        <v>-692142.43925902713</v>
      </c>
      <c r="EY54" s="112">
        <f>+'Investuotojas ir Finansuotojas'!EY36+'Investuotojas ir Finansuotojas'!EY42+'Investuotojas ir Finansuotojas'!EY69</f>
        <v>-764832.56814505788</v>
      </c>
      <c r="EZ54" s="112">
        <f>+'Investuotojas ir Finansuotojas'!EZ36+'Investuotojas ir Finansuotojas'!EZ42+'Investuotojas ir Finansuotojas'!EZ69</f>
        <v>-837853.32103121676</v>
      </c>
      <c r="FA54" s="94">
        <f t="shared" si="824"/>
        <v>-837853.32103121676</v>
      </c>
      <c r="FB54" s="112">
        <f>+'Investuotojas ir Finansuotojas'!FB36+'Investuotojas ir Finansuotojas'!FB42+'Investuotojas ir Finansuotojas'!FB69</f>
        <v>-791412.86914811749</v>
      </c>
      <c r="FC54" s="112">
        <f>+'Investuotojas ir Finansuotojas'!FC36+'Investuotojas ir Finansuotojas'!FC42+'Investuotojas ir Finansuotojas'!FC69</f>
        <v>-864772.17849336122</v>
      </c>
      <c r="FD54" s="112">
        <f>+'Investuotojas ir Finansuotojas'!FD36+'Investuotojas ir Finansuotojas'!FD42+'Investuotojas ir Finansuotojas'!FD69</f>
        <v>-938464.17913550546</v>
      </c>
      <c r="FE54" s="112">
        <f>+'Investuotojas ir Finansuotojas'!FE36+'Investuotojas ir Finansuotojas'!FE42+'Investuotojas ir Finansuotojas'!FE69</f>
        <v>-1012490.2572882872</v>
      </c>
      <c r="FF54" s="112">
        <f>+'Investuotojas ir Finansuotojas'!FF36+'Investuotojas ir Finansuotojas'!FF42+'Investuotojas ir Finansuotojas'!FF69</f>
        <v>-1086851.8049413343</v>
      </c>
      <c r="FG54" s="112">
        <f>+'Investuotojas ir Finansuotojas'!FG36+'Investuotojas ir Finansuotojas'!FG42+'Investuotojas ir Finansuotojas'!FG69</f>
        <v>-453661.32649582386</v>
      </c>
      <c r="FH54" s="112">
        <f>+'Investuotojas ir Finansuotojas'!FH36+'Investuotojas ir Finansuotojas'!FH42+'Investuotojas ir Finansuotojas'!FH69</f>
        <v>-525748.47528649285</v>
      </c>
      <c r="FI54" s="112">
        <f>+'Investuotojas ir Finansuotojas'!FI36+'Investuotojas ir Finansuotojas'!FI42+'Investuotojas ir Finansuotojas'!FI69</f>
        <v>-598163.01470508473</v>
      </c>
      <c r="FJ54" s="112">
        <f>+'Investuotojas ir Finansuotojas'!FJ36+'Investuotojas ir Finansuotojas'!FJ42+'Investuotojas ir Finansuotojas'!FJ69</f>
        <v>-670906.3088792162</v>
      </c>
      <c r="FK54" s="112">
        <f>+'Investuotojas ir Finansuotojas'!FK36+'Investuotojas ir Finansuotojas'!FK42+'Investuotojas ir Finansuotojas'!FK69</f>
        <v>-743979.72762036847</v>
      </c>
      <c r="FL54" s="112">
        <f>+'Investuotojas ir Finansuotojas'!FL36+'Investuotojas ir Finansuotojas'!FL42+'Investuotojas ir Finansuotojas'!FL69</f>
        <v>-817384.64644757076</v>
      </c>
      <c r="FM54" s="112">
        <f>+'Investuotojas ir Finansuotojas'!FM36+'Investuotojas ir Finansuotojas'!FM42+'Investuotojas ir Finansuotojas'!FM69</f>
        <v>-891122.44661118183</v>
      </c>
      <c r="FN54" s="94">
        <f t="shared" si="826"/>
        <v>-891122.44661118183</v>
      </c>
      <c r="FO54" s="112">
        <f>+'Investuotojas ir Finansuotojas'!FO36+'Investuotojas ir Finansuotojas'!FO42+'Investuotojas ir Finansuotojas'!FO69</f>
        <v>-861070.77089345281</v>
      </c>
      <c r="FP54" s="112">
        <f>+'Investuotojas ir Finansuotojas'!FP36+'Investuotojas ir Finansuotojas'!FP42+'Investuotojas ir Finansuotojas'!FP69</f>
        <v>-935222.12911857269</v>
      </c>
      <c r="FQ54" s="112">
        <f>+'Investuotojas ir Finansuotojas'!FQ36+'Investuotojas ir Finansuotojas'!FQ42+'Investuotojas ir Finansuotojas'!FQ69</f>
        <v>-1009708.7362604641</v>
      </c>
      <c r="FR54" s="112">
        <f>+'Investuotojas ir Finansuotojas'!FR36+'Investuotojas ir Finansuotojas'!FR42+'Investuotojas ir Finansuotojas'!FR69</f>
        <v>-1084531.9891896134</v>
      </c>
      <c r="FS54" s="112">
        <f>+'Investuotojas ir Finansuotojas'!FS36+'Investuotojas ir Finansuotojas'!FS42+'Investuotojas ir Finansuotojas'!FS69</f>
        <v>-1159693.2905968009</v>
      </c>
      <c r="FT54" s="112">
        <f>+'Investuotojas ir Finansuotojas'!FT36+'Investuotojas ir Finansuotojas'!FT42+'Investuotojas ir Finansuotojas'!FT69</f>
        <v>-504788.27487006556</v>
      </c>
      <c r="FU54" s="112">
        <f>+'Investuotojas ir Finansuotojas'!FU36+'Investuotojas ir Finansuotojas'!FU42+'Investuotojas ir Finansuotojas'!FU69</f>
        <v>-592715.96650784079</v>
      </c>
      <c r="FV54" s="112">
        <f>+'Investuotojas ir Finansuotojas'!FV36+'Investuotojas ir Finansuotojas'!FV42+'Investuotojas ir Finansuotojas'!FV69</f>
        <v>-680992.11653241492</v>
      </c>
      <c r="FW54" s="112">
        <f>+'Investuotojas ir Finansuotojas'!FW36+'Investuotojas ir Finansuotojas'!FW42+'Investuotojas ir Finansuotojas'!FW69</f>
        <v>-769618.1768537329</v>
      </c>
      <c r="FX54" s="112">
        <f>+'Investuotojas ir Finansuotojas'!FX36+'Investuotojas ir Finansuotojas'!FX42+'Investuotojas ir Finansuotojas'!FX69</f>
        <v>-858595.6054313645</v>
      </c>
      <c r="FY54" s="112">
        <f>+'Investuotojas ir Finansuotojas'!FY36+'Investuotojas ir Finansuotojas'!FY42+'Investuotojas ir Finansuotojas'!FY69</f>
        <v>-947925.86629971105</v>
      </c>
      <c r="FZ54" s="112">
        <f>+'Investuotojas ir Finansuotojas'!FZ36+'Investuotojas ir Finansuotojas'!FZ42+'Investuotojas ir Finansuotojas'!FZ69</f>
        <v>-1037610.4295933172</v>
      </c>
      <c r="GA54" s="94">
        <f t="shared" si="828"/>
        <v>-1037610.4295933172</v>
      </c>
      <c r="GB54" s="112">
        <f>+'Investuotojas ir Finansuotojas'!GB36+'Investuotojas ir Finansuotojas'!GB42+'Investuotojas ir Finansuotojas'!GB69</f>
        <v>-1044979.4663367908</v>
      </c>
      <c r="GC54" s="112">
        <f>+'Investuotojas ir Finansuotojas'!GC36+'Investuotojas ir Finansuotojas'!GC42+'Investuotojas ir Finansuotojas'!GC69</f>
        <v>-1135215.4074933734</v>
      </c>
      <c r="GD54" s="112">
        <f>+'Investuotojas ir Finansuotojas'!GD36+'Investuotojas ir Finansuotojas'!GD42+'Investuotojas ir Finansuotojas'!GD69</f>
        <v>-1225808.6598817739</v>
      </c>
      <c r="GE54" s="112">
        <f>+'Investuotojas ir Finansuotojas'!GE36+'Investuotojas ir Finansuotojas'!GE42+'Investuotojas ir Finansuotojas'!GE69</f>
        <v>-1316760.7122987921</v>
      </c>
      <c r="GF54" s="112">
        <f>+'Investuotojas ir Finansuotojas'!GF36+'Investuotojas ir Finansuotojas'!GF42+'Investuotojas ir Finansuotojas'!GF69</f>
        <v>-1408073.0597445467</v>
      </c>
      <c r="GG54" s="112">
        <f>+'Investuotojas ir Finansuotojas'!GG36+'Investuotojas ir Finansuotojas'!GG42+'Investuotojas ir Finansuotojas'!GG69</f>
        <v>-573451.63939677808</v>
      </c>
      <c r="GH54" s="112">
        <f>+'Investuotojas ir Finansuotojas'!GH36+'Investuotojas ir Finansuotojas'!GH42+'Investuotojas ir Finansuotojas'!GH69</f>
        <v>-661629.52199277235</v>
      </c>
      <c r="GI54" s="112">
        <f>+'Investuotojas ir Finansuotojas'!GI36+'Investuotojas ir Finansuotojas'!GI42+'Investuotojas ir Finansuotojas'!GI69</f>
        <v>-750156.14057658252</v>
      </c>
      <c r="GJ54" s="112">
        <f>+'Investuotojas ir Finansuotojas'!GJ36+'Investuotojas ir Finansuotojas'!GJ42+'Investuotojas ir Finansuotojas'!GJ69</f>
        <v>-839032.94821482408</v>
      </c>
      <c r="GK54" s="112">
        <f>+'Investuotojas ir Finansuotojas'!GK36+'Investuotojas ir Finansuotojas'!GK42+'Investuotojas ir Finansuotojas'!GK69</f>
        <v>-928261.40402855747</v>
      </c>
      <c r="GL54" s="112">
        <f>+'Investuotojas ir Finansuotojas'!GL36+'Investuotojas ir Finansuotojas'!GL42+'Investuotojas ir Finansuotojas'!GL69</f>
        <v>-1017842.9732185139</v>
      </c>
      <c r="GM54" s="112">
        <f>+'Investuotojas ir Finansuotojas'!GM36+'Investuotojas ir Finansuotojas'!GM42+'Investuotojas ir Finansuotojas'!GM69</f>
        <v>1199924.7842785574</v>
      </c>
      <c r="GN54" s="94">
        <f t="shared" si="830"/>
        <v>1199924.7842785574</v>
      </c>
      <c r="GO54" s="112">
        <f>+'Investuotojas ir Finansuotojas'!GO36</f>
        <v>0</v>
      </c>
      <c r="GP54" s="112">
        <f>+'Investuotojas ir Finansuotojas'!GP36</f>
        <v>0</v>
      </c>
      <c r="GQ54" s="112">
        <f>+'Investuotojas ir Finansuotojas'!GQ36</f>
        <v>0</v>
      </c>
      <c r="GR54" s="112">
        <f>+'Investuotojas ir Finansuotojas'!GR36</f>
        <v>0</v>
      </c>
      <c r="GS54" s="112">
        <f>+'Investuotojas ir Finansuotojas'!GS36</f>
        <v>0</v>
      </c>
      <c r="GT54" s="112">
        <f>+'Investuotojas ir Finansuotojas'!GT36</f>
        <v>0</v>
      </c>
      <c r="GU54" s="112">
        <f>+'Investuotojas ir Finansuotojas'!GU36</f>
        <v>0</v>
      </c>
      <c r="GV54" s="112">
        <f>+'Investuotojas ir Finansuotojas'!GV36</f>
        <v>0</v>
      </c>
      <c r="GW54" s="112">
        <f>+'Investuotojas ir Finansuotojas'!GW36</f>
        <v>0</v>
      </c>
      <c r="GX54" s="112">
        <f>+'Investuotojas ir Finansuotojas'!GX36</f>
        <v>0</v>
      </c>
      <c r="GY54" s="112">
        <f>+'Investuotojas ir Finansuotojas'!GY36</f>
        <v>0</v>
      </c>
      <c r="GZ54" s="112">
        <f>+'Investuotojas ir Finansuotojas'!GZ36</f>
        <v>0</v>
      </c>
      <c r="HA54" s="94">
        <f t="shared" si="832"/>
        <v>0</v>
      </c>
      <c r="HB54" s="112">
        <f>+'Investuotojas ir Finansuotojas'!HB36</f>
        <v>0</v>
      </c>
      <c r="HC54" s="112">
        <f>+'Investuotojas ir Finansuotojas'!HC36</f>
        <v>0</v>
      </c>
      <c r="HD54" s="112">
        <f>+'Investuotojas ir Finansuotojas'!HD36</f>
        <v>0</v>
      </c>
      <c r="HE54" s="112">
        <f>+'Investuotojas ir Finansuotojas'!HE36</f>
        <v>0</v>
      </c>
      <c r="HF54" s="112">
        <f>+'Investuotojas ir Finansuotojas'!HF36</f>
        <v>0</v>
      </c>
      <c r="HG54" s="112">
        <f>+'Investuotojas ir Finansuotojas'!HG36</f>
        <v>0</v>
      </c>
      <c r="HH54" s="112">
        <f>+'Investuotojas ir Finansuotojas'!HH36</f>
        <v>0</v>
      </c>
      <c r="HI54" s="112">
        <f>+'Investuotojas ir Finansuotojas'!HI36</f>
        <v>0</v>
      </c>
      <c r="HJ54" s="112">
        <f>+'Investuotojas ir Finansuotojas'!HJ36</f>
        <v>0</v>
      </c>
      <c r="HK54" s="112">
        <f>+'Investuotojas ir Finansuotojas'!HK36</f>
        <v>0</v>
      </c>
      <c r="HL54" s="112">
        <f>+'Investuotojas ir Finansuotojas'!HL36</f>
        <v>0</v>
      </c>
      <c r="HM54" s="112">
        <f>+'Investuotojas ir Finansuotojas'!HM36</f>
        <v>0</v>
      </c>
      <c r="HN54" s="94">
        <f t="shared" si="834"/>
        <v>0</v>
      </c>
      <c r="HO54" s="112">
        <f>IF(HM54=0,0,IF(HM54+'Infrastruk. sukūrimo sąnaudos'!HO14-HO58=0,0,HM54+'Infrastruk. sukūrimo sąnaudos'!HO14+HM58-HO58-'Investuotojas ir Finansuotojas'!HO35))</f>
        <v>0</v>
      </c>
      <c r="HP54" s="112">
        <f>IF(HO54=0,0,IF(HO54+'Infrastruk. sukūrimo sąnaudos'!HP14-HP58=0,0,HO54+'Infrastruk. sukūrimo sąnaudos'!HP14+HO58-HP58-'Investuotojas ir Finansuotojas'!HP35))</f>
        <v>0</v>
      </c>
      <c r="HQ54" s="112">
        <f>IF(HP54=0,0,IF(HP54+'Infrastruk. sukūrimo sąnaudos'!HQ14-HQ58=0,0,HP54+'Infrastruk. sukūrimo sąnaudos'!HQ14+HP58-HQ58-'Investuotojas ir Finansuotojas'!HQ35))</f>
        <v>0</v>
      </c>
      <c r="HR54" s="112">
        <f>IF(HQ54=0,0,IF(HQ54+'Infrastruk. sukūrimo sąnaudos'!HR14-HR58=0,0,HQ54+'Infrastruk. sukūrimo sąnaudos'!HR14+HQ58-HR58-'Investuotojas ir Finansuotojas'!HR35))</f>
        <v>0</v>
      </c>
      <c r="HS54" s="112">
        <f>IF(HR54=0,0,IF(HR54+'Infrastruk. sukūrimo sąnaudos'!HS14-HS58=0,0,HR54+'Infrastruk. sukūrimo sąnaudos'!HS14+HR58-HS58-'Investuotojas ir Finansuotojas'!HS35))</f>
        <v>0</v>
      </c>
      <c r="HT54" s="112">
        <f>IF(HS54=0,0,IF(HS54+'Infrastruk. sukūrimo sąnaudos'!HT14-HT58=0,0,HS54+'Infrastruk. sukūrimo sąnaudos'!HT14+HS58-HT58-'Investuotojas ir Finansuotojas'!HT35))</f>
        <v>0</v>
      </c>
      <c r="HU54" s="112">
        <f>IF(HT54=0,0,IF(HT54+'Infrastruk. sukūrimo sąnaudos'!HU14-HU58=0,0,HT54+'Infrastruk. sukūrimo sąnaudos'!HU14+HT58-HU58-'Investuotojas ir Finansuotojas'!HU35))</f>
        <v>0</v>
      </c>
      <c r="HV54" s="112">
        <f>IF(HU54=0,0,IF(HU54+'Infrastruk. sukūrimo sąnaudos'!HV14-HV58=0,0,HU54+'Infrastruk. sukūrimo sąnaudos'!HV14+HU58-HV58-'Investuotojas ir Finansuotojas'!HV35))</f>
        <v>0</v>
      </c>
      <c r="HW54" s="112">
        <f>IF(HV54=0,0,IF(HV54+'Infrastruk. sukūrimo sąnaudos'!HW14-HW58=0,0,HV54+'Infrastruk. sukūrimo sąnaudos'!HW14+HV58-HW58-'Investuotojas ir Finansuotojas'!HW35))</f>
        <v>0</v>
      </c>
      <c r="HX54" s="112">
        <f>IF(HW54=0,0,IF(HW54+'Infrastruk. sukūrimo sąnaudos'!HX14-HX58=0,0,HW54+'Infrastruk. sukūrimo sąnaudos'!HX14+HW58-HX58-'Investuotojas ir Finansuotojas'!HX35))</f>
        <v>0</v>
      </c>
      <c r="HY54" s="112">
        <f>IF(HX54=0,0,IF(HX54+'Infrastruk. sukūrimo sąnaudos'!HY14-HY58=0,0,HX54+'Infrastruk. sukūrimo sąnaudos'!HY14+HX58-HY58-'Investuotojas ir Finansuotojas'!HY35))</f>
        <v>0</v>
      </c>
      <c r="HZ54" s="112">
        <f>IF(HY54=0,0,IF(HY54+'Infrastruk. sukūrimo sąnaudos'!HZ14-HZ58=0,0,HY54+'Infrastruk. sukūrimo sąnaudos'!HZ14+HY58-HZ58-'Investuotojas ir Finansuotojas'!HZ35))</f>
        <v>0</v>
      </c>
      <c r="IA54" s="94">
        <f t="shared" si="836"/>
        <v>0</v>
      </c>
      <c r="IB54" s="112">
        <f>IF(HZ54=0,0,IF(HZ54+'Infrastruk. sukūrimo sąnaudos'!IB14-IB58=0,0,HZ54+'Infrastruk. sukūrimo sąnaudos'!IB14+HZ58-IB58-'Investuotojas ir Finansuotojas'!IB35))</f>
        <v>0</v>
      </c>
      <c r="IC54" s="112">
        <f>IF(IB54=0,0,IF(IB54+'Infrastruk. sukūrimo sąnaudos'!IC14-IC58=0,0,IB54+'Infrastruk. sukūrimo sąnaudos'!IC14+IB58-IC58-'Investuotojas ir Finansuotojas'!IC35))</f>
        <v>0</v>
      </c>
      <c r="ID54" s="112">
        <f>IF(IC54=0,0,IF(IC54+'Infrastruk. sukūrimo sąnaudos'!ID14-ID58=0,0,IC54+'Infrastruk. sukūrimo sąnaudos'!ID14+IC58-ID58-'Investuotojas ir Finansuotojas'!ID35))</f>
        <v>0</v>
      </c>
      <c r="IE54" s="112">
        <f>IF(ID54=0,0,IF(ID54+'Infrastruk. sukūrimo sąnaudos'!IE14-IE58=0,0,ID54+'Infrastruk. sukūrimo sąnaudos'!IE14+ID58-IE58-'Investuotojas ir Finansuotojas'!IE35))</f>
        <v>0</v>
      </c>
      <c r="IF54" s="112">
        <f>IF(IE54=0,0,IF(IE54+'Infrastruk. sukūrimo sąnaudos'!IF14-IF58=0,0,IE54+'Infrastruk. sukūrimo sąnaudos'!IF14+IE58-IF58-'Investuotojas ir Finansuotojas'!IF35))</f>
        <v>0</v>
      </c>
      <c r="IG54" s="112">
        <f>IF(IF54=0,0,IF(IF54+'Infrastruk. sukūrimo sąnaudos'!IG14-IG58=0,0,IF54+'Infrastruk. sukūrimo sąnaudos'!IG14+IF58-IG58-'Investuotojas ir Finansuotojas'!IG35))</f>
        <v>0</v>
      </c>
      <c r="IH54" s="112">
        <f>IF(IG54=0,0,IF(IG54+'Infrastruk. sukūrimo sąnaudos'!IH14-IH58=0,0,IG54+'Infrastruk. sukūrimo sąnaudos'!IH14+IG58-IH58-'Investuotojas ir Finansuotojas'!IH35))</f>
        <v>0</v>
      </c>
      <c r="II54" s="112">
        <f>IF(IH54=0,0,IF(IH54+'Infrastruk. sukūrimo sąnaudos'!II14-II58=0,0,IH54+'Infrastruk. sukūrimo sąnaudos'!II14+IH58-II58-'Investuotojas ir Finansuotojas'!II35))</f>
        <v>0</v>
      </c>
      <c r="IJ54" s="112">
        <f>IF(II54=0,0,IF(II54+'Infrastruk. sukūrimo sąnaudos'!IJ14-IJ58=0,0,II54+'Infrastruk. sukūrimo sąnaudos'!IJ14+II58-IJ58-'Investuotojas ir Finansuotojas'!IJ35))</f>
        <v>0</v>
      </c>
      <c r="IK54" s="112">
        <f>IF(IJ54=0,0,IF(IJ54+'Infrastruk. sukūrimo sąnaudos'!IK14-IK58=0,0,IJ54+'Infrastruk. sukūrimo sąnaudos'!IK14+IJ58-IK58-'Investuotojas ir Finansuotojas'!IK35))</f>
        <v>0</v>
      </c>
      <c r="IL54" s="112">
        <f>IF(IK54=0,0,IF(IK54+'Infrastruk. sukūrimo sąnaudos'!IL14-IL58=0,0,IK54+'Infrastruk. sukūrimo sąnaudos'!IL14+IK58-IL58-'Investuotojas ir Finansuotojas'!IL35))</f>
        <v>0</v>
      </c>
      <c r="IM54" s="112">
        <f>IF(IL54=0,0,IF(IL54+'Infrastruk. sukūrimo sąnaudos'!IM14-IM58=0,0,IL54+'Infrastruk. sukūrimo sąnaudos'!IM14+IL58-IM58-'Investuotojas ir Finansuotojas'!IM35))</f>
        <v>0</v>
      </c>
      <c r="IN54" s="94">
        <f t="shared" si="838"/>
        <v>0</v>
      </c>
      <c r="IO54" s="112">
        <f>IF(IM54=0,0,IF(IM54+'Infrastruk. sukūrimo sąnaudos'!IO14-IO58=0,0,IM54+'Infrastruk. sukūrimo sąnaudos'!IO14+IM58-IO58-'Investuotojas ir Finansuotojas'!IO35))</f>
        <v>0</v>
      </c>
      <c r="IP54" s="112">
        <f>IF(IO54=0,0,IF(IO54+'Infrastruk. sukūrimo sąnaudos'!IP14-IP58=0,0,IO54+'Infrastruk. sukūrimo sąnaudos'!IP14+IO58-IP58-'Investuotojas ir Finansuotojas'!IP35))</f>
        <v>0</v>
      </c>
      <c r="IQ54" s="112">
        <f>IF(IP54=0,0,IF(IP54+'Infrastruk. sukūrimo sąnaudos'!IQ14-IQ58=0,0,IP54+'Infrastruk. sukūrimo sąnaudos'!IQ14+IP58-IQ58-'Investuotojas ir Finansuotojas'!IQ35))</f>
        <v>0</v>
      </c>
      <c r="IR54" s="112">
        <f>IF(IQ54=0,0,IF(IQ54+'Infrastruk. sukūrimo sąnaudos'!IR14-IR58=0,0,IQ54+'Infrastruk. sukūrimo sąnaudos'!IR14+IQ58-IR58-'Investuotojas ir Finansuotojas'!IR35))</f>
        <v>0</v>
      </c>
      <c r="IS54" s="112">
        <f>IF(IR54=0,0,IF(IR54+'Infrastruk. sukūrimo sąnaudos'!IS14-IS58=0,0,IR54+'Infrastruk. sukūrimo sąnaudos'!IS14+IR58-IS58-'Investuotojas ir Finansuotojas'!IS35))</f>
        <v>0</v>
      </c>
      <c r="IT54" s="112">
        <f>IF(IS54=0,0,IF(IS54+'Infrastruk. sukūrimo sąnaudos'!IT14-IT58=0,0,IS54+'Infrastruk. sukūrimo sąnaudos'!IT14+IS58-IT58-'Investuotojas ir Finansuotojas'!IT35))</f>
        <v>0</v>
      </c>
      <c r="IU54" s="112">
        <f>IF(IT54=0,0,IF(IT54+'Infrastruk. sukūrimo sąnaudos'!IU14-IU58=0,0,IT54+'Infrastruk. sukūrimo sąnaudos'!IU14+IT58-IU58-'Investuotojas ir Finansuotojas'!IU35))</f>
        <v>0</v>
      </c>
      <c r="IV54" s="112">
        <f>IF(IU54=0,0,IF(IU54+'Infrastruk. sukūrimo sąnaudos'!IV14-IV58=0,0,IU54+'Infrastruk. sukūrimo sąnaudos'!IV14+IU58-IV58-'Investuotojas ir Finansuotojas'!IV35))</f>
        <v>0</v>
      </c>
      <c r="IW54" s="112">
        <f>IF(IV54=0,0,IF(IV54+'Infrastruk. sukūrimo sąnaudos'!IW14-IW58=0,0,IV54+'Infrastruk. sukūrimo sąnaudos'!IW14+IV58-IW58-'Investuotojas ir Finansuotojas'!IW35))</f>
        <v>0</v>
      </c>
      <c r="IX54" s="112">
        <f>IF(IW54=0,0,IF(IW54+'Infrastruk. sukūrimo sąnaudos'!IX14-IX58=0,0,IW54+'Infrastruk. sukūrimo sąnaudos'!IX14+IW58-IX58-'Investuotojas ir Finansuotojas'!IX35))</f>
        <v>0</v>
      </c>
      <c r="IY54" s="112">
        <f>IF(IX54=0,0,IF(IX54+'Infrastruk. sukūrimo sąnaudos'!IY14-IY58=0,0,IX54+'Infrastruk. sukūrimo sąnaudos'!IY14+IX58-IY58-'Investuotojas ir Finansuotojas'!IY35))</f>
        <v>0</v>
      </c>
      <c r="IZ54" s="112">
        <f>IF(IY54=0,0,IF(IY54+'Infrastruk. sukūrimo sąnaudos'!IZ14-IZ58=0,0,IY54+'Infrastruk. sukūrimo sąnaudos'!IZ14+IY58-IZ58-'Investuotojas ir Finansuotojas'!IZ35))</f>
        <v>0</v>
      </c>
      <c r="JA54" s="94">
        <f t="shared" si="840"/>
        <v>0</v>
      </c>
      <c r="JB54" s="112">
        <f>IF(IZ54=0,0,IF(IZ54+'Infrastruk. sukūrimo sąnaudos'!JB14-JB58=0,0,IZ54+'Infrastruk. sukūrimo sąnaudos'!JB14+IZ58-JB58-'Investuotojas ir Finansuotojas'!JB35))</f>
        <v>0</v>
      </c>
      <c r="JC54" s="112">
        <f>IF(JB54=0,0,IF(JB54+'Infrastruk. sukūrimo sąnaudos'!JC14-JC58=0,0,JB54+'Infrastruk. sukūrimo sąnaudos'!JC14+JB58-JC58-'Investuotojas ir Finansuotojas'!JC35))</f>
        <v>0</v>
      </c>
      <c r="JD54" s="112">
        <f>IF(JC54=0,0,IF(JC54+'Infrastruk. sukūrimo sąnaudos'!JD14-JD58=0,0,JC54+'Infrastruk. sukūrimo sąnaudos'!JD14+JC58-JD58-'Investuotojas ir Finansuotojas'!JD35))</f>
        <v>0</v>
      </c>
      <c r="JE54" s="112">
        <f>IF(JD54=0,0,IF(JD54+'Infrastruk. sukūrimo sąnaudos'!JE14-JE58=0,0,JD54+'Infrastruk. sukūrimo sąnaudos'!JE14+JD58-JE58-'Investuotojas ir Finansuotojas'!JE35))</f>
        <v>0</v>
      </c>
      <c r="JF54" s="112">
        <f>IF(JE54=0,0,IF(JE54+'Infrastruk. sukūrimo sąnaudos'!JF14-JF58=0,0,JE54+'Infrastruk. sukūrimo sąnaudos'!JF14+JE58-JF58-'Investuotojas ir Finansuotojas'!JF35))</f>
        <v>0</v>
      </c>
      <c r="JG54" s="112">
        <f>IF(JF54=0,0,IF(JF54+'Infrastruk. sukūrimo sąnaudos'!JG14-JG58=0,0,JF54+'Infrastruk. sukūrimo sąnaudos'!JG14+JF58-JG58-'Investuotojas ir Finansuotojas'!JG35))</f>
        <v>0</v>
      </c>
      <c r="JH54" s="112">
        <f>IF(JG54=0,0,IF(JG54+'Infrastruk. sukūrimo sąnaudos'!JH14-JH58=0,0,JG54+'Infrastruk. sukūrimo sąnaudos'!JH14+JG58-JH58-'Investuotojas ir Finansuotojas'!JH35))</f>
        <v>0</v>
      </c>
      <c r="JI54" s="112">
        <f>IF(JH54=0,0,IF(JH54+'Infrastruk. sukūrimo sąnaudos'!JI14-JI58=0,0,JH54+'Infrastruk. sukūrimo sąnaudos'!JI14+JH58-JI58-'Investuotojas ir Finansuotojas'!JI35))</f>
        <v>0</v>
      </c>
      <c r="JJ54" s="112">
        <f>IF(JI54=0,0,IF(JI54+'Infrastruk. sukūrimo sąnaudos'!JJ14-JJ58=0,0,JI54+'Infrastruk. sukūrimo sąnaudos'!JJ14+JI58-JJ58-'Investuotojas ir Finansuotojas'!JJ35))</f>
        <v>0</v>
      </c>
      <c r="JK54" s="112">
        <f>IF(JJ54=0,0,IF(JJ54+'Infrastruk. sukūrimo sąnaudos'!JK14-JK58=0,0,JJ54+'Infrastruk. sukūrimo sąnaudos'!JK14+JJ58-JK58-'Investuotojas ir Finansuotojas'!JK35))</f>
        <v>0</v>
      </c>
      <c r="JL54" s="112">
        <f>IF(JK54=0,0,IF(JK54+'Infrastruk. sukūrimo sąnaudos'!JL14-JL58=0,0,JK54+'Infrastruk. sukūrimo sąnaudos'!JL14+JK58-JL58-'Investuotojas ir Finansuotojas'!JL35))</f>
        <v>0</v>
      </c>
      <c r="JM54" s="112">
        <f>IF(JL54=0,0,IF(JL54+'Infrastruk. sukūrimo sąnaudos'!JM14-JM58=0,0,JL54+'Infrastruk. sukūrimo sąnaudos'!JM14+JL58-JM58-'Investuotojas ir Finansuotojas'!JM35))</f>
        <v>0</v>
      </c>
      <c r="JN54" s="94">
        <f t="shared" si="842"/>
        <v>0</v>
      </c>
      <c r="JO54" s="112">
        <f>IF(JM54=0,0,IF(JM54+'Infrastruk. sukūrimo sąnaudos'!JO14-JO58=0,0,JM54+'Infrastruk. sukūrimo sąnaudos'!JO14+JM58-JO58-'Investuotojas ir Finansuotojas'!JO35))</f>
        <v>0</v>
      </c>
      <c r="JP54" s="112">
        <f>IF(JO54=0,0,IF(JO54+'Infrastruk. sukūrimo sąnaudos'!JP14-JP58=0,0,JO54+'Infrastruk. sukūrimo sąnaudos'!JP14+JO58-JP58-'Investuotojas ir Finansuotojas'!JP35))</f>
        <v>0</v>
      </c>
      <c r="JQ54" s="112">
        <f>IF(JP54=0,0,IF(JP54+'Infrastruk. sukūrimo sąnaudos'!JQ14-JQ58=0,0,JP54+'Infrastruk. sukūrimo sąnaudos'!JQ14+JP58-JQ58-'Investuotojas ir Finansuotojas'!JQ35))</f>
        <v>0</v>
      </c>
      <c r="JR54" s="112">
        <f>IF(JQ54=0,0,IF(JQ54+'Infrastruk. sukūrimo sąnaudos'!JR14-JR58=0,0,JQ54+'Infrastruk. sukūrimo sąnaudos'!JR14+JQ58-JR58-'Investuotojas ir Finansuotojas'!JR35))</f>
        <v>0</v>
      </c>
      <c r="JS54" s="112">
        <f>IF(JR54=0,0,IF(JR54+'Infrastruk. sukūrimo sąnaudos'!JS14-JS58=0,0,JR54+'Infrastruk. sukūrimo sąnaudos'!JS14+JR58-JS58-'Investuotojas ir Finansuotojas'!JS35))</f>
        <v>0</v>
      </c>
      <c r="JT54" s="112">
        <f>IF(JS54=0,0,IF(JS54+'Infrastruk. sukūrimo sąnaudos'!JT14-JT58=0,0,JS54+'Infrastruk. sukūrimo sąnaudos'!JT14+JS58-JT58-'Investuotojas ir Finansuotojas'!JT35))</f>
        <v>0</v>
      </c>
      <c r="JU54" s="112">
        <f>IF(JT54=0,0,IF(JT54+'Infrastruk. sukūrimo sąnaudos'!JU14-JU58=0,0,JT54+'Infrastruk. sukūrimo sąnaudos'!JU14+JT58-JU58-'Investuotojas ir Finansuotojas'!JU35))</f>
        <v>0</v>
      </c>
      <c r="JV54" s="112">
        <f>IF(JU54=0,0,IF(JU54+'Infrastruk. sukūrimo sąnaudos'!JV14-JV58=0,0,JU54+'Infrastruk. sukūrimo sąnaudos'!JV14+JU58-JV58-'Investuotojas ir Finansuotojas'!JV35))</f>
        <v>0</v>
      </c>
      <c r="JW54" s="112">
        <f>IF(JV54=0,0,IF(JV54+'Infrastruk. sukūrimo sąnaudos'!JW14-JW58=0,0,JV54+'Infrastruk. sukūrimo sąnaudos'!JW14+JV58-JW58-'Investuotojas ir Finansuotojas'!JW35))</f>
        <v>0</v>
      </c>
      <c r="JX54" s="112">
        <f>IF(JW54=0,0,IF(JW54+'Infrastruk. sukūrimo sąnaudos'!JX14-JX58=0,0,JW54+'Infrastruk. sukūrimo sąnaudos'!JX14+JW58-JX58-'Investuotojas ir Finansuotojas'!JX35))</f>
        <v>0</v>
      </c>
      <c r="JY54" s="112">
        <f>IF(JX54=0,0,IF(JX54+'Infrastruk. sukūrimo sąnaudos'!JY14-JY58=0,0,JX54+'Infrastruk. sukūrimo sąnaudos'!JY14+JX58-JY58-'Investuotojas ir Finansuotojas'!JY35))</f>
        <v>0</v>
      </c>
      <c r="JZ54" s="112">
        <f>IF(JY54=0,0,IF(JY54+'Infrastruk. sukūrimo sąnaudos'!JZ14-JZ58=0,0,JY54+'Infrastruk. sukūrimo sąnaudos'!JZ14+JY58-JZ58-'Investuotojas ir Finansuotojas'!JZ35))</f>
        <v>0</v>
      </c>
      <c r="KA54" s="94">
        <f t="shared" si="844"/>
        <v>0</v>
      </c>
      <c r="KB54" s="112">
        <f>IF(JZ54=0,0,IF(JZ54+'Infrastruk. sukūrimo sąnaudos'!KB14-KB58=0,0,JZ54+'Infrastruk. sukūrimo sąnaudos'!KB14+JZ58-KB58-'Investuotojas ir Finansuotojas'!KB35))</f>
        <v>0</v>
      </c>
      <c r="KC54" s="112">
        <f>IF(KB54=0,0,IF(KB54+'Infrastruk. sukūrimo sąnaudos'!KC14-KC58=0,0,KB54+'Infrastruk. sukūrimo sąnaudos'!KC14+KB58-KC58-'Investuotojas ir Finansuotojas'!KC35))</f>
        <v>0</v>
      </c>
      <c r="KD54" s="112">
        <f>IF(KC54=0,0,IF(KC54+'Infrastruk. sukūrimo sąnaudos'!KD14-KD58=0,0,KC54+'Infrastruk. sukūrimo sąnaudos'!KD14+KC58-KD58-'Investuotojas ir Finansuotojas'!KD35))</f>
        <v>0</v>
      </c>
      <c r="KE54" s="112">
        <f>IF(KD54=0,0,IF(KD54+'Infrastruk. sukūrimo sąnaudos'!KE14-KE58=0,0,KD54+'Infrastruk. sukūrimo sąnaudos'!KE14+KD58-KE58-'Investuotojas ir Finansuotojas'!KE35))</f>
        <v>0</v>
      </c>
      <c r="KF54" s="112">
        <f>IF(KE54=0,0,IF(KE54+'Infrastruk. sukūrimo sąnaudos'!KF14-KF58=0,0,KE54+'Infrastruk. sukūrimo sąnaudos'!KF14+KE58-KF58-'Investuotojas ir Finansuotojas'!KF35))</f>
        <v>0</v>
      </c>
      <c r="KG54" s="112">
        <f>IF(KF54=0,0,IF(KF54+'Infrastruk. sukūrimo sąnaudos'!KG14-KG58=0,0,KF54+'Infrastruk. sukūrimo sąnaudos'!KG14+KF58-KG58-'Investuotojas ir Finansuotojas'!KG35))</f>
        <v>0</v>
      </c>
      <c r="KH54" s="112">
        <f>IF(KG54=0,0,IF(KG54+'Infrastruk. sukūrimo sąnaudos'!KH14-KH58=0,0,KG54+'Infrastruk. sukūrimo sąnaudos'!KH14+KG58-KH58-'Investuotojas ir Finansuotojas'!KH35))</f>
        <v>0</v>
      </c>
      <c r="KI54" s="112">
        <f>IF(KH54=0,0,IF(KH54+'Infrastruk. sukūrimo sąnaudos'!KI14-KI58=0,0,KH54+'Infrastruk. sukūrimo sąnaudos'!KI14+KH58-KI58-'Investuotojas ir Finansuotojas'!KI35))</f>
        <v>0</v>
      </c>
      <c r="KJ54" s="112">
        <f>IF(KI54=0,0,IF(KI54+'Infrastruk. sukūrimo sąnaudos'!KJ14-KJ58=0,0,KI54+'Infrastruk. sukūrimo sąnaudos'!KJ14+KI58-KJ58-'Investuotojas ir Finansuotojas'!KJ35))</f>
        <v>0</v>
      </c>
      <c r="KK54" s="112">
        <f>IF(KJ54=0,0,IF(KJ54+'Infrastruk. sukūrimo sąnaudos'!KK14-KK58=0,0,KJ54+'Infrastruk. sukūrimo sąnaudos'!KK14+KJ58-KK58-'Investuotojas ir Finansuotojas'!KK35))</f>
        <v>0</v>
      </c>
      <c r="KL54" s="112">
        <f>IF(KK54=0,0,IF(KK54+'Infrastruk. sukūrimo sąnaudos'!KL14-KL58=0,0,KK54+'Infrastruk. sukūrimo sąnaudos'!KL14+KK58-KL58-'Investuotojas ir Finansuotojas'!KL35))</f>
        <v>0</v>
      </c>
      <c r="KM54" s="112">
        <f>IF(KL54=0,0,IF(KL54+'Infrastruk. sukūrimo sąnaudos'!KM14-KM58=0,0,KL54+'Infrastruk. sukūrimo sąnaudos'!KM14+KL58-KM58-'Investuotojas ir Finansuotojas'!KM35))</f>
        <v>0</v>
      </c>
      <c r="KN54" s="94">
        <f t="shared" si="846"/>
        <v>0</v>
      </c>
      <c r="KO54" s="112">
        <f>IF(KM54=0,0,IF(KM54+'Infrastruk. sukūrimo sąnaudos'!KO14-KO58=0,0,KM54+'Infrastruk. sukūrimo sąnaudos'!KO14+KM58-KO58-'Investuotojas ir Finansuotojas'!KO35))</f>
        <v>0</v>
      </c>
      <c r="KP54" s="112">
        <f>IF(KO54=0,0,IF(KO54+'Infrastruk. sukūrimo sąnaudos'!KP14-KP58=0,0,KO54+'Infrastruk. sukūrimo sąnaudos'!KP14+KO58-KP58-'Investuotojas ir Finansuotojas'!KP35))</f>
        <v>0</v>
      </c>
      <c r="KQ54" s="112">
        <f>IF(KP54=0,0,IF(KP54+'Infrastruk. sukūrimo sąnaudos'!KQ14-KQ58=0,0,KP54+'Infrastruk. sukūrimo sąnaudos'!KQ14+KP58-KQ58-'Investuotojas ir Finansuotojas'!KQ35))</f>
        <v>0</v>
      </c>
      <c r="KR54" s="112">
        <f>IF(KQ54=0,0,IF(KQ54+'Infrastruk. sukūrimo sąnaudos'!KR14-KR58=0,0,KQ54+'Infrastruk. sukūrimo sąnaudos'!KR14+KQ58-KR58-'Investuotojas ir Finansuotojas'!KR35))</f>
        <v>0</v>
      </c>
      <c r="KS54" s="112">
        <f>IF(KR54=0,0,IF(KR54+'Infrastruk. sukūrimo sąnaudos'!KS14-KS58=0,0,KR54+'Infrastruk. sukūrimo sąnaudos'!KS14+KR58-KS58-'Investuotojas ir Finansuotojas'!KS35))</f>
        <v>0</v>
      </c>
      <c r="KT54" s="112">
        <f>IF(KS54=0,0,IF(KS54+'Infrastruk. sukūrimo sąnaudos'!KT14-KT58=0,0,KS54+'Infrastruk. sukūrimo sąnaudos'!KT14+KS58-KT58-'Investuotojas ir Finansuotojas'!KT35))</f>
        <v>0</v>
      </c>
      <c r="KU54" s="112">
        <f>IF(KT54=0,0,IF(KT54+'Infrastruk. sukūrimo sąnaudos'!KU14-KU58=0,0,KT54+'Infrastruk. sukūrimo sąnaudos'!KU14+KT58-KU58-'Investuotojas ir Finansuotojas'!KU35))</f>
        <v>0</v>
      </c>
      <c r="KV54" s="112">
        <f>IF(KU54=0,0,IF(KU54+'Infrastruk. sukūrimo sąnaudos'!KV14-KV58=0,0,KU54+'Infrastruk. sukūrimo sąnaudos'!KV14+KU58-KV58-'Investuotojas ir Finansuotojas'!KV35))</f>
        <v>0</v>
      </c>
      <c r="KW54" s="112">
        <f>IF(KV54=0,0,IF(KV54+'Infrastruk. sukūrimo sąnaudos'!KW14-KW58=0,0,KV54+'Infrastruk. sukūrimo sąnaudos'!KW14+KV58-KW58-'Investuotojas ir Finansuotojas'!KW35))</f>
        <v>0</v>
      </c>
      <c r="KX54" s="112">
        <f>IF(KW54=0,0,IF(KW54+'Infrastruk. sukūrimo sąnaudos'!KX14-KX58=0,0,KW54+'Infrastruk. sukūrimo sąnaudos'!KX14+KW58-KX58-'Investuotojas ir Finansuotojas'!KX35))</f>
        <v>0</v>
      </c>
      <c r="KY54" s="112">
        <f>IF(KX54=0,0,IF(KX54+'Infrastruk. sukūrimo sąnaudos'!KY14-KY58=0,0,KX54+'Infrastruk. sukūrimo sąnaudos'!KY14+KX58-KY58-'Investuotojas ir Finansuotojas'!KY35))</f>
        <v>0</v>
      </c>
      <c r="KZ54" s="112">
        <f>IF(KY54=0,0,IF(KY54+'Infrastruk. sukūrimo sąnaudos'!KZ14-KZ58=0,0,KY54+'Infrastruk. sukūrimo sąnaudos'!KZ14+KY58-KZ58-'Investuotojas ir Finansuotojas'!KZ35))</f>
        <v>0</v>
      </c>
      <c r="LA54" s="94">
        <f t="shared" si="848"/>
        <v>0</v>
      </c>
      <c r="LB54" s="112">
        <f>IF(KZ54=0,0,IF(KZ54+'Infrastruk. sukūrimo sąnaudos'!LB14-LB58=0,0,KZ54+'Infrastruk. sukūrimo sąnaudos'!LB14+KZ58-LB58-'Investuotojas ir Finansuotojas'!LB35))</f>
        <v>0</v>
      </c>
      <c r="LC54" s="112">
        <f>IF(LB54=0,0,IF(LB54+'Infrastruk. sukūrimo sąnaudos'!LC14-LC58=0,0,LB54+'Infrastruk. sukūrimo sąnaudos'!LC14+LB58-LC58-'Investuotojas ir Finansuotojas'!LC35))</f>
        <v>0</v>
      </c>
      <c r="LD54" s="112">
        <f>IF(LC54=0,0,IF(LC54+'Infrastruk. sukūrimo sąnaudos'!LD14-LD58=0,0,LC54+'Infrastruk. sukūrimo sąnaudos'!LD14+LC58-LD58-'Investuotojas ir Finansuotojas'!LD35))</f>
        <v>0</v>
      </c>
      <c r="LE54" s="112">
        <f>IF(LD54=0,0,IF(LD54+'Infrastruk. sukūrimo sąnaudos'!LE14-LE58=0,0,LD54+'Infrastruk. sukūrimo sąnaudos'!LE14+LD58-LE58-'Investuotojas ir Finansuotojas'!LE35))</f>
        <v>0</v>
      </c>
      <c r="LF54" s="112">
        <f>IF(LE54=0,0,IF(LE54+'Infrastruk. sukūrimo sąnaudos'!LF14-LF58=0,0,LE54+'Infrastruk. sukūrimo sąnaudos'!LF14+LE58-LF58-'Investuotojas ir Finansuotojas'!LF35))</f>
        <v>0</v>
      </c>
      <c r="LG54" s="112">
        <f>IF(LF54=0,0,IF(LF54+'Infrastruk. sukūrimo sąnaudos'!LG14-LG58=0,0,LF54+'Infrastruk. sukūrimo sąnaudos'!LG14+LF58-LG58-'Investuotojas ir Finansuotojas'!LG35))</f>
        <v>0</v>
      </c>
      <c r="LH54" s="112">
        <f>IF(LG54=0,0,IF(LG54+'Infrastruk. sukūrimo sąnaudos'!LH14-LH58=0,0,LG54+'Infrastruk. sukūrimo sąnaudos'!LH14+LG58-LH58-'Investuotojas ir Finansuotojas'!LH35))</f>
        <v>0</v>
      </c>
      <c r="LI54" s="112">
        <f>IF(LH54=0,0,IF(LH54+'Infrastruk. sukūrimo sąnaudos'!LI14-LI58=0,0,LH54+'Infrastruk. sukūrimo sąnaudos'!LI14+LH58-LI58-'Investuotojas ir Finansuotojas'!LI35))</f>
        <v>0</v>
      </c>
      <c r="LJ54" s="112">
        <f>IF(LI54=0,0,IF(LI54+'Infrastruk. sukūrimo sąnaudos'!LJ14-LJ58=0,0,LI54+'Infrastruk. sukūrimo sąnaudos'!LJ14+LI58-LJ58-'Investuotojas ir Finansuotojas'!LJ35))</f>
        <v>0</v>
      </c>
      <c r="LK54" s="112">
        <f>IF(LJ54=0,0,IF(LJ54+'Infrastruk. sukūrimo sąnaudos'!LK14-LK58=0,0,LJ54+'Infrastruk. sukūrimo sąnaudos'!LK14+LJ58-LK58-'Investuotojas ir Finansuotojas'!LK35))</f>
        <v>0</v>
      </c>
      <c r="LL54" s="112">
        <f>IF(LK54=0,0,IF(LK54+'Infrastruk. sukūrimo sąnaudos'!LL14-LL58=0,0,LK54+'Infrastruk. sukūrimo sąnaudos'!LL14+LK58-LL58-'Investuotojas ir Finansuotojas'!LL35))</f>
        <v>0</v>
      </c>
      <c r="LM54" s="112">
        <f>IF(LL54=0,0,IF(LL54+'Infrastruk. sukūrimo sąnaudos'!LM14-LM58=0,0,LL54+'Infrastruk. sukūrimo sąnaudos'!LM14+LL58-LM58-'Investuotojas ir Finansuotojas'!LM35))</f>
        <v>0</v>
      </c>
      <c r="LN54" s="190">
        <f t="shared" si="850"/>
        <v>0</v>
      </c>
    </row>
    <row r="55" spans="1:326" s="113" customFormat="1" ht="15" customHeight="1" outlineLevel="1">
      <c r="A55" s="111" t="s">
        <v>51</v>
      </c>
      <c r="B55" s="269">
        <f>+'Investuotojas ir Finansuotojas'!B27</f>
        <v>0</v>
      </c>
      <c r="C55" s="112">
        <f>+'Investuotojas ir Finansuotojas'!C27</f>
        <v>0</v>
      </c>
      <c r="D55" s="112">
        <f>+'Investuotojas ir Finansuotojas'!D27</f>
        <v>0</v>
      </c>
      <c r="E55" s="112">
        <f>+'Investuotojas ir Finansuotojas'!E27</f>
        <v>0</v>
      </c>
      <c r="F55" s="112">
        <f>+'Investuotojas ir Finansuotojas'!F27</f>
        <v>0</v>
      </c>
      <c r="G55" s="112">
        <f>+'Investuotojas ir Finansuotojas'!G27</f>
        <v>0</v>
      </c>
      <c r="H55" s="112">
        <f>+'Investuotojas ir Finansuotojas'!H27</f>
        <v>0</v>
      </c>
      <c r="I55" s="112">
        <f>+'Investuotojas ir Finansuotojas'!I27</f>
        <v>0</v>
      </c>
      <c r="J55" s="112">
        <f>+'Investuotojas ir Finansuotojas'!J27</f>
        <v>0</v>
      </c>
      <c r="K55" s="112">
        <f>+'Investuotojas ir Finansuotojas'!K27</f>
        <v>0</v>
      </c>
      <c r="L55" s="112">
        <f>+'Investuotojas ir Finansuotojas'!L27</f>
        <v>0</v>
      </c>
      <c r="M55" s="112">
        <f>+'Investuotojas ir Finansuotojas'!M27</f>
        <v>0</v>
      </c>
      <c r="N55" s="83">
        <f t="shared" si="794"/>
        <v>0</v>
      </c>
      <c r="O55" s="207">
        <f>+'Investuotojas ir Finansuotojas'!O27</f>
        <v>0</v>
      </c>
      <c r="P55" s="207">
        <f>+'Investuotojas ir Finansuotojas'!P27</f>
        <v>0</v>
      </c>
      <c r="Q55" s="207">
        <f>+'Investuotojas ir Finansuotojas'!Q27</f>
        <v>0</v>
      </c>
      <c r="R55" s="207">
        <f>+'Investuotojas ir Finansuotojas'!R27</f>
        <v>41666.66666666673</v>
      </c>
      <c r="S55" s="207">
        <f>+'Investuotojas ir Finansuotojas'!S27</f>
        <v>145833.3333333334</v>
      </c>
      <c r="T55" s="207">
        <f>+'Investuotojas ir Finansuotojas'!T27</f>
        <v>250000.00000000006</v>
      </c>
      <c r="U55" s="207">
        <f>+'Investuotojas ir Finansuotojas'!U27</f>
        <v>354166.66666666674</v>
      </c>
      <c r="V55" s="207">
        <f>+'Investuotojas ir Finansuotojas'!V27</f>
        <v>458333.33333333343</v>
      </c>
      <c r="W55" s="207">
        <f>+'Investuotojas ir Finansuotojas'!W27</f>
        <v>562500.00000000012</v>
      </c>
      <c r="X55" s="207">
        <f>+'Investuotojas ir Finansuotojas'!X27</f>
        <v>666666.66666666674</v>
      </c>
      <c r="Y55" s="207">
        <f>+'Investuotojas ir Finansuotojas'!Y27</f>
        <v>770833.33333333337</v>
      </c>
      <c r="Z55" s="207">
        <f>+'Investuotojas ir Finansuotojas'!Z27</f>
        <v>875000</v>
      </c>
      <c r="AA55" s="83">
        <f>Z55</f>
        <v>875000</v>
      </c>
      <c r="AB55" s="112">
        <f>+'Investuotojas ir Finansuotojas'!AB27</f>
        <v>947916.66666666663</v>
      </c>
      <c r="AC55" s="112">
        <f>+'Investuotojas ir Finansuotojas'!AC27</f>
        <v>1020833.3333333333</v>
      </c>
      <c r="AD55" s="112">
        <f>+'Investuotojas ir Finansuotojas'!AD27</f>
        <v>1093750</v>
      </c>
      <c r="AE55" s="112">
        <f>+'Investuotojas ir Finansuotojas'!AE27</f>
        <v>1166666.6666666667</v>
      </c>
      <c r="AF55" s="112">
        <f>+'Investuotojas ir Finansuotojas'!AF27</f>
        <v>1239583.3333333335</v>
      </c>
      <c r="AG55" s="112">
        <f>+'Investuotojas ir Finansuotojas'!AG27</f>
        <v>1312500.0000000002</v>
      </c>
      <c r="AH55" s="112">
        <f>+'Investuotojas ir Finansuotojas'!AH27</f>
        <v>1385416.666666667</v>
      </c>
      <c r="AI55" s="112">
        <f>+'Investuotojas ir Finansuotojas'!AI27</f>
        <v>1458333.3333333337</v>
      </c>
      <c r="AJ55" s="112">
        <f>+'Investuotojas ir Finansuotojas'!AJ27</f>
        <v>1531250.0000000005</v>
      </c>
      <c r="AK55" s="112">
        <f>+'Investuotojas ir Finansuotojas'!AK27</f>
        <v>1604166.6666666672</v>
      </c>
      <c r="AL55" s="112">
        <f>+'Investuotojas ir Finansuotojas'!AL27</f>
        <v>1677083.333333334</v>
      </c>
      <c r="AM55" s="112">
        <f>+'Investuotojas ir Finansuotojas'!AM27-AM59</f>
        <v>1568181.8181818188</v>
      </c>
      <c r="AN55" s="83">
        <f>AM55</f>
        <v>1568181.8181818188</v>
      </c>
      <c r="AO55" s="112">
        <f>+'Investuotojas ir Finansuotojas'!AO27-AO59</f>
        <v>1818181.8181818188</v>
      </c>
      <c r="AP55" s="112">
        <f>+'Investuotojas ir Finansuotojas'!AP27-AP59</f>
        <v>1818181.8181818188</v>
      </c>
      <c r="AQ55" s="112">
        <f>+'Investuotojas ir Finansuotojas'!AQ27-AQ59</f>
        <v>1818181.8181818188</v>
      </c>
      <c r="AR55" s="112">
        <f>+'Investuotojas ir Finansuotojas'!AR27-AR59</f>
        <v>1818181.818181819</v>
      </c>
      <c r="AS55" s="112">
        <f>+'Investuotojas ir Finansuotojas'!AS27-AS59</f>
        <v>1818181.818181819</v>
      </c>
      <c r="AT55" s="112">
        <f>+'Investuotojas ir Finansuotojas'!AT27-AT59</f>
        <v>1818181.818181819</v>
      </c>
      <c r="AU55" s="112">
        <f>+'Investuotojas ir Finansuotojas'!AU27-AU59</f>
        <v>1818181.818181819</v>
      </c>
      <c r="AV55" s="112">
        <f>+'Investuotojas ir Finansuotojas'!AV27-AV59</f>
        <v>1818181.818181819</v>
      </c>
      <c r="AW55" s="112">
        <f>+'Investuotojas ir Finansuotojas'!AW27-AW59</f>
        <v>1818181.818181819</v>
      </c>
      <c r="AX55" s="112">
        <f>+'Investuotojas ir Finansuotojas'!AX27-AX59</f>
        <v>1818181.818181819</v>
      </c>
      <c r="AY55" s="112">
        <f>+'Investuotojas ir Finansuotojas'!AY27-AY59</f>
        <v>1818181.818181819</v>
      </c>
      <c r="AZ55" s="112">
        <f>+'Investuotojas ir Finansuotojas'!AZ27-AZ59</f>
        <v>1636363.6363636374</v>
      </c>
      <c r="BA55" s="83">
        <f>AZ55</f>
        <v>1636363.6363636374</v>
      </c>
      <c r="BB55" s="112">
        <f>+'Investuotojas ir Finansuotojas'!BB27-BB59</f>
        <v>1636363.6363636374</v>
      </c>
      <c r="BC55" s="112">
        <f>+'Investuotojas ir Finansuotojas'!BC27-BC59</f>
        <v>1636363.6363636374</v>
      </c>
      <c r="BD55" s="112">
        <f>+'Investuotojas ir Finansuotojas'!BD27-BD59</f>
        <v>1636363.6363636374</v>
      </c>
      <c r="BE55" s="112">
        <f>+'Investuotojas ir Finansuotojas'!BE27-BE59</f>
        <v>1636363.6363636374</v>
      </c>
      <c r="BF55" s="112">
        <f>+'Investuotojas ir Finansuotojas'!BF27-BF59</f>
        <v>1636363.6363636374</v>
      </c>
      <c r="BG55" s="112">
        <f>+'Investuotojas ir Finansuotojas'!BG27-BG59</f>
        <v>1636363.6363636374</v>
      </c>
      <c r="BH55" s="112">
        <f>+'Investuotojas ir Finansuotojas'!BH27-BH59</f>
        <v>1636363.6363636374</v>
      </c>
      <c r="BI55" s="112">
        <f>+'Investuotojas ir Finansuotojas'!BI27-BI59</f>
        <v>1636363.6363636374</v>
      </c>
      <c r="BJ55" s="112">
        <f>+'Investuotojas ir Finansuotojas'!BJ27-BJ59</f>
        <v>1636363.6363636374</v>
      </c>
      <c r="BK55" s="112">
        <f>+'Investuotojas ir Finansuotojas'!BK27-BK59</f>
        <v>1636363.6363636374</v>
      </c>
      <c r="BL55" s="112">
        <f>+'Investuotojas ir Finansuotojas'!BL27-BL59</f>
        <v>1636363.6363636376</v>
      </c>
      <c r="BM55" s="112">
        <f>+'Investuotojas ir Finansuotojas'!BM27-BM59</f>
        <v>1454545.4545454558</v>
      </c>
      <c r="BN55" s="83">
        <f>BM55</f>
        <v>1454545.4545454558</v>
      </c>
      <c r="BO55" s="112">
        <f>+'Investuotojas ir Finansuotojas'!BO27-BO59</f>
        <v>1454545.4545454558</v>
      </c>
      <c r="BP55" s="112">
        <f>+'Investuotojas ir Finansuotojas'!BP27-BP59</f>
        <v>1454545.4545454558</v>
      </c>
      <c r="BQ55" s="112">
        <f>+'Investuotojas ir Finansuotojas'!BQ27-BQ59</f>
        <v>1454545.4545454558</v>
      </c>
      <c r="BR55" s="112">
        <f>+'Investuotojas ir Finansuotojas'!BR27-BR59</f>
        <v>1454545.4545454558</v>
      </c>
      <c r="BS55" s="112">
        <f>+'Investuotojas ir Finansuotojas'!BS27-BS59</f>
        <v>1454545.4545454558</v>
      </c>
      <c r="BT55" s="112">
        <f>+'Investuotojas ir Finansuotojas'!BT27-BT59</f>
        <v>1454545.4545454558</v>
      </c>
      <c r="BU55" s="112">
        <f>+'Investuotojas ir Finansuotojas'!BU27-BU59</f>
        <v>1454545.4545454558</v>
      </c>
      <c r="BV55" s="112">
        <f>+'Investuotojas ir Finansuotojas'!BV27-BV59</f>
        <v>1454545.4545454558</v>
      </c>
      <c r="BW55" s="112">
        <f>+'Investuotojas ir Finansuotojas'!BW27-BW59</f>
        <v>1454545.4545454558</v>
      </c>
      <c r="BX55" s="112">
        <f>+'Investuotojas ir Finansuotojas'!BX27-BX59</f>
        <v>1454545.4545454558</v>
      </c>
      <c r="BY55" s="112">
        <f>+'Investuotojas ir Finansuotojas'!BY27-BY59</f>
        <v>1454545.454545456</v>
      </c>
      <c r="BZ55" s="112">
        <f>+'Investuotojas ir Finansuotojas'!BZ27-BZ59</f>
        <v>1272727.2727272741</v>
      </c>
      <c r="CA55" s="83">
        <f>BZ55</f>
        <v>1272727.2727272741</v>
      </c>
      <c r="CB55" s="112">
        <f>+'Investuotojas ir Finansuotojas'!CB27-CB59</f>
        <v>1272727.2727272741</v>
      </c>
      <c r="CC55" s="112">
        <f>+'Investuotojas ir Finansuotojas'!CC27-CC59</f>
        <v>1272727.2727272741</v>
      </c>
      <c r="CD55" s="112">
        <f>+'Investuotojas ir Finansuotojas'!CD27-CD59</f>
        <v>1272727.2727272741</v>
      </c>
      <c r="CE55" s="112">
        <f>+'Investuotojas ir Finansuotojas'!CE27-CE59</f>
        <v>1272727.2727272741</v>
      </c>
      <c r="CF55" s="112">
        <f>+'Investuotojas ir Finansuotojas'!CF27-CF59</f>
        <v>1272727.2727272741</v>
      </c>
      <c r="CG55" s="112">
        <f>+'Investuotojas ir Finansuotojas'!CG27-CG59</f>
        <v>1272727.2727272741</v>
      </c>
      <c r="CH55" s="112">
        <f>+'Investuotojas ir Finansuotojas'!CH27-CH59</f>
        <v>1272727.2727272741</v>
      </c>
      <c r="CI55" s="112">
        <f>+'Investuotojas ir Finansuotojas'!CI27-CI59</f>
        <v>1272727.2727272741</v>
      </c>
      <c r="CJ55" s="112">
        <f>+'Investuotojas ir Finansuotojas'!CJ27-CJ59</f>
        <v>1272727.2727272741</v>
      </c>
      <c r="CK55" s="112">
        <f>+'Investuotojas ir Finansuotojas'!CK27-CK59</f>
        <v>1272727.2727272741</v>
      </c>
      <c r="CL55" s="112">
        <f>+'Investuotojas ir Finansuotojas'!CL27-CL59</f>
        <v>1272727.2727272743</v>
      </c>
      <c r="CM55" s="112">
        <f>+'Investuotojas ir Finansuotojas'!CM27-CM59</f>
        <v>1090909.0909090925</v>
      </c>
      <c r="CN55" s="83">
        <f>CM55</f>
        <v>1090909.0909090925</v>
      </c>
      <c r="CO55" s="112">
        <f>+'Investuotojas ir Finansuotojas'!CO27-CO59</f>
        <v>1090909.0909090925</v>
      </c>
      <c r="CP55" s="112">
        <f>+'Investuotojas ir Finansuotojas'!CP27-CP59</f>
        <v>1090909.0909090925</v>
      </c>
      <c r="CQ55" s="112">
        <f>+'Investuotojas ir Finansuotojas'!CQ27-CQ59</f>
        <v>1090909.0909090925</v>
      </c>
      <c r="CR55" s="112">
        <f>+'Investuotojas ir Finansuotojas'!CR27-CR59</f>
        <v>1090909.0909090925</v>
      </c>
      <c r="CS55" s="112">
        <f>+'Investuotojas ir Finansuotojas'!CS27-CS59</f>
        <v>1090909.0909090925</v>
      </c>
      <c r="CT55" s="112">
        <f>+'Investuotojas ir Finansuotojas'!CT27-CT59</f>
        <v>1090909.0909090925</v>
      </c>
      <c r="CU55" s="112">
        <f>+'Investuotojas ir Finansuotojas'!CU27-CU59</f>
        <v>1090909.0909090925</v>
      </c>
      <c r="CV55" s="112">
        <f>+'Investuotojas ir Finansuotojas'!CV27-CV59</f>
        <v>1090909.0909090925</v>
      </c>
      <c r="CW55" s="112">
        <f>+'Investuotojas ir Finansuotojas'!CW27-CW59</f>
        <v>1090909.0909090925</v>
      </c>
      <c r="CX55" s="112">
        <f>+'Investuotojas ir Finansuotojas'!CX27-CX59</f>
        <v>1090909.0909090925</v>
      </c>
      <c r="CY55" s="112">
        <f>+'Investuotojas ir Finansuotojas'!CY27-CY59</f>
        <v>1090909.0909090927</v>
      </c>
      <c r="CZ55" s="112">
        <f>+'Investuotojas ir Finansuotojas'!CZ27-CZ59</f>
        <v>909090.90909091081</v>
      </c>
      <c r="DA55" s="83">
        <f>CZ55</f>
        <v>909090.90909091081</v>
      </c>
      <c r="DB55" s="112">
        <f>+'Investuotojas ir Finansuotojas'!DB27-DB59</f>
        <v>909090.90909091081</v>
      </c>
      <c r="DC55" s="112">
        <f>+'Investuotojas ir Finansuotojas'!DC27-DC59</f>
        <v>909090.90909091081</v>
      </c>
      <c r="DD55" s="112">
        <f>+'Investuotojas ir Finansuotojas'!DD27-DD59</f>
        <v>909090.90909091081</v>
      </c>
      <c r="DE55" s="112">
        <f>+'Investuotojas ir Finansuotojas'!DE27-DE59</f>
        <v>909090.90909091081</v>
      </c>
      <c r="DF55" s="112">
        <f>+'Investuotojas ir Finansuotojas'!DF27-DF59</f>
        <v>909090.90909091081</v>
      </c>
      <c r="DG55" s="112">
        <f>+'Investuotojas ir Finansuotojas'!DG27-DG59</f>
        <v>909090.90909091081</v>
      </c>
      <c r="DH55" s="112">
        <f>+'Investuotojas ir Finansuotojas'!DH27-DH59</f>
        <v>909090.90909091081</v>
      </c>
      <c r="DI55" s="112">
        <f>+'Investuotojas ir Finansuotojas'!DI27-DI59</f>
        <v>909090.90909091092</v>
      </c>
      <c r="DJ55" s="112">
        <f>+'Investuotojas ir Finansuotojas'!DJ27-DJ59</f>
        <v>909090.90909091092</v>
      </c>
      <c r="DK55" s="112">
        <f>+'Investuotojas ir Finansuotojas'!DK27-DK59</f>
        <v>909090.90909091092</v>
      </c>
      <c r="DL55" s="112">
        <f>+'Investuotojas ir Finansuotojas'!DL27-DL59</f>
        <v>909090.90909091092</v>
      </c>
      <c r="DM55" s="112">
        <f>+'Investuotojas ir Finansuotojas'!DM27-DM59</f>
        <v>727272.72727272916</v>
      </c>
      <c r="DN55" s="83">
        <f>DM55</f>
        <v>727272.72727272916</v>
      </c>
      <c r="DO55" s="112">
        <f>+'Investuotojas ir Finansuotojas'!DO27-DO59</f>
        <v>727272.72727272916</v>
      </c>
      <c r="DP55" s="112">
        <f>+'Investuotojas ir Finansuotojas'!DP27-DP59</f>
        <v>727272.72727272916</v>
      </c>
      <c r="DQ55" s="112">
        <f>+'Investuotojas ir Finansuotojas'!DQ27-DQ59</f>
        <v>727272.72727272916</v>
      </c>
      <c r="DR55" s="112">
        <f>+'Investuotojas ir Finansuotojas'!DR27-DR59</f>
        <v>727272.72727272916</v>
      </c>
      <c r="DS55" s="112">
        <f>+'Investuotojas ir Finansuotojas'!DS27-DS59</f>
        <v>727272.72727272916</v>
      </c>
      <c r="DT55" s="112">
        <f>+'Investuotojas ir Finansuotojas'!DT27-DT59</f>
        <v>727272.72727272916</v>
      </c>
      <c r="DU55" s="112">
        <f>+'Investuotojas ir Finansuotojas'!DU27-DU59</f>
        <v>727272.72727272916</v>
      </c>
      <c r="DV55" s="112">
        <f>+'Investuotojas ir Finansuotojas'!DV27-DV59</f>
        <v>727272.72727272927</v>
      </c>
      <c r="DW55" s="112">
        <f>+'Investuotojas ir Finansuotojas'!DW27-DW59</f>
        <v>727272.72727272927</v>
      </c>
      <c r="DX55" s="112">
        <f>+'Investuotojas ir Finansuotojas'!DX27-DX59</f>
        <v>727272.72727272927</v>
      </c>
      <c r="DY55" s="112">
        <f>+'Investuotojas ir Finansuotojas'!DY27-DY59</f>
        <v>727272.72727272927</v>
      </c>
      <c r="DZ55" s="112">
        <f>+'Investuotojas ir Finansuotojas'!DZ27-DZ59</f>
        <v>545454.54545454751</v>
      </c>
      <c r="EA55" s="83">
        <f>DZ55</f>
        <v>545454.54545454751</v>
      </c>
      <c r="EB55" s="112">
        <f>+'Investuotojas ir Finansuotojas'!EB27-EB59</f>
        <v>545454.54545454751</v>
      </c>
      <c r="EC55" s="112">
        <f>+'Investuotojas ir Finansuotojas'!EC27-EC59</f>
        <v>545454.54545454751</v>
      </c>
      <c r="ED55" s="112">
        <f>+'Investuotojas ir Finansuotojas'!ED27-ED59</f>
        <v>545454.54545454751</v>
      </c>
      <c r="EE55" s="112">
        <f>+'Investuotojas ir Finansuotojas'!EE27-EE59</f>
        <v>545454.54545454751</v>
      </c>
      <c r="EF55" s="112">
        <f>+'Investuotojas ir Finansuotojas'!EF27-EF59</f>
        <v>545454.54545454751</v>
      </c>
      <c r="EG55" s="112">
        <f>+'Investuotojas ir Finansuotojas'!EG27-EG59</f>
        <v>545454.54545454751</v>
      </c>
      <c r="EH55" s="112">
        <f>+'Investuotojas ir Finansuotojas'!EH27-EH59</f>
        <v>545454.54545454751</v>
      </c>
      <c r="EI55" s="112">
        <f>+'Investuotojas ir Finansuotojas'!EI27-EI59</f>
        <v>545454.54545454762</v>
      </c>
      <c r="EJ55" s="112">
        <f>+'Investuotojas ir Finansuotojas'!EJ27-EJ59</f>
        <v>545454.54545454762</v>
      </c>
      <c r="EK55" s="112">
        <f>+'Investuotojas ir Finansuotojas'!EK27-EK59</f>
        <v>545454.54545454762</v>
      </c>
      <c r="EL55" s="112">
        <f>+'Investuotojas ir Finansuotojas'!EL27-EL59</f>
        <v>545454.54545454762</v>
      </c>
      <c r="EM55" s="112">
        <f>+'Investuotojas ir Finansuotojas'!EM27-EM59</f>
        <v>363636.36363636586</v>
      </c>
      <c r="EN55" s="83">
        <f>EM55</f>
        <v>363636.36363636586</v>
      </c>
      <c r="EO55" s="112">
        <f>+'Investuotojas ir Finansuotojas'!EO27-EO59</f>
        <v>363636.36363636586</v>
      </c>
      <c r="EP55" s="112">
        <f>+'Investuotojas ir Finansuotojas'!EP27-EP59</f>
        <v>363636.36363636586</v>
      </c>
      <c r="EQ55" s="112">
        <f>+'Investuotojas ir Finansuotojas'!EQ27-EQ59</f>
        <v>363636.36363636586</v>
      </c>
      <c r="ER55" s="112">
        <f>+'Investuotojas ir Finansuotojas'!ER27-ER59</f>
        <v>363636.36363636586</v>
      </c>
      <c r="ES55" s="112">
        <f>+'Investuotojas ir Finansuotojas'!ES27-ES59</f>
        <v>363636.36363636586</v>
      </c>
      <c r="ET55" s="112">
        <f>+'Investuotojas ir Finansuotojas'!ET27-ET59</f>
        <v>363636.36363636592</v>
      </c>
      <c r="EU55" s="112">
        <f>+'Investuotojas ir Finansuotojas'!EU27-EU59</f>
        <v>363636.36363636592</v>
      </c>
      <c r="EV55" s="112">
        <f>+'Investuotojas ir Finansuotojas'!EV27-EV59</f>
        <v>363636.36363636592</v>
      </c>
      <c r="EW55" s="112">
        <f>+'Investuotojas ir Finansuotojas'!EW27-EW59</f>
        <v>363636.36363636598</v>
      </c>
      <c r="EX55" s="112">
        <f>+'Investuotojas ir Finansuotojas'!EX27-EX59</f>
        <v>363636.36363636598</v>
      </c>
      <c r="EY55" s="112">
        <f>+'Investuotojas ir Finansuotojas'!EY27-EY59</f>
        <v>363636.36363636598</v>
      </c>
      <c r="EZ55" s="112">
        <f>+'Investuotojas ir Finansuotojas'!EZ27-EZ59</f>
        <v>181818.18181818421</v>
      </c>
      <c r="FA55" s="83">
        <f>EZ55</f>
        <v>181818.18181818421</v>
      </c>
      <c r="FB55" s="112">
        <f>+'Investuotojas ir Finansuotojas'!FB27-FB59</f>
        <v>181818.18181818421</v>
      </c>
      <c r="FC55" s="112">
        <f>+'Investuotojas ir Finansuotojas'!FC27-FC59</f>
        <v>181818.18181818421</v>
      </c>
      <c r="FD55" s="112">
        <f>+'Investuotojas ir Finansuotojas'!FD27-FD59</f>
        <v>181818.18181818421</v>
      </c>
      <c r="FE55" s="112">
        <f>+'Investuotojas ir Finansuotojas'!FE27-FE59</f>
        <v>181818.18181818421</v>
      </c>
      <c r="FF55" s="112">
        <f>+'Investuotojas ir Finansuotojas'!FF27-FF59</f>
        <v>181818.18181818424</v>
      </c>
      <c r="FG55" s="112">
        <f>+'Investuotojas ir Finansuotojas'!FG27-FG59</f>
        <v>181818.18181818427</v>
      </c>
      <c r="FH55" s="112">
        <f>+'Investuotojas ir Finansuotojas'!FH27-FH59</f>
        <v>181818.18181818427</v>
      </c>
      <c r="FI55" s="112">
        <f>+'Investuotojas ir Finansuotojas'!FI27-FI59</f>
        <v>181818.18181818427</v>
      </c>
      <c r="FJ55" s="112">
        <f>+'Investuotojas ir Finansuotojas'!FJ27-FJ59</f>
        <v>181818.1818181843</v>
      </c>
      <c r="FK55" s="112">
        <f>+'Investuotojas ir Finansuotojas'!FK27-FK59</f>
        <v>181818.18181818433</v>
      </c>
      <c r="FL55" s="112">
        <f>+'Investuotojas ir Finansuotojas'!FL27-FL59</f>
        <v>181818.18181818433</v>
      </c>
      <c r="FM55" s="112">
        <f>+'Investuotojas ir Finansuotojas'!FM27-FM59</f>
        <v>2.4447217583656311E-9</v>
      </c>
      <c r="FN55" s="83">
        <f>FM55</f>
        <v>2.4447217583656311E-9</v>
      </c>
      <c r="FO55" s="112">
        <f>+'Investuotojas ir Finansuotojas'!FO27-FO59</f>
        <v>2.4447217583656311E-9</v>
      </c>
      <c r="FP55" s="112">
        <f>+'Investuotojas ir Finansuotojas'!FP27-FP59</f>
        <v>2.4447217583656311E-9</v>
      </c>
      <c r="FQ55" s="112">
        <f>+'Investuotojas ir Finansuotojas'!FQ27-FQ59</f>
        <v>2.4447217583656311E-9</v>
      </c>
      <c r="FR55" s="112">
        <f>+'Investuotojas ir Finansuotojas'!FR27-FR59</f>
        <v>2.4447217583656311E-9</v>
      </c>
      <c r="FS55" s="112">
        <f>+'Investuotojas ir Finansuotojas'!FS27-FS59</f>
        <v>2.4447217583656311E-9</v>
      </c>
      <c r="FT55" s="112">
        <f>+'Investuotojas ir Finansuotojas'!FT27-FT59</f>
        <v>2.4447217583656311E-9</v>
      </c>
      <c r="FU55" s="112">
        <f>+'Investuotojas ir Finansuotojas'!FU27-FU59</f>
        <v>2.4447217583656311E-9</v>
      </c>
      <c r="FV55" s="112">
        <f>+'Investuotojas ir Finansuotojas'!FV27-FV59</f>
        <v>2.4447217583656311E-9</v>
      </c>
      <c r="FW55" s="112">
        <f>+'Investuotojas ir Finansuotojas'!FW27-FW59</f>
        <v>2.4447217583656311E-9</v>
      </c>
      <c r="FX55" s="112">
        <f>+'Investuotojas ir Finansuotojas'!FX27-FX59</f>
        <v>2.4447217583656311E-9</v>
      </c>
      <c r="FY55" s="112">
        <f>+'Investuotojas ir Finansuotojas'!FY27-FY59</f>
        <v>2.4447217583656311E-9</v>
      </c>
      <c r="FZ55" s="112">
        <f>+'Investuotojas ir Finansuotojas'!FZ27-FZ59</f>
        <v>2.4301698431372643E-9</v>
      </c>
      <c r="GA55" s="83">
        <f>FZ55</f>
        <v>2.4301698431372643E-9</v>
      </c>
      <c r="GB55" s="112">
        <f>+'Investuotojas ir Finansuotojas'!GB27-GB59</f>
        <v>2.4301698431372643E-9</v>
      </c>
      <c r="GC55" s="112">
        <f>+'Investuotojas ir Finansuotojas'!GC27-GC59</f>
        <v>2.4301698431372643E-9</v>
      </c>
      <c r="GD55" s="112">
        <f>+'Investuotojas ir Finansuotojas'!GD27-GD59</f>
        <v>2.4301698431372643E-9</v>
      </c>
      <c r="GE55" s="112">
        <f>+'Investuotojas ir Finansuotojas'!GE27-GE59</f>
        <v>2.4301698431372643E-9</v>
      </c>
      <c r="GF55" s="112">
        <f>+'Investuotojas ir Finansuotojas'!GF27-GF59</f>
        <v>2.4301698431372643E-9</v>
      </c>
      <c r="GG55" s="112">
        <f>+'Investuotojas ir Finansuotojas'!GG27-GG59</f>
        <v>2.4301698431372643E-9</v>
      </c>
      <c r="GH55" s="112">
        <f>+'Investuotojas ir Finansuotojas'!GH27-GH59</f>
        <v>2.4301698431372643E-9</v>
      </c>
      <c r="GI55" s="112">
        <f>+'Investuotojas ir Finansuotojas'!GI27-GI59</f>
        <v>2.4301698431372643E-9</v>
      </c>
      <c r="GJ55" s="112">
        <f>+'Investuotojas ir Finansuotojas'!GJ27-GJ59</f>
        <v>2.4301698431372643E-9</v>
      </c>
      <c r="GK55" s="112">
        <f>+'Investuotojas ir Finansuotojas'!GK27-GK59</f>
        <v>2.4301698431372643E-9</v>
      </c>
      <c r="GL55" s="112">
        <f>+'Investuotojas ir Finansuotojas'!GL27-GL59</f>
        <v>2.4301698431372643E-9</v>
      </c>
      <c r="GM55" s="112">
        <f>+'Investuotojas ir Finansuotojas'!GM27-GM59</f>
        <v>2.4301698431372643E-9</v>
      </c>
      <c r="GN55" s="83">
        <f>GM55</f>
        <v>2.4301698431372643E-9</v>
      </c>
      <c r="GO55" s="112">
        <f>IF(GM55=0,0,IF(GM55+'Infrastruk. sukūrimo sąnaudos'!GO15-GO59=0,0,GM55+'Infrastruk. sukūrimo sąnaudos'!GO15+GM59-GO59+'Investuotojas ir Finansuotojas'!GO26))</f>
        <v>2.4301698431372643E-9</v>
      </c>
      <c r="GP55" s="112">
        <f>IF(GO55=0,0,IF(GO55+'Infrastruk. sukūrimo sąnaudos'!GP15-GP59=0,0,GO55+'Infrastruk. sukūrimo sąnaudos'!GP15+GO59-GP59+'Investuotojas ir Finansuotojas'!GP26))</f>
        <v>2.4301698431372643E-9</v>
      </c>
      <c r="GQ55" s="112">
        <f>IF(GP55=0,0,IF(GP55+'Infrastruk. sukūrimo sąnaudos'!GQ15-GQ59=0,0,GP55+'Infrastruk. sukūrimo sąnaudos'!GQ15+GP59-GQ59+'Investuotojas ir Finansuotojas'!GQ26))</f>
        <v>2.4301698431372643E-9</v>
      </c>
      <c r="GR55" s="112">
        <f>IF(GQ55=0,0,IF(GQ55+'Infrastruk. sukūrimo sąnaudos'!GR15-GR59=0,0,GQ55+'Infrastruk. sukūrimo sąnaudos'!GR15+GQ59-GR59+'Investuotojas ir Finansuotojas'!GR26))</f>
        <v>2.4301698431372643E-9</v>
      </c>
      <c r="GS55" s="112">
        <f>IF(GR55=0,0,IF(GR55+'Infrastruk. sukūrimo sąnaudos'!GS15-GS59=0,0,GR55+'Infrastruk. sukūrimo sąnaudos'!GS15+GR59-GS59+'Investuotojas ir Finansuotojas'!GS26))</f>
        <v>2.4301698431372643E-9</v>
      </c>
      <c r="GT55" s="112">
        <f>IF(GS55=0,0,IF(GS55+'Infrastruk. sukūrimo sąnaudos'!GT15-GT59=0,0,GS55+'Infrastruk. sukūrimo sąnaudos'!GT15+GS59-GT59+'Investuotojas ir Finansuotojas'!GT26))</f>
        <v>2.4301698431372643E-9</v>
      </c>
      <c r="GU55" s="112">
        <f>IF(GT55=0,0,IF(GT55+'Infrastruk. sukūrimo sąnaudos'!GU15-GU59=0,0,GT55+'Infrastruk. sukūrimo sąnaudos'!GU15+GT59-GU59+'Investuotojas ir Finansuotojas'!GU26))</f>
        <v>2.4301698431372643E-9</v>
      </c>
      <c r="GV55" s="112">
        <f>IF(GU55=0,0,IF(GU55+'Infrastruk. sukūrimo sąnaudos'!GV15-GV59=0,0,GU55+'Infrastruk. sukūrimo sąnaudos'!GV15+GU59-GV59+'Investuotojas ir Finansuotojas'!GV26))</f>
        <v>2.4301698431372643E-9</v>
      </c>
      <c r="GW55" s="112">
        <f>IF(GV55=0,0,IF(GV55+'Infrastruk. sukūrimo sąnaudos'!GW15-GW59=0,0,GV55+'Infrastruk. sukūrimo sąnaudos'!GW15+GV59-GW59+'Investuotojas ir Finansuotojas'!GW26))</f>
        <v>2.4301698431372643E-9</v>
      </c>
      <c r="GX55" s="112">
        <f>IF(GW55=0,0,IF(GW55+'Infrastruk. sukūrimo sąnaudos'!GX15-GX59=0,0,GW55+'Infrastruk. sukūrimo sąnaudos'!GX15+GW59-GX59+'Investuotojas ir Finansuotojas'!GX26))</f>
        <v>2.4301698431372643E-9</v>
      </c>
      <c r="GY55" s="112">
        <f>IF(GX55=0,0,IF(GX55+'Infrastruk. sukūrimo sąnaudos'!GY15-GY59=0,0,GX55+'Infrastruk. sukūrimo sąnaudos'!GY15+GX59-GY59+'Investuotojas ir Finansuotojas'!GY26))</f>
        <v>2.4301698431372643E-9</v>
      </c>
      <c r="GZ55" s="112">
        <f>IF(GY55=0,0,IF(GY55+'Infrastruk. sukūrimo sąnaudos'!GZ15-GZ59=0,0,GY55+'Infrastruk. sukūrimo sąnaudos'!GZ15+GY59-GZ59+'Investuotojas ir Finansuotojas'!GZ26))</f>
        <v>2.4301698431372643E-9</v>
      </c>
      <c r="HA55" s="83">
        <f>GZ55</f>
        <v>2.4301698431372643E-9</v>
      </c>
      <c r="HB55" s="112">
        <f>IF(GZ55=0,0,IF(GZ55+'Infrastruk. sukūrimo sąnaudos'!HB15-HB59=0,0,GZ55+'Infrastruk. sukūrimo sąnaudos'!HB15+GZ59-HB59+'Investuotojas ir Finansuotojas'!HB26))</f>
        <v>2.4301698431372643E-9</v>
      </c>
      <c r="HC55" s="112">
        <f>IF(HB55=0,0,IF(HB55+'Infrastruk. sukūrimo sąnaudos'!HC15-HC59=0,0,HB55+'Infrastruk. sukūrimo sąnaudos'!HC15+HB59-HC59+'Investuotojas ir Finansuotojas'!HC26))</f>
        <v>2.4301698431372643E-9</v>
      </c>
      <c r="HD55" s="112">
        <f>IF(HC55=0,0,IF(HC55+'Infrastruk. sukūrimo sąnaudos'!HD15-HD59=0,0,HC55+'Infrastruk. sukūrimo sąnaudos'!HD15+HC59-HD59+'Investuotojas ir Finansuotojas'!HD26))</f>
        <v>2.4301698431372643E-9</v>
      </c>
      <c r="HE55" s="112">
        <f>IF(HD55=0,0,IF(HD55+'Infrastruk. sukūrimo sąnaudos'!HE15-HE59=0,0,HD55+'Infrastruk. sukūrimo sąnaudos'!HE15+HD59-HE59+'Investuotojas ir Finansuotojas'!HE26))</f>
        <v>2.4301698431372643E-9</v>
      </c>
      <c r="HF55" s="112">
        <f>IF(HE55=0,0,IF(HE55+'Infrastruk. sukūrimo sąnaudos'!HF15-HF59=0,0,HE55+'Infrastruk. sukūrimo sąnaudos'!HF15+HE59-HF59+'Investuotojas ir Finansuotojas'!HF26))</f>
        <v>2.4301698431372643E-9</v>
      </c>
      <c r="HG55" s="112">
        <f>IF(HF55=0,0,IF(HF55+'Infrastruk. sukūrimo sąnaudos'!HG15-HG59=0,0,HF55+'Infrastruk. sukūrimo sąnaudos'!HG15+HF59-HG59+'Investuotojas ir Finansuotojas'!HG26))</f>
        <v>2.4301698431372643E-9</v>
      </c>
      <c r="HH55" s="112">
        <f>IF(HG55=0,0,IF(HG55+'Infrastruk. sukūrimo sąnaudos'!HH15-HH59=0,0,HG55+'Infrastruk. sukūrimo sąnaudos'!HH15+HG59-HH59+'Investuotojas ir Finansuotojas'!HH26))</f>
        <v>2.4301698431372643E-9</v>
      </c>
      <c r="HI55" s="112">
        <f>IF(HH55=0,0,IF(HH55+'Infrastruk. sukūrimo sąnaudos'!HI15-HI59=0,0,HH55+'Infrastruk. sukūrimo sąnaudos'!HI15+HH59-HI59+'Investuotojas ir Finansuotojas'!HI26))</f>
        <v>2.4301698431372643E-9</v>
      </c>
      <c r="HJ55" s="112">
        <f>IF(HI55=0,0,IF(HI55+'Infrastruk. sukūrimo sąnaudos'!HJ15-HJ59=0,0,HI55+'Infrastruk. sukūrimo sąnaudos'!HJ15+HI59-HJ59+'Investuotojas ir Finansuotojas'!HJ26))</f>
        <v>2.4301698431372643E-9</v>
      </c>
      <c r="HK55" s="112">
        <f>IF(HJ55=0,0,IF(HJ55+'Infrastruk. sukūrimo sąnaudos'!HK15-HK59=0,0,HJ55+'Infrastruk. sukūrimo sąnaudos'!HK15+HJ59-HK59+'Investuotojas ir Finansuotojas'!HK26))</f>
        <v>2.4301698431372643E-9</v>
      </c>
      <c r="HL55" s="112">
        <f>IF(HK55=0,0,IF(HK55+'Infrastruk. sukūrimo sąnaudos'!HL15-HL59=0,0,HK55+'Infrastruk. sukūrimo sąnaudos'!HL15+HK59-HL59+'Investuotojas ir Finansuotojas'!HL26))</f>
        <v>2.4301698431372643E-9</v>
      </c>
      <c r="HM55" s="112">
        <f>IF(HL55=0,0,IF(HL55+'Infrastruk. sukūrimo sąnaudos'!HM15-HM59=0,0,HL55+'Infrastruk. sukūrimo sąnaudos'!HM15+HL59-HM59+'Investuotojas ir Finansuotojas'!HM26))</f>
        <v>2.4301698431372643E-9</v>
      </c>
      <c r="HN55" s="83">
        <f>HM55</f>
        <v>2.4301698431372643E-9</v>
      </c>
      <c r="HO55" s="112">
        <f>IF(HM55=0,0,IF(HM55+'Infrastruk. sukūrimo sąnaudos'!HO15-HO59=0,0,HM55+'Infrastruk. sukūrimo sąnaudos'!HO15+HM59-HO59+'Investuotojas ir Finansuotojas'!HO26))</f>
        <v>2.4301698431372643E-9</v>
      </c>
      <c r="HP55" s="112">
        <f>IF(HO55=0,0,IF(HO55+'Infrastruk. sukūrimo sąnaudos'!HP15-HP59=0,0,HO55+'Infrastruk. sukūrimo sąnaudos'!HP15+HO59-HP59+'Investuotojas ir Finansuotojas'!HP26))</f>
        <v>2.4301698431372643E-9</v>
      </c>
      <c r="HQ55" s="112">
        <f>IF(HP55=0,0,IF(HP55+'Infrastruk. sukūrimo sąnaudos'!HQ15-HQ59=0,0,HP55+'Infrastruk. sukūrimo sąnaudos'!HQ15+HP59-HQ59+'Investuotojas ir Finansuotojas'!HQ26))</f>
        <v>2.4301698431372643E-9</v>
      </c>
      <c r="HR55" s="112">
        <f>IF(HQ55=0,0,IF(HQ55+'Infrastruk. sukūrimo sąnaudos'!HR15-HR59=0,0,HQ55+'Infrastruk. sukūrimo sąnaudos'!HR15+HQ59-HR59+'Investuotojas ir Finansuotojas'!HR26))</f>
        <v>2.4301698431372643E-9</v>
      </c>
      <c r="HS55" s="112">
        <f>IF(HR55=0,0,IF(HR55+'Infrastruk. sukūrimo sąnaudos'!HS15-HS59=0,0,HR55+'Infrastruk. sukūrimo sąnaudos'!HS15+HR59-HS59+'Investuotojas ir Finansuotojas'!HS26))</f>
        <v>2.4301698431372643E-9</v>
      </c>
      <c r="HT55" s="112">
        <f>IF(HS55=0,0,IF(HS55+'Infrastruk. sukūrimo sąnaudos'!HT15-HT59=0,0,HS55+'Infrastruk. sukūrimo sąnaudos'!HT15+HS59-HT59+'Investuotojas ir Finansuotojas'!HT26))</f>
        <v>2.4301698431372643E-9</v>
      </c>
      <c r="HU55" s="112">
        <f>IF(HT55=0,0,IF(HT55+'Infrastruk. sukūrimo sąnaudos'!HU15-HU59=0,0,HT55+'Infrastruk. sukūrimo sąnaudos'!HU15+HT59-HU59+'Investuotojas ir Finansuotojas'!HU26))</f>
        <v>2.4301698431372643E-9</v>
      </c>
      <c r="HV55" s="112">
        <f>IF(HU55=0,0,IF(HU55+'Infrastruk. sukūrimo sąnaudos'!HV15-HV59=0,0,HU55+'Infrastruk. sukūrimo sąnaudos'!HV15+HU59-HV59+'Investuotojas ir Finansuotojas'!HV26))</f>
        <v>2.4301698431372643E-9</v>
      </c>
      <c r="HW55" s="112">
        <f>IF(HV55=0,0,IF(HV55+'Infrastruk. sukūrimo sąnaudos'!HW15-HW59=0,0,HV55+'Infrastruk. sukūrimo sąnaudos'!HW15+HV59-HW59+'Investuotojas ir Finansuotojas'!HW26))</f>
        <v>2.4301698431372643E-9</v>
      </c>
      <c r="HX55" s="112">
        <f>IF(HW55=0,0,IF(HW55+'Infrastruk. sukūrimo sąnaudos'!HX15-HX59=0,0,HW55+'Infrastruk. sukūrimo sąnaudos'!HX15+HW59-HX59+'Investuotojas ir Finansuotojas'!HX26))</f>
        <v>2.4301698431372643E-9</v>
      </c>
      <c r="HY55" s="112">
        <f>IF(HX55=0,0,IF(HX55+'Infrastruk. sukūrimo sąnaudos'!HY15-HY59=0,0,HX55+'Infrastruk. sukūrimo sąnaudos'!HY15+HX59-HY59+'Investuotojas ir Finansuotojas'!HY26))</f>
        <v>2.4301698431372643E-9</v>
      </c>
      <c r="HZ55" s="112">
        <f>IF(HY55=0,0,IF(HY55+'Infrastruk. sukūrimo sąnaudos'!HZ15-HZ59=0,0,HY55+'Infrastruk. sukūrimo sąnaudos'!HZ15+HY59-HZ59+'Investuotojas ir Finansuotojas'!HZ26))</f>
        <v>2.4301698431372643E-9</v>
      </c>
      <c r="IA55" s="83">
        <f>HZ55</f>
        <v>2.4301698431372643E-9</v>
      </c>
      <c r="IB55" s="112">
        <f>IF(HZ55=0,0,IF(HZ55+'Infrastruk. sukūrimo sąnaudos'!IB15-IB59=0,0,HZ55+'Infrastruk. sukūrimo sąnaudos'!IB15+HZ59-IB59+'Investuotojas ir Finansuotojas'!IB26))</f>
        <v>2.4301698431372643E-9</v>
      </c>
      <c r="IC55" s="112">
        <f>IF(IB55=0,0,IF(IB55+'Infrastruk. sukūrimo sąnaudos'!IC15-IC59=0,0,IB55+'Infrastruk. sukūrimo sąnaudos'!IC15+IB59-IC59+'Investuotojas ir Finansuotojas'!IC26))</f>
        <v>2.4301698431372643E-9</v>
      </c>
      <c r="ID55" s="112">
        <f>IF(IC55=0,0,IF(IC55+'Infrastruk. sukūrimo sąnaudos'!ID15-ID59=0,0,IC55+'Infrastruk. sukūrimo sąnaudos'!ID15+IC59-ID59+'Investuotojas ir Finansuotojas'!ID26))</f>
        <v>2.4301698431372643E-9</v>
      </c>
      <c r="IE55" s="112">
        <f>IF(ID55=0,0,IF(ID55+'Infrastruk. sukūrimo sąnaudos'!IE15-IE59=0,0,ID55+'Infrastruk. sukūrimo sąnaudos'!IE15+ID59-IE59+'Investuotojas ir Finansuotojas'!IE26))</f>
        <v>2.4301698431372643E-9</v>
      </c>
      <c r="IF55" s="112">
        <f>IF(IE55=0,0,IF(IE55+'Infrastruk. sukūrimo sąnaudos'!IF15-IF59=0,0,IE55+'Infrastruk. sukūrimo sąnaudos'!IF15+IE59-IF59+'Investuotojas ir Finansuotojas'!IF26))</f>
        <v>2.4301698431372643E-9</v>
      </c>
      <c r="IG55" s="112">
        <f>IF(IF55=0,0,IF(IF55+'Infrastruk. sukūrimo sąnaudos'!IG15-IG59=0,0,IF55+'Infrastruk. sukūrimo sąnaudos'!IG15+IF59-IG59+'Investuotojas ir Finansuotojas'!IG26))</f>
        <v>2.4301698431372643E-9</v>
      </c>
      <c r="IH55" s="112">
        <f>IF(IG55=0,0,IF(IG55+'Infrastruk. sukūrimo sąnaudos'!IH15-IH59=0,0,IG55+'Infrastruk. sukūrimo sąnaudos'!IH15+IG59-IH59+'Investuotojas ir Finansuotojas'!IH26))</f>
        <v>2.4301698431372643E-9</v>
      </c>
      <c r="II55" s="112">
        <f>IF(IH55=0,0,IF(IH55+'Infrastruk. sukūrimo sąnaudos'!II15-II59=0,0,IH55+'Infrastruk. sukūrimo sąnaudos'!II15+IH59-II59+'Investuotojas ir Finansuotojas'!II26))</f>
        <v>2.4301698431372643E-9</v>
      </c>
      <c r="IJ55" s="112">
        <f>IF(II55=0,0,IF(II55+'Infrastruk. sukūrimo sąnaudos'!IJ15-IJ59=0,0,II55+'Infrastruk. sukūrimo sąnaudos'!IJ15+II59-IJ59+'Investuotojas ir Finansuotojas'!IJ26))</f>
        <v>2.4301698431372643E-9</v>
      </c>
      <c r="IK55" s="112">
        <f>IF(IJ55=0,0,IF(IJ55+'Infrastruk. sukūrimo sąnaudos'!IK15-IK59=0,0,IJ55+'Infrastruk. sukūrimo sąnaudos'!IK15+IJ59-IK59+'Investuotojas ir Finansuotojas'!IK26))</f>
        <v>2.4301698431372643E-9</v>
      </c>
      <c r="IL55" s="112">
        <f>IF(IK55=0,0,IF(IK55+'Infrastruk. sukūrimo sąnaudos'!IL15-IL59=0,0,IK55+'Infrastruk. sukūrimo sąnaudos'!IL15+IK59-IL59+'Investuotojas ir Finansuotojas'!IL26))</f>
        <v>2.4301698431372643E-9</v>
      </c>
      <c r="IM55" s="112">
        <f>IF(IL55=0,0,IF(IL55+'Infrastruk. sukūrimo sąnaudos'!IM15-IM59=0,0,IL55+'Infrastruk. sukūrimo sąnaudos'!IM15+IL59-IM59+'Investuotojas ir Finansuotojas'!IM26))</f>
        <v>2.4301698431372643E-9</v>
      </c>
      <c r="IN55" s="83">
        <f>IM55</f>
        <v>2.4301698431372643E-9</v>
      </c>
      <c r="IO55" s="112">
        <f>IF(IM55=0,0,IF(IM55+'Infrastruk. sukūrimo sąnaudos'!IO15-IO59=0,0,IM55+'Infrastruk. sukūrimo sąnaudos'!IO15+IM59-IO59+'Investuotojas ir Finansuotojas'!IO26))</f>
        <v>2.4301698431372643E-9</v>
      </c>
      <c r="IP55" s="112">
        <f>IF(IO55=0,0,IF(IO55+'Infrastruk. sukūrimo sąnaudos'!IP15-IP59=0,0,IO55+'Infrastruk. sukūrimo sąnaudos'!IP15+IO59-IP59+'Investuotojas ir Finansuotojas'!IP26))</f>
        <v>2.4301698431372643E-9</v>
      </c>
      <c r="IQ55" s="112">
        <f>IF(IP55=0,0,IF(IP55+'Infrastruk. sukūrimo sąnaudos'!IQ15-IQ59=0,0,IP55+'Infrastruk. sukūrimo sąnaudos'!IQ15+IP59-IQ59+'Investuotojas ir Finansuotojas'!IQ26))</f>
        <v>2.4301698431372643E-9</v>
      </c>
      <c r="IR55" s="112">
        <f>IF(IQ55=0,0,IF(IQ55+'Infrastruk. sukūrimo sąnaudos'!IR15-IR59=0,0,IQ55+'Infrastruk. sukūrimo sąnaudos'!IR15+IQ59-IR59+'Investuotojas ir Finansuotojas'!IR26))</f>
        <v>2.4301698431372643E-9</v>
      </c>
      <c r="IS55" s="112">
        <f>IF(IR55=0,0,IF(IR55+'Infrastruk. sukūrimo sąnaudos'!IS15-IS59=0,0,IR55+'Infrastruk. sukūrimo sąnaudos'!IS15+IR59-IS59+'Investuotojas ir Finansuotojas'!IS26))</f>
        <v>2.4301698431372643E-9</v>
      </c>
      <c r="IT55" s="112">
        <f>IF(IS55=0,0,IF(IS55+'Infrastruk. sukūrimo sąnaudos'!IT15-IT59=0,0,IS55+'Infrastruk. sukūrimo sąnaudos'!IT15+IS59-IT59+'Investuotojas ir Finansuotojas'!IT26))</f>
        <v>2.4301698431372643E-9</v>
      </c>
      <c r="IU55" s="112">
        <f>IF(IT55=0,0,IF(IT55+'Infrastruk. sukūrimo sąnaudos'!IU15-IU59=0,0,IT55+'Infrastruk. sukūrimo sąnaudos'!IU15+IT59-IU59+'Investuotojas ir Finansuotojas'!IU26))</f>
        <v>2.4301698431372643E-9</v>
      </c>
      <c r="IV55" s="112">
        <f>IF(IU55=0,0,IF(IU55+'Infrastruk. sukūrimo sąnaudos'!IV15-IV59=0,0,IU55+'Infrastruk. sukūrimo sąnaudos'!IV15+IU59-IV59+'Investuotojas ir Finansuotojas'!IV26))</f>
        <v>2.4301698431372643E-9</v>
      </c>
      <c r="IW55" s="112">
        <f>IF(IV55=0,0,IF(IV55+'Infrastruk. sukūrimo sąnaudos'!IW15-IW59=0,0,IV55+'Infrastruk. sukūrimo sąnaudos'!IW15+IV59-IW59+'Investuotojas ir Finansuotojas'!IW26))</f>
        <v>2.4301698431372643E-9</v>
      </c>
      <c r="IX55" s="112">
        <f>IF(IW55=0,0,IF(IW55+'Infrastruk. sukūrimo sąnaudos'!IX15-IX59=0,0,IW55+'Infrastruk. sukūrimo sąnaudos'!IX15+IW59-IX59+'Investuotojas ir Finansuotojas'!IX26))</f>
        <v>2.4301698431372643E-9</v>
      </c>
      <c r="IY55" s="112">
        <f>IF(IX55=0,0,IF(IX55+'Infrastruk. sukūrimo sąnaudos'!IY15-IY59=0,0,IX55+'Infrastruk. sukūrimo sąnaudos'!IY15+IX59-IY59+'Investuotojas ir Finansuotojas'!IY26))</f>
        <v>2.4301698431372643E-9</v>
      </c>
      <c r="IZ55" s="112">
        <f>IF(IY55=0,0,IF(IY55+'Infrastruk. sukūrimo sąnaudos'!IZ15-IZ59=0,0,IY55+'Infrastruk. sukūrimo sąnaudos'!IZ15+IY59-IZ59+'Investuotojas ir Finansuotojas'!IZ26))</f>
        <v>2.4301698431372643E-9</v>
      </c>
      <c r="JA55" s="83">
        <f>IZ55</f>
        <v>2.4301698431372643E-9</v>
      </c>
      <c r="JB55" s="112">
        <f>IF(IZ55=0,0,IF(IZ55+'Infrastruk. sukūrimo sąnaudos'!JB15-JB59=0,0,IZ55+'Infrastruk. sukūrimo sąnaudos'!JB15+IZ59-JB59+'Investuotojas ir Finansuotojas'!JB26))</f>
        <v>2.4301698431372643E-9</v>
      </c>
      <c r="JC55" s="112">
        <f>IF(JB55=0,0,IF(JB55+'Infrastruk. sukūrimo sąnaudos'!JC15-JC59=0,0,JB55+'Infrastruk. sukūrimo sąnaudos'!JC15+JB59-JC59+'Investuotojas ir Finansuotojas'!JC26))</f>
        <v>2.4301698431372643E-9</v>
      </c>
      <c r="JD55" s="112">
        <f>IF(JC55=0,0,IF(JC55+'Infrastruk. sukūrimo sąnaudos'!JD15-JD59=0,0,JC55+'Infrastruk. sukūrimo sąnaudos'!JD15+JC59-JD59+'Investuotojas ir Finansuotojas'!JD26))</f>
        <v>2.4301698431372643E-9</v>
      </c>
      <c r="JE55" s="112">
        <f>IF(JD55=0,0,IF(JD55+'Infrastruk. sukūrimo sąnaudos'!JE15-JE59=0,0,JD55+'Infrastruk. sukūrimo sąnaudos'!JE15+JD59-JE59+'Investuotojas ir Finansuotojas'!JE26))</f>
        <v>2.4301698431372643E-9</v>
      </c>
      <c r="JF55" s="112">
        <f>IF(JE55=0,0,IF(JE55+'Infrastruk. sukūrimo sąnaudos'!JF15-JF59=0,0,JE55+'Infrastruk. sukūrimo sąnaudos'!JF15+JE59-JF59+'Investuotojas ir Finansuotojas'!JF26))</f>
        <v>2.4301698431372643E-9</v>
      </c>
      <c r="JG55" s="112">
        <f>IF(JF55=0,0,IF(JF55+'Infrastruk. sukūrimo sąnaudos'!JG15-JG59=0,0,JF55+'Infrastruk. sukūrimo sąnaudos'!JG15+JF59-JG59+'Investuotojas ir Finansuotojas'!JG26))</f>
        <v>2.4301698431372643E-9</v>
      </c>
      <c r="JH55" s="112">
        <f>IF(JG55=0,0,IF(JG55+'Infrastruk. sukūrimo sąnaudos'!JH15-JH59=0,0,JG55+'Infrastruk. sukūrimo sąnaudos'!JH15+JG59-JH59+'Investuotojas ir Finansuotojas'!JH26))</f>
        <v>2.4301698431372643E-9</v>
      </c>
      <c r="JI55" s="112">
        <f>IF(JH55=0,0,IF(JH55+'Infrastruk. sukūrimo sąnaudos'!JI15-JI59=0,0,JH55+'Infrastruk. sukūrimo sąnaudos'!JI15+JH59-JI59+'Investuotojas ir Finansuotojas'!JI26))</f>
        <v>2.4301698431372643E-9</v>
      </c>
      <c r="JJ55" s="112">
        <f>IF(JI55=0,0,IF(JI55+'Infrastruk. sukūrimo sąnaudos'!JJ15-JJ59=0,0,JI55+'Infrastruk. sukūrimo sąnaudos'!JJ15+JI59-JJ59+'Investuotojas ir Finansuotojas'!JJ26))</f>
        <v>2.4301698431372643E-9</v>
      </c>
      <c r="JK55" s="112">
        <f>IF(JJ55=0,0,IF(JJ55+'Infrastruk. sukūrimo sąnaudos'!JK15-JK59=0,0,JJ55+'Infrastruk. sukūrimo sąnaudos'!JK15+JJ59-JK59+'Investuotojas ir Finansuotojas'!JK26))</f>
        <v>2.4301698431372643E-9</v>
      </c>
      <c r="JL55" s="112">
        <f>IF(JK55=0,0,IF(JK55+'Infrastruk. sukūrimo sąnaudos'!JL15-JL59=0,0,JK55+'Infrastruk. sukūrimo sąnaudos'!JL15+JK59-JL59+'Investuotojas ir Finansuotojas'!JL26))</f>
        <v>2.4301698431372643E-9</v>
      </c>
      <c r="JM55" s="112">
        <f>IF(JL55=0,0,IF(JL55+'Infrastruk. sukūrimo sąnaudos'!JM15-JM59=0,0,JL55+'Infrastruk. sukūrimo sąnaudos'!JM15+JL59-JM59+'Investuotojas ir Finansuotojas'!JM26))</f>
        <v>2.4301698431372643E-9</v>
      </c>
      <c r="JN55" s="83">
        <f>JM55</f>
        <v>2.4301698431372643E-9</v>
      </c>
      <c r="JO55" s="112">
        <f>IF(JM55=0,0,IF(JM55+'Infrastruk. sukūrimo sąnaudos'!JO15-JO59=0,0,JM55+'Infrastruk. sukūrimo sąnaudos'!JO15+JM59-JO59+'Investuotojas ir Finansuotojas'!JO26))</f>
        <v>2.4301698431372643E-9</v>
      </c>
      <c r="JP55" s="112">
        <f>IF(JO55=0,0,IF(JO55+'Infrastruk. sukūrimo sąnaudos'!JP15-JP59=0,0,JO55+'Infrastruk. sukūrimo sąnaudos'!JP15+JO59-JP59+'Investuotojas ir Finansuotojas'!JP26))</f>
        <v>2.4301698431372643E-9</v>
      </c>
      <c r="JQ55" s="112">
        <f>IF(JP55=0,0,IF(JP55+'Infrastruk. sukūrimo sąnaudos'!JQ15-JQ59=0,0,JP55+'Infrastruk. sukūrimo sąnaudos'!JQ15+JP59-JQ59+'Investuotojas ir Finansuotojas'!JQ26))</f>
        <v>2.4301698431372643E-9</v>
      </c>
      <c r="JR55" s="112">
        <f>IF(JQ55=0,0,IF(JQ55+'Infrastruk. sukūrimo sąnaudos'!JR15-JR59=0,0,JQ55+'Infrastruk. sukūrimo sąnaudos'!JR15+JQ59-JR59+'Investuotojas ir Finansuotojas'!JR26))</f>
        <v>2.4301698431372643E-9</v>
      </c>
      <c r="JS55" s="112">
        <f>IF(JR55=0,0,IF(JR55+'Infrastruk. sukūrimo sąnaudos'!JS15-JS59=0,0,JR55+'Infrastruk. sukūrimo sąnaudos'!JS15+JR59-JS59+'Investuotojas ir Finansuotojas'!JS26))</f>
        <v>2.4301698431372643E-9</v>
      </c>
      <c r="JT55" s="112">
        <f>IF(JS55=0,0,IF(JS55+'Infrastruk. sukūrimo sąnaudos'!JT15-JT59=0,0,JS55+'Infrastruk. sukūrimo sąnaudos'!JT15+JS59-JT59+'Investuotojas ir Finansuotojas'!JT26))</f>
        <v>2.4301698431372643E-9</v>
      </c>
      <c r="JU55" s="112">
        <f>IF(JT55=0,0,IF(JT55+'Infrastruk. sukūrimo sąnaudos'!JU15-JU59=0,0,JT55+'Infrastruk. sukūrimo sąnaudos'!JU15+JT59-JU59+'Investuotojas ir Finansuotojas'!JU26))</f>
        <v>2.4301698431372643E-9</v>
      </c>
      <c r="JV55" s="112">
        <f>IF(JU55=0,0,IF(JU55+'Infrastruk. sukūrimo sąnaudos'!JV15-JV59=0,0,JU55+'Infrastruk. sukūrimo sąnaudos'!JV15+JU59-JV59+'Investuotojas ir Finansuotojas'!JV26))</f>
        <v>2.4301698431372643E-9</v>
      </c>
      <c r="JW55" s="112">
        <f>IF(JV55=0,0,IF(JV55+'Infrastruk. sukūrimo sąnaudos'!JW15-JW59=0,0,JV55+'Infrastruk. sukūrimo sąnaudos'!JW15+JV59-JW59+'Investuotojas ir Finansuotojas'!JW26))</f>
        <v>2.4301698431372643E-9</v>
      </c>
      <c r="JX55" s="112">
        <f>IF(JW55=0,0,IF(JW55+'Infrastruk. sukūrimo sąnaudos'!JX15-JX59=0,0,JW55+'Infrastruk. sukūrimo sąnaudos'!JX15+JW59-JX59+'Investuotojas ir Finansuotojas'!JX26))</f>
        <v>2.4301698431372643E-9</v>
      </c>
      <c r="JY55" s="112">
        <f>IF(JX55=0,0,IF(JX55+'Infrastruk. sukūrimo sąnaudos'!JY15-JY59=0,0,JX55+'Infrastruk. sukūrimo sąnaudos'!JY15+JX59-JY59+'Investuotojas ir Finansuotojas'!JY26))</f>
        <v>2.4301698431372643E-9</v>
      </c>
      <c r="JZ55" s="112">
        <f>IF(JY55=0,0,IF(JY55+'Infrastruk. sukūrimo sąnaudos'!JZ15-JZ59=0,0,JY55+'Infrastruk. sukūrimo sąnaudos'!JZ15+JY59-JZ59+'Investuotojas ir Finansuotojas'!JZ26))</f>
        <v>2.4301698431372643E-9</v>
      </c>
      <c r="KA55" s="83">
        <f>JZ55</f>
        <v>2.4301698431372643E-9</v>
      </c>
      <c r="KB55" s="112">
        <f>IF(JZ55=0,0,IF(JZ55+'Infrastruk. sukūrimo sąnaudos'!KB15-KB59=0,0,JZ55+'Infrastruk. sukūrimo sąnaudos'!KB15+JZ59-KB59+'Investuotojas ir Finansuotojas'!KB26))</f>
        <v>2.4301698431372643E-9</v>
      </c>
      <c r="KC55" s="112">
        <f>IF(KB55=0,0,IF(KB55+'Infrastruk. sukūrimo sąnaudos'!KC15-KC59=0,0,KB55+'Infrastruk. sukūrimo sąnaudos'!KC15+KB59-KC59+'Investuotojas ir Finansuotojas'!KC26))</f>
        <v>2.4301698431372643E-9</v>
      </c>
      <c r="KD55" s="112">
        <f>IF(KC55=0,0,IF(KC55+'Infrastruk. sukūrimo sąnaudos'!KD15-KD59=0,0,KC55+'Infrastruk. sukūrimo sąnaudos'!KD15+KC59-KD59+'Investuotojas ir Finansuotojas'!KD26))</f>
        <v>2.4301698431372643E-9</v>
      </c>
      <c r="KE55" s="112">
        <f>IF(KD55=0,0,IF(KD55+'Infrastruk. sukūrimo sąnaudos'!KE15-KE59=0,0,KD55+'Infrastruk. sukūrimo sąnaudos'!KE15+KD59-KE59+'Investuotojas ir Finansuotojas'!KE26))</f>
        <v>2.4301698431372643E-9</v>
      </c>
      <c r="KF55" s="112">
        <f>IF(KE55=0,0,IF(KE55+'Infrastruk. sukūrimo sąnaudos'!KF15-KF59=0,0,KE55+'Infrastruk. sukūrimo sąnaudos'!KF15+KE59-KF59+'Investuotojas ir Finansuotojas'!KF26))</f>
        <v>2.4301698431372643E-9</v>
      </c>
      <c r="KG55" s="112">
        <f>IF(KF55=0,0,IF(KF55+'Infrastruk. sukūrimo sąnaudos'!KG15-KG59=0,0,KF55+'Infrastruk. sukūrimo sąnaudos'!KG15+KF59-KG59+'Investuotojas ir Finansuotojas'!KG26))</f>
        <v>2.4301698431372643E-9</v>
      </c>
      <c r="KH55" s="112">
        <f>IF(KG55=0,0,IF(KG55+'Infrastruk. sukūrimo sąnaudos'!KH15-KH59=0,0,KG55+'Infrastruk. sukūrimo sąnaudos'!KH15+KG59-KH59+'Investuotojas ir Finansuotojas'!KH26))</f>
        <v>2.4301698431372643E-9</v>
      </c>
      <c r="KI55" s="112">
        <f>IF(KH55=0,0,IF(KH55+'Infrastruk. sukūrimo sąnaudos'!KI15-KI59=0,0,KH55+'Infrastruk. sukūrimo sąnaudos'!KI15+KH59-KI59+'Investuotojas ir Finansuotojas'!KI26))</f>
        <v>2.4301698431372643E-9</v>
      </c>
      <c r="KJ55" s="112">
        <f>IF(KI55=0,0,IF(KI55+'Infrastruk. sukūrimo sąnaudos'!KJ15-KJ59=0,0,KI55+'Infrastruk. sukūrimo sąnaudos'!KJ15+KI59-KJ59+'Investuotojas ir Finansuotojas'!KJ26))</f>
        <v>2.4301698431372643E-9</v>
      </c>
      <c r="KK55" s="112">
        <f>IF(KJ55=0,0,IF(KJ55+'Infrastruk. sukūrimo sąnaudos'!KK15-KK59=0,0,KJ55+'Infrastruk. sukūrimo sąnaudos'!KK15+KJ59-KK59+'Investuotojas ir Finansuotojas'!KK26))</f>
        <v>2.4301698431372643E-9</v>
      </c>
      <c r="KL55" s="112">
        <f>IF(KK55=0,0,IF(KK55+'Infrastruk. sukūrimo sąnaudos'!KL15-KL59=0,0,KK55+'Infrastruk. sukūrimo sąnaudos'!KL15+KK59-KL59+'Investuotojas ir Finansuotojas'!KL26))</f>
        <v>2.4301698431372643E-9</v>
      </c>
      <c r="KM55" s="112">
        <f>IF(KL55=0,0,IF(KL55+'Infrastruk. sukūrimo sąnaudos'!KM15-KM59=0,0,KL55+'Infrastruk. sukūrimo sąnaudos'!KM15+KL59-KM59+'Investuotojas ir Finansuotojas'!KM26))</f>
        <v>2.4301698431372643E-9</v>
      </c>
      <c r="KN55" s="83">
        <f>KM55</f>
        <v>2.4301698431372643E-9</v>
      </c>
      <c r="KO55" s="112">
        <f>IF(KM55=0,0,IF(KM55+'Infrastruk. sukūrimo sąnaudos'!KO15-KO59=0,0,KM55+'Infrastruk. sukūrimo sąnaudos'!KO15+KM59-KO59+'Investuotojas ir Finansuotojas'!KO26))</f>
        <v>2.4301698431372643E-9</v>
      </c>
      <c r="KP55" s="112">
        <f>IF(KO55=0,0,IF(KO55+'Infrastruk. sukūrimo sąnaudos'!KP15-KP59=0,0,KO55+'Infrastruk. sukūrimo sąnaudos'!KP15+KO59-KP59+'Investuotojas ir Finansuotojas'!KP26))</f>
        <v>2.4301698431372643E-9</v>
      </c>
      <c r="KQ55" s="112">
        <f>IF(KP55=0,0,IF(KP55+'Infrastruk. sukūrimo sąnaudos'!KQ15-KQ59=0,0,KP55+'Infrastruk. sukūrimo sąnaudos'!KQ15+KP59-KQ59+'Investuotojas ir Finansuotojas'!KQ26))</f>
        <v>2.4301698431372643E-9</v>
      </c>
      <c r="KR55" s="112">
        <f>IF(KQ55=0,0,IF(KQ55+'Infrastruk. sukūrimo sąnaudos'!KR15-KR59=0,0,KQ55+'Infrastruk. sukūrimo sąnaudos'!KR15+KQ59-KR59+'Investuotojas ir Finansuotojas'!KR26))</f>
        <v>2.4301698431372643E-9</v>
      </c>
      <c r="KS55" s="112">
        <f>IF(KR55=0,0,IF(KR55+'Infrastruk. sukūrimo sąnaudos'!KS15-KS59=0,0,KR55+'Infrastruk. sukūrimo sąnaudos'!KS15+KR59-KS59+'Investuotojas ir Finansuotojas'!KS26))</f>
        <v>2.4301698431372643E-9</v>
      </c>
      <c r="KT55" s="112">
        <f>IF(KS55=0,0,IF(KS55+'Infrastruk. sukūrimo sąnaudos'!KT15-KT59=0,0,KS55+'Infrastruk. sukūrimo sąnaudos'!KT15+KS59-KT59+'Investuotojas ir Finansuotojas'!KT26))</f>
        <v>2.4301698431372643E-9</v>
      </c>
      <c r="KU55" s="112">
        <f>IF(KT55=0,0,IF(KT55+'Infrastruk. sukūrimo sąnaudos'!KU15-KU59=0,0,KT55+'Infrastruk. sukūrimo sąnaudos'!KU15+KT59-KU59+'Investuotojas ir Finansuotojas'!KU26))</f>
        <v>2.4301698431372643E-9</v>
      </c>
      <c r="KV55" s="112">
        <f>IF(KU55=0,0,IF(KU55+'Infrastruk. sukūrimo sąnaudos'!KV15-KV59=0,0,KU55+'Infrastruk. sukūrimo sąnaudos'!KV15+KU59-KV59+'Investuotojas ir Finansuotojas'!KV26))</f>
        <v>2.4301698431372643E-9</v>
      </c>
      <c r="KW55" s="112">
        <f>IF(KV55=0,0,IF(KV55+'Infrastruk. sukūrimo sąnaudos'!KW15-KW59=0,0,KV55+'Infrastruk. sukūrimo sąnaudos'!KW15+KV59-KW59+'Investuotojas ir Finansuotojas'!KW26))</f>
        <v>2.4301698431372643E-9</v>
      </c>
      <c r="KX55" s="112">
        <f>IF(KW55=0,0,IF(KW55+'Infrastruk. sukūrimo sąnaudos'!KX15-KX59=0,0,KW55+'Infrastruk. sukūrimo sąnaudos'!KX15+KW59-KX59+'Investuotojas ir Finansuotojas'!KX26))</f>
        <v>2.4301698431372643E-9</v>
      </c>
      <c r="KY55" s="112">
        <f>IF(KX55=0,0,IF(KX55+'Infrastruk. sukūrimo sąnaudos'!KY15-KY59=0,0,KX55+'Infrastruk. sukūrimo sąnaudos'!KY15+KX59-KY59+'Investuotojas ir Finansuotojas'!KY26))</f>
        <v>2.4301698431372643E-9</v>
      </c>
      <c r="KZ55" s="112">
        <f>IF(KY55=0,0,IF(KY55+'Infrastruk. sukūrimo sąnaudos'!KZ15-KZ59=0,0,KY55+'Infrastruk. sukūrimo sąnaudos'!KZ15+KY59-KZ59+'Investuotojas ir Finansuotojas'!KZ26))</f>
        <v>2.4301698431372643E-9</v>
      </c>
      <c r="LA55" s="83">
        <f>KZ55</f>
        <v>2.4301698431372643E-9</v>
      </c>
      <c r="LB55" s="112">
        <f>IF(KZ55=0,0,IF(KZ55+'Infrastruk. sukūrimo sąnaudos'!LB15-LB59=0,0,KZ55+'Infrastruk. sukūrimo sąnaudos'!LB15+KZ59-LB59+'Investuotojas ir Finansuotojas'!LB26))</f>
        <v>2.4301698431372643E-9</v>
      </c>
      <c r="LC55" s="112">
        <f>IF(LB55=0,0,IF(LB55+'Infrastruk. sukūrimo sąnaudos'!LC15-LC59=0,0,LB55+'Infrastruk. sukūrimo sąnaudos'!LC15+LB59-LC59+'Investuotojas ir Finansuotojas'!LC26))</f>
        <v>2.4301698431372643E-9</v>
      </c>
      <c r="LD55" s="112">
        <f>IF(LC55=0,0,IF(LC55+'Infrastruk. sukūrimo sąnaudos'!LD15-LD59=0,0,LC55+'Infrastruk. sukūrimo sąnaudos'!LD15+LC59-LD59+'Investuotojas ir Finansuotojas'!LD26))</f>
        <v>2.4301698431372643E-9</v>
      </c>
      <c r="LE55" s="112">
        <f>IF(LD55=0,0,IF(LD55+'Infrastruk. sukūrimo sąnaudos'!LE15-LE59=0,0,LD55+'Infrastruk. sukūrimo sąnaudos'!LE15+LD59-LE59+'Investuotojas ir Finansuotojas'!LE26))</f>
        <v>2.4301698431372643E-9</v>
      </c>
      <c r="LF55" s="112">
        <f>IF(LE55=0,0,IF(LE55+'Infrastruk. sukūrimo sąnaudos'!LF15-LF59=0,0,LE55+'Infrastruk. sukūrimo sąnaudos'!LF15+LE59-LF59+'Investuotojas ir Finansuotojas'!LF26))</f>
        <v>2.4301698431372643E-9</v>
      </c>
      <c r="LG55" s="112">
        <f>IF(LF55=0,0,IF(LF55+'Infrastruk. sukūrimo sąnaudos'!LG15-LG59=0,0,LF55+'Infrastruk. sukūrimo sąnaudos'!LG15+LF59-LG59+'Investuotojas ir Finansuotojas'!LG26))</f>
        <v>2.4301698431372643E-9</v>
      </c>
      <c r="LH55" s="112">
        <f>IF(LG55=0,0,IF(LG55+'Infrastruk. sukūrimo sąnaudos'!LH15-LH59=0,0,LG55+'Infrastruk. sukūrimo sąnaudos'!LH15+LG59-LH59+'Investuotojas ir Finansuotojas'!LH26))</f>
        <v>2.4301698431372643E-9</v>
      </c>
      <c r="LI55" s="112">
        <f>IF(LH55=0,0,IF(LH55+'Infrastruk. sukūrimo sąnaudos'!LI15-LI59=0,0,LH55+'Infrastruk. sukūrimo sąnaudos'!LI15+LH59-LI59+'Investuotojas ir Finansuotojas'!LI26))</f>
        <v>2.4301698431372643E-9</v>
      </c>
      <c r="LJ55" s="112">
        <f>IF(LI55=0,0,IF(LI55+'Infrastruk. sukūrimo sąnaudos'!LJ15-LJ59=0,0,LI55+'Infrastruk. sukūrimo sąnaudos'!LJ15+LI59-LJ59+'Investuotojas ir Finansuotojas'!LJ26))</f>
        <v>2.4301698431372643E-9</v>
      </c>
      <c r="LK55" s="112">
        <f>IF(LJ55=0,0,IF(LJ55+'Infrastruk. sukūrimo sąnaudos'!LK15-LK59=0,0,LJ55+'Infrastruk. sukūrimo sąnaudos'!LK15+LJ59-LK59+'Investuotojas ir Finansuotojas'!LK26))</f>
        <v>2.4301698431372643E-9</v>
      </c>
      <c r="LL55" s="112">
        <f>IF(LK55=0,0,IF(LK55+'Infrastruk. sukūrimo sąnaudos'!LL15-LL59=0,0,LK55+'Infrastruk. sukūrimo sąnaudos'!LL15+LK59-LL59+'Investuotojas ir Finansuotojas'!LL26))</f>
        <v>2.4301698431372643E-9</v>
      </c>
      <c r="LM55" s="112">
        <f>IF(LL55=0,0,IF(LL55+'Infrastruk. sukūrimo sąnaudos'!LM15-LM59=0,0,LL55+'Infrastruk. sukūrimo sąnaudos'!LM15+LL59-LM59+'Investuotojas ir Finansuotojas'!LM26))</f>
        <v>0</v>
      </c>
      <c r="LN55" s="212">
        <f>LM55</f>
        <v>0</v>
      </c>
    </row>
    <row r="56" spans="1:326" s="117" customFormat="1" ht="15" customHeight="1" collapsed="1" thickBot="1">
      <c r="A56" s="437" t="s">
        <v>45</v>
      </c>
      <c r="B56" s="115">
        <f>B58+B59</f>
        <v>0</v>
      </c>
      <c r="C56" s="116">
        <f>C58+C59</f>
        <v>69.444444444444571</v>
      </c>
      <c r="D56" s="116">
        <f t="shared" ref="D56" si="851">D58+D59</f>
        <v>145.83333333333348</v>
      </c>
      <c r="E56" s="116">
        <f t="shared" ref="E56" si="852">E58+E59</f>
        <v>229.16666666666674</v>
      </c>
      <c r="F56" s="116">
        <f t="shared" ref="F56" si="853">F58+F59</f>
        <v>319.44444444444457</v>
      </c>
      <c r="G56" s="116">
        <f t="shared" ref="G56" si="854">G58+G59</f>
        <v>416.66666666666674</v>
      </c>
      <c r="H56" s="116">
        <f t="shared" ref="H56" si="855">H58+H59</f>
        <v>520.83333333333326</v>
      </c>
      <c r="I56" s="116">
        <f t="shared" ref="I56" si="856">I58+I59</f>
        <v>631.94444444444457</v>
      </c>
      <c r="J56" s="116">
        <f t="shared" ref="J56" si="857">J58+J59</f>
        <v>750.00000000000023</v>
      </c>
      <c r="K56" s="116">
        <f t="shared" ref="K56" si="858">K58+K59</f>
        <v>1005.2083333333337</v>
      </c>
      <c r="L56" s="116">
        <f t="shared" ref="L56" si="859">L58+L59</f>
        <v>1397.5694444444446</v>
      </c>
      <c r="M56" s="116">
        <f t="shared" ref="M56" si="860">M58+M59</f>
        <v>0</v>
      </c>
      <c r="N56" s="94">
        <f t="shared" si="794"/>
        <v>0</v>
      </c>
      <c r="O56" s="84">
        <f>O58+O59</f>
        <v>674.69618055555543</v>
      </c>
      <c r="P56" s="84">
        <f t="shared" ref="P56:Y56" si="861">P58+P59</f>
        <v>1790.3645833333333</v>
      </c>
      <c r="Q56" s="84">
        <f t="shared" si="861"/>
        <v>3347.005208333333</v>
      </c>
      <c r="R56" s="84">
        <f t="shared" si="861"/>
        <v>5344.6180555555557</v>
      </c>
      <c r="S56" s="84">
        <f t="shared" si="861"/>
        <v>7609.8090277777783</v>
      </c>
      <c r="T56" s="84">
        <f t="shared" si="861"/>
        <v>9882.9210069444453</v>
      </c>
      <c r="U56" s="84">
        <f t="shared" si="861"/>
        <v>12165.039062500002</v>
      </c>
      <c r="V56" s="84">
        <f t="shared" si="861"/>
        <v>14457.248263888891</v>
      </c>
      <c r="W56" s="84">
        <f t="shared" si="861"/>
        <v>16760.633680555555</v>
      </c>
      <c r="X56" s="84">
        <f t="shared" si="861"/>
        <v>19076.280381944445</v>
      </c>
      <c r="Y56" s="84">
        <f t="shared" si="861"/>
        <v>21405.273437499996</v>
      </c>
      <c r="Z56" s="84">
        <f>Z58+Z59+Z57</f>
        <v>0</v>
      </c>
      <c r="AA56" s="94">
        <f t="shared" ref="AA56:AA59" si="862">Z56</f>
        <v>0</v>
      </c>
      <c r="AB56" s="84">
        <f>AB58+AB59</f>
        <v>2457.8938802083339</v>
      </c>
      <c r="AC56" s="84">
        <f t="shared" ref="AC56" si="863">AC58+AC59</f>
        <v>4932.2265625000009</v>
      </c>
      <c r="AD56" s="84">
        <f t="shared" ref="AD56" si="864">AD58+AD59</f>
        <v>7423.7575954861122</v>
      </c>
      <c r="AE56" s="84">
        <f t="shared" ref="AE56" si="865">AE58+AE59</f>
        <v>9933.246527777781</v>
      </c>
      <c r="AF56" s="84">
        <f t="shared" ref="AF56" si="866">AF58+AF59</f>
        <v>12461.452907986113</v>
      </c>
      <c r="AG56" s="84">
        <f t="shared" ref="AG56" si="867">AG58+AG59</f>
        <v>15009.136284722221</v>
      </c>
      <c r="AH56" s="84">
        <f t="shared" ref="AH56" si="868">AH58+AH59</f>
        <v>17639.594274450232</v>
      </c>
      <c r="AI56" s="84">
        <f t="shared" ref="AI56" si="869">AI58+AI59</f>
        <v>20270.052264178241</v>
      </c>
      <c r="AJ56" s="84">
        <f t="shared" ref="AJ56" si="870">AJ58+AJ59</f>
        <v>22900.51025390625</v>
      </c>
      <c r="AK56" s="84">
        <f t="shared" ref="AK56" si="871">AK58+AK59</f>
        <v>25530.968243634255</v>
      </c>
      <c r="AL56" s="84">
        <f t="shared" ref="AL56" si="872">AL58+AL59</f>
        <v>28161.426233362265</v>
      </c>
      <c r="AM56" s="84">
        <f>AM58+AM59+AM57</f>
        <v>253919.82542822626</v>
      </c>
      <c r="AN56" s="94">
        <f t="shared" ref="AN56:AN59" si="873">AM56</f>
        <v>253919.82542822626</v>
      </c>
      <c r="AO56" s="84">
        <f>AO58+AO59</f>
        <v>166666.66666666663</v>
      </c>
      <c r="AP56" s="84">
        <f t="shared" ref="AP56:AY56" si="874">AP58+AP59</f>
        <v>151515.15151515149</v>
      </c>
      <c r="AQ56" s="84">
        <f t="shared" si="874"/>
        <v>136363.63636363635</v>
      </c>
      <c r="AR56" s="84">
        <f t="shared" si="874"/>
        <v>121212.1212121212</v>
      </c>
      <c r="AS56" s="84">
        <f t="shared" si="874"/>
        <v>106060.60606060605</v>
      </c>
      <c r="AT56" s="84">
        <f t="shared" si="874"/>
        <v>90909.090909090897</v>
      </c>
      <c r="AU56" s="84">
        <f t="shared" si="874"/>
        <v>75757.575757575745</v>
      </c>
      <c r="AV56" s="84">
        <f t="shared" si="874"/>
        <v>60606.060606060593</v>
      </c>
      <c r="AW56" s="84">
        <f t="shared" si="874"/>
        <v>45454.545454545441</v>
      </c>
      <c r="AX56" s="84">
        <f t="shared" si="874"/>
        <v>30303.030303030289</v>
      </c>
      <c r="AY56" s="84">
        <f t="shared" si="874"/>
        <v>15151.515151515137</v>
      </c>
      <c r="AZ56" s="84">
        <f>AZ58+AZ59+AZ57</f>
        <v>326279.36640468996</v>
      </c>
      <c r="BA56" s="94">
        <f t="shared" ref="BA56" si="875">AZ56</f>
        <v>326279.36640468996</v>
      </c>
      <c r="BB56" s="84">
        <f>BB58+BB59</f>
        <v>166666.66666666651</v>
      </c>
      <c r="BC56" s="84">
        <f t="shared" ref="BC56:BL56" si="876">BC58+BC59</f>
        <v>151515.15151515137</v>
      </c>
      <c r="BD56" s="84">
        <f t="shared" si="876"/>
        <v>136363.63636363624</v>
      </c>
      <c r="BE56" s="84">
        <f t="shared" si="876"/>
        <v>121212.12121212108</v>
      </c>
      <c r="BF56" s="84">
        <f t="shared" si="876"/>
        <v>106060.60606060593</v>
      </c>
      <c r="BG56" s="84">
        <f t="shared" si="876"/>
        <v>90909.090909090781</v>
      </c>
      <c r="BH56" s="84">
        <f t="shared" si="876"/>
        <v>75757.575757575629</v>
      </c>
      <c r="BI56" s="84">
        <f t="shared" si="876"/>
        <v>60606.060606060477</v>
      </c>
      <c r="BJ56" s="84">
        <f t="shared" si="876"/>
        <v>45454.545454545325</v>
      </c>
      <c r="BK56" s="84">
        <f t="shared" si="876"/>
        <v>30303.030303030173</v>
      </c>
      <c r="BL56" s="84">
        <f t="shared" si="876"/>
        <v>15151.515151515021</v>
      </c>
      <c r="BM56" s="84">
        <f>BM58+BM59+BM57</f>
        <v>330863.66178821749</v>
      </c>
      <c r="BN56" s="94">
        <f t="shared" ref="BN56" si="877">BM56</f>
        <v>330863.66178821749</v>
      </c>
      <c r="BO56" s="84">
        <f>BO58+BO59</f>
        <v>166666.66666666651</v>
      </c>
      <c r="BP56" s="84">
        <f t="shared" ref="BP56:BY56" si="878">BP58+BP59</f>
        <v>151515.15151515137</v>
      </c>
      <c r="BQ56" s="84">
        <f t="shared" si="878"/>
        <v>136363.63636363624</v>
      </c>
      <c r="BR56" s="84">
        <f t="shared" si="878"/>
        <v>121212.12121212108</v>
      </c>
      <c r="BS56" s="84">
        <f t="shared" si="878"/>
        <v>106060.60606060593</v>
      </c>
      <c r="BT56" s="84">
        <f t="shared" si="878"/>
        <v>90909.090909090781</v>
      </c>
      <c r="BU56" s="84">
        <f t="shared" si="878"/>
        <v>75757.575757575629</v>
      </c>
      <c r="BV56" s="84">
        <f t="shared" si="878"/>
        <v>60606.060606060477</v>
      </c>
      <c r="BW56" s="84">
        <f t="shared" si="878"/>
        <v>45454.545454545325</v>
      </c>
      <c r="BX56" s="84">
        <f t="shared" si="878"/>
        <v>30303.030303030173</v>
      </c>
      <c r="BY56" s="84">
        <f t="shared" si="878"/>
        <v>15151.515151515021</v>
      </c>
      <c r="BZ56" s="84">
        <f>BZ58+BZ59+BZ57</f>
        <v>332712.23943579791</v>
      </c>
      <c r="CA56" s="94">
        <f t="shared" ref="CA56" si="879">BZ56</f>
        <v>332712.23943579791</v>
      </c>
      <c r="CB56" s="84">
        <f>CB58+CB59</f>
        <v>166666.66666666651</v>
      </c>
      <c r="CC56" s="84">
        <f t="shared" ref="CC56" si="880">CC58+CC59</f>
        <v>151515.15151515137</v>
      </c>
      <c r="CD56" s="84">
        <f t="shared" ref="CD56" si="881">CD58+CD59</f>
        <v>136363.63636363624</v>
      </c>
      <c r="CE56" s="84">
        <f t="shared" ref="CE56" si="882">CE58+CE59</f>
        <v>121212.12121212108</v>
      </c>
      <c r="CF56" s="84">
        <f t="shared" ref="CF56" si="883">CF58+CF59</f>
        <v>106060.60606060593</v>
      </c>
      <c r="CG56" s="84">
        <f t="shared" ref="CG56" si="884">CG58+CG59</f>
        <v>90909.090909090781</v>
      </c>
      <c r="CH56" s="84">
        <f t="shared" ref="CH56" si="885">CH58+CH59</f>
        <v>75757.575757575629</v>
      </c>
      <c r="CI56" s="84">
        <f t="shared" ref="CI56" si="886">CI58+CI59</f>
        <v>60606.060606060477</v>
      </c>
      <c r="CJ56" s="84">
        <f t="shared" ref="CJ56" si="887">CJ58+CJ59</f>
        <v>45454.545454545325</v>
      </c>
      <c r="CK56" s="84">
        <f t="shared" ref="CK56" si="888">CK58+CK59</f>
        <v>30303.030303030173</v>
      </c>
      <c r="CL56" s="84">
        <f t="shared" ref="CL56" si="889">CL58+CL59</f>
        <v>15151.515151515021</v>
      </c>
      <c r="CM56" s="84">
        <f>CM58+CM59+CM57</f>
        <v>331717.18889768003</v>
      </c>
      <c r="CN56" s="94">
        <f t="shared" ref="CN56" si="890">CM56</f>
        <v>331717.18889768003</v>
      </c>
      <c r="CO56" s="84">
        <f>CO58+CO59</f>
        <v>166666.66666666651</v>
      </c>
      <c r="CP56" s="84">
        <f t="shared" ref="CP56:CY56" si="891">CP58+CP59</f>
        <v>151515.15151515137</v>
      </c>
      <c r="CQ56" s="84">
        <f t="shared" si="891"/>
        <v>136363.63636363624</v>
      </c>
      <c r="CR56" s="84">
        <f t="shared" si="891"/>
        <v>121212.12121212108</v>
      </c>
      <c r="CS56" s="84">
        <f t="shared" si="891"/>
        <v>106060.60606060593</v>
      </c>
      <c r="CT56" s="84">
        <f t="shared" si="891"/>
        <v>90909.090909090781</v>
      </c>
      <c r="CU56" s="84">
        <f t="shared" si="891"/>
        <v>75757.575757575629</v>
      </c>
      <c r="CV56" s="84">
        <f t="shared" si="891"/>
        <v>60606.060606060477</v>
      </c>
      <c r="CW56" s="84">
        <f t="shared" si="891"/>
        <v>45454.545454545325</v>
      </c>
      <c r="CX56" s="84">
        <f t="shared" si="891"/>
        <v>30303.030303030173</v>
      </c>
      <c r="CY56" s="84">
        <f t="shared" si="891"/>
        <v>15151.515151515021</v>
      </c>
      <c r="CZ56" s="84">
        <f>CZ58+CZ59+CZ57</f>
        <v>329665.28230797057</v>
      </c>
      <c r="DA56" s="94">
        <f t="shared" ref="DA56" si="892">CZ56</f>
        <v>329665.28230797057</v>
      </c>
      <c r="DB56" s="84">
        <f>DB58+DB59</f>
        <v>166666.66666666651</v>
      </c>
      <c r="DC56" s="84">
        <f t="shared" ref="DC56:DL56" si="893">DC58+DC59</f>
        <v>151515.15151515137</v>
      </c>
      <c r="DD56" s="84">
        <f t="shared" si="893"/>
        <v>136363.63636363624</v>
      </c>
      <c r="DE56" s="84">
        <f t="shared" si="893"/>
        <v>121212.12121212108</v>
      </c>
      <c r="DF56" s="84">
        <f t="shared" si="893"/>
        <v>106060.60606060593</v>
      </c>
      <c r="DG56" s="84">
        <f t="shared" si="893"/>
        <v>90909.090909090781</v>
      </c>
      <c r="DH56" s="84">
        <f t="shared" si="893"/>
        <v>75757.575757575629</v>
      </c>
      <c r="DI56" s="84">
        <f t="shared" si="893"/>
        <v>60606.060606060477</v>
      </c>
      <c r="DJ56" s="84">
        <f t="shared" si="893"/>
        <v>45454.545454545325</v>
      </c>
      <c r="DK56" s="84">
        <f t="shared" si="893"/>
        <v>30303.030303030173</v>
      </c>
      <c r="DL56" s="84">
        <f t="shared" si="893"/>
        <v>15151.515151515021</v>
      </c>
      <c r="DM56" s="84">
        <f>DM58+DM59+DM57</f>
        <v>326202.26553624019</v>
      </c>
      <c r="DN56" s="94">
        <f t="shared" ref="DN56" si="894">DM56</f>
        <v>326202.26553624019</v>
      </c>
      <c r="DO56" s="84">
        <f>DO58+DO59</f>
        <v>166666.66666666651</v>
      </c>
      <c r="DP56" s="84">
        <f t="shared" ref="DP56:DY56" si="895">DP58+DP59</f>
        <v>151515.15151515137</v>
      </c>
      <c r="DQ56" s="84">
        <f t="shared" si="895"/>
        <v>136363.63636363624</v>
      </c>
      <c r="DR56" s="84">
        <f t="shared" si="895"/>
        <v>121212.12121212108</v>
      </c>
      <c r="DS56" s="84">
        <f t="shared" si="895"/>
        <v>106060.60606060593</v>
      </c>
      <c r="DT56" s="84">
        <f t="shared" si="895"/>
        <v>90909.090909090781</v>
      </c>
      <c r="DU56" s="84">
        <f t="shared" si="895"/>
        <v>75757.575757575629</v>
      </c>
      <c r="DV56" s="84">
        <f t="shared" si="895"/>
        <v>60606.060606060477</v>
      </c>
      <c r="DW56" s="84">
        <f t="shared" si="895"/>
        <v>45454.545454545325</v>
      </c>
      <c r="DX56" s="84">
        <f t="shared" si="895"/>
        <v>30303.030303030173</v>
      </c>
      <c r="DY56" s="84">
        <f t="shared" si="895"/>
        <v>15151.515151515021</v>
      </c>
      <c r="DZ56" s="84">
        <f>DZ58+DZ59+DZ57</f>
        <v>320854.53490465612</v>
      </c>
      <c r="EA56" s="94">
        <f t="shared" ref="EA56" si="896">DZ56</f>
        <v>320854.53490465612</v>
      </c>
      <c r="EB56" s="84">
        <f>EB58+EB59</f>
        <v>166666.66666666651</v>
      </c>
      <c r="EC56" s="84">
        <f t="shared" ref="EC56:EL56" si="897">EC58+EC59</f>
        <v>151515.15151515137</v>
      </c>
      <c r="ED56" s="84">
        <f t="shared" si="897"/>
        <v>136363.63636363624</v>
      </c>
      <c r="EE56" s="84">
        <f t="shared" si="897"/>
        <v>121212.12121212108</v>
      </c>
      <c r="EF56" s="84">
        <f t="shared" si="897"/>
        <v>106060.60606060593</v>
      </c>
      <c r="EG56" s="84">
        <f t="shared" si="897"/>
        <v>90909.090909090781</v>
      </c>
      <c r="EH56" s="84">
        <f t="shared" si="897"/>
        <v>75757.575757575629</v>
      </c>
      <c r="EI56" s="84">
        <f t="shared" si="897"/>
        <v>60606.060606060477</v>
      </c>
      <c r="EJ56" s="84">
        <f t="shared" si="897"/>
        <v>45454.545454545325</v>
      </c>
      <c r="EK56" s="84">
        <f t="shared" si="897"/>
        <v>30303.030303030173</v>
      </c>
      <c r="EL56" s="84">
        <f t="shared" si="897"/>
        <v>15151.515151515021</v>
      </c>
      <c r="EM56" s="84">
        <f>EM58+EM59+EM57</f>
        <v>312993.40184473671</v>
      </c>
      <c r="EN56" s="94">
        <f t="shared" ref="EN56" si="898">EM56</f>
        <v>312993.40184473671</v>
      </c>
      <c r="EO56" s="84">
        <f>EO58+EO59</f>
        <v>166666.66666666651</v>
      </c>
      <c r="EP56" s="84">
        <f t="shared" ref="EP56:EY56" si="899">EP58+EP59</f>
        <v>151515.15151515137</v>
      </c>
      <c r="EQ56" s="84">
        <f t="shared" si="899"/>
        <v>136363.63636363624</v>
      </c>
      <c r="ER56" s="84">
        <f t="shared" si="899"/>
        <v>121212.12121212108</v>
      </c>
      <c r="ES56" s="84">
        <f t="shared" si="899"/>
        <v>106060.60606060593</v>
      </c>
      <c r="ET56" s="84">
        <f t="shared" si="899"/>
        <v>90909.090909090781</v>
      </c>
      <c r="EU56" s="84">
        <f t="shared" si="899"/>
        <v>75757.575757575629</v>
      </c>
      <c r="EV56" s="84">
        <f t="shared" si="899"/>
        <v>60606.060606060477</v>
      </c>
      <c r="EW56" s="84">
        <f t="shared" si="899"/>
        <v>45454.545454545325</v>
      </c>
      <c r="EX56" s="84">
        <f t="shared" si="899"/>
        <v>30303.030303030173</v>
      </c>
      <c r="EY56" s="84">
        <f t="shared" si="899"/>
        <v>15151.515151515021</v>
      </c>
      <c r="EZ56" s="84">
        <f>EZ58+EZ59+EZ57</f>
        <v>301784.41742140893</v>
      </c>
      <c r="FA56" s="94">
        <f t="shared" ref="FA56" si="900">EZ56</f>
        <v>301784.41742140893</v>
      </c>
      <c r="FB56" s="84">
        <f>FB58+FB59</f>
        <v>166666.66666666651</v>
      </c>
      <c r="FC56" s="84">
        <f t="shared" ref="FC56:FL56" si="901">FC58+FC59</f>
        <v>151515.15151515137</v>
      </c>
      <c r="FD56" s="84">
        <f t="shared" si="901"/>
        <v>136363.63636363624</v>
      </c>
      <c r="FE56" s="84">
        <f t="shared" si="901"/>
        <v>121212.12121212108</v>
      </c>
      <c r="FF56" s="84">
        <f t="shared" si="901"/>
        <v>106060.60606060593</v>
      </c>
      <c r="FG56" s="84">
        <f t="shared" si="901"/>
        <v>90909.090909090781</v>
      </c>
      <c r="FH56" s="84">
        <f t="shared" si="901"/>
        <v>75757.575757575629</v>
      </c>
      <c r="FI56" s="84">
        <f t="shared" si="901"/>
        <v>60606.060606060477</v>
      </c>
      <c r="FJ56" s="84">
        <f t="shared" si="901"/>
        <v>45454.545454545325</v>
      </c>
      <c r="FK56" s="84">
        <f t="shared" si="901"/>
        <v>30303.030303030173</v>
      </c>
      <c r="FL56" s="84">
        <f t="shared" si="901"/>
        <v>15151.515151515021</v>
      </c>
      <c r="FM56" s="84">
        <f>FM58+FM59+FM57</f>
        <v>286120.14615235449</v>
      </c>
      <c r="FN56" s="94">
        <f t="shared" ref="FN56" si="902">FM56</f>
        <v>286120.14615235449</v>
      </c>
      <c r="FO56" s="84">
        <f>FO58+FO59</f>
        <v>166666.66666666663</v>
      </c>
      <c r="FP56" s="84">
        <f t="shared" ref="FP56:FY56" si="903">FP58+FP59</f>
        <v>151515.15151515149</v>
      </c>
      <c r="FQ56" s="84">
        <f t="shared" si="903"/>
        <v>136363.63636363635</v>
      </c>
      <c r="FR56" s="84">
        <f t="shared" si="903"/>
        <v>121212.1212121212</v>
      </c>
      <c r="FS56" s="84">
        <f t="shared" si="903"/>
        <v>106060.60606060605</v>
      </c>
      <c r="FT56" s="84">
        <f t="shared" si="903"/>
        <v>90909.090909090897</v>
      </c>
      <c r="FU56" s="84">
        <f t="shared" si="903"/>
        <v>75757.575757575745</v>
      </c>
      <c r="FV56" s="84">
        <f t="shared" si="903"/>
        <v>60606.060606060593</v>
      </c>
      <c r="FW56" s="84">
        <f t="shared" si="903"/>
        <v>45454.545454545441</v>
      </c>
      <c r="FX56" s="84">
        <f t="shared" si="903"/>
        <v>30303.030303030289</v>
      </c>
      <c r="FY56" s="84">
        <f t="shared" si="903"/>
        <v>15151.515151515137</v>
      </c>
      <c r="FZ56" s="84">
        <f>FZ58+FZ59+FZ57</f>
        <v>82854.871949678723</v>
      </c>
      <c r="GA56" s="94">
        <f t="shared" ref="GA56" si="904">FZ56</f>
        <v>82854.871949678723</v>
      </c>
      <c r="GB56" s="84">
        <f>GB58+GB59</f>
        <v>0</v>
      </c>
      <c r="GC56" s="84">
        <f t="shared" ref="GC56:GL56" si="905">GC58+GC59</f>
        <v>0</v>
      </c>
      <c r="GD56" s="84">
        <f t="shared" si="905"/>
        <v>0</v>
      </c>
      <c r="GE56" s="84">
        <f t="shared" si="905"/>
        <v>0</v>
      </c>
      <c r="GF56" s="84">
        <f t="shared" si="905"/>
        <v>0</v>
      </c>
      <c r="GG56" s="84">
        <f t="shared" si="905"/>
        <v>0</v>
      </c>
      <c r="GH56" s="84">
        <f t="shared" si="905"/>
        <v>0</v>
      </c>
      <c r="GI56" s="84">
        <f t="shared" si="905"/>
        <v>0</v>
      </c>
      <c r="GJ56" s="84">
        <f t="shared" si="905"/>
        <v>0</v>
      </c>
      <c r="GK56" s="84">
        <f t="shared" si="905"/>
        <v>0</v>
      </c>
      <c r="GL56" s="84">
        <f t="shared" si="905"/>
        <v>0</v>
      </c>
      <c r="GM56" s="84">
        <f>GM58+GM59+GM57</f>
        <v>0</v>
      </c>
      <c r="GN56" s="94">
        <f t="shared" ref="GN56" si="906">GM56</f>
        <v>0</v>
      </c>
      <c r="GO56" s="84">
        <f>GO58+GO59</f>
        <v>0</v>
      </c>
      <c r="GP56" s="84">
        <f t="shared" ref="GP56" si="907">GP58+GP59</f>
        <v>0</v>
      </c>
      <c r="GQ56" s="84">
        <f t="shared" ref="GQ56" si="908">GQ58+GQ59</f>
        <v>0</v>
      </c>
      <c r="GR56" s="84">
        <f t="shared" ref="GR56" si="909">GR58+GR59</f>
        <v>0</v>
      </c>
      <c r="GS56" s="84">
        <f t="shared" ref="GS56" si="910">GS58+GS59</f>
        <v>0</v>
      </c>
      <c r="GT56" s="84">
        <f t="shared" ref="GT56" si="911">GT58+GT59</f>
        <v>0</v>
      </c>
      <c r="GU56" s="84">
        <f t="shared" ref="GU56" si="912">GU58+GU59</f>
        <v>0</v>
      </c>
      <c r="GV56" s="84">
        <f t="shared" ref="GV56" si="913">GV58+GV59</f>
        <v>0</v>
      </c>
      <c r="GW56" s="84">
        <f t="shared" ref="GW56" si="914">GW58+GW59</f>
        <v>0</v>
      </c>
      <c r="GX56" s="84">
        <f t="shared" ref="GX56" si="915">GX58+GX59</f>
        <v>0</v>
      </c>
      <c r="GY56" s="84">
        <f t="shared" ref="GY56" si="916">GY58+GY59</f>
        <v>0</v>
      </c>
      <c r="GZ56" s="84">
        <f t="shared" ref="GZ56" si="917">GZ58+GZ59</f>
        <v>0</v>
      </c>
      <c r="HA56" s="94">
        <f t="shared" ref="HA56" si="918">GZ56</f>
        <v>0</v>
      </c>
      <c r="HB56" s="84">
        <f>HB58+HB59</f>
        <v>0</v>
      </c>
      <c r="HC56" s="84">
        <f t="shared" ref="HC56" si="919">HC58+HC59</f>
        <v>0</v>
      </c>
      <c r="HD56" s="84">
        <f t="shared" ref="HD56" si="920">HD58+HD59</f>
        <v>0</v>
      </c>
      <c r="HE56" s="84">
        <f t="shared" ref="HE56" si="921">HE58+HE59</f>
        <v>0</v>
      </c>
      <c r="HF56" s="84">
        <f t="shared" ref="HF56" si="922">HF58+HF59</f>
        <v>0</v>
      </c>
      <c r="HG56" s="84">
        <f t="shared" ref="HG56" si="923">HG58+HG59</f>
        <v>0</v>
      </c>
      <c r="HH56" s="84">
        <f t="shared" ref="HH56" si="924">HH58+HH59</f>
        <v>0</v>
      </c>
      <c r="HI56" s="84">
        <f t="shared" ref="HI56" si="925">HI58+HI59</f>
        <v>0</v>
      </c>
      <c r="HJ56" s="84">
        <f t="shared" ref="HJ56" si="926">HJ58+HJ59</f>
        <v>0</v>
      </c>
      <c r="HK56" s="84">
        <f t="shared" ref="HK56" si="927">HK58+HK59</f>
        <v>0</v>
      </c>
      <c r="HL56" s="84">
        <f t="shared" ref="HL56" si="928">HL58+HL59</f>
        <v>0</v>
      </c>
      <c r="HM56" s="84">
        <f t="shared" ref="HM56" si="929">HM58+HM59</f>
        <v>0</v>
      </c>
      <c r="HN56" s="94">
        <f t="shared" ref="HN56" si="930">HM56</f>
        <v>0</v>
      </c>
      <c r="HO56" s="84">
        <f>HO58+HO59</f>
        <v>0</v>
      </c>
      <c r="HP56" s="84">
        <f t="shared" ref="HP56" si="931">HP58+HP59</f>
        <v>0</v>
      </c>
      <c r="HQ56" s="84">
        <f t="shared" ref="HQ56" si="932">HQ58+HQ59</f>
        <v>0</v>
      </c>
      <c r="HR56" s="84">
        <f t="shared" ref="HR56" si="933">HR58+HR59</f>
        <v>0</v>
      </c>
      <c r="HS56" s="84">
        <f t="shared" ref="HS56" si="934">HS58+HS59</f>
        <v>0</v>
      </c>
      <c r="HT56" s="84">
        <f t="shared" ref="HT56" si="935">HT58+HT59</f>
        <v>0</v>
      </c>
      <c r="HU56" s="84">
        <f t="shared" ref="HU56" si="936">HU58+HU59</f>
        <v>0</v>
      </c>
      <c r="HV56" s="84">
        <f t="shared" ref="HV56" si="937">HV58+HV59</f>
        <v>0</v>
      </c>
      <c r="HW56" s="84">
        <f t="shared" ref="HW56" si="938">HW58+HW59</f>
        <v>0</v>
      </c>
      <c r="HX56" s="84">
        <f t="shared" ref="HX56" si="939">HX58+HX59</f>
        <v>0</v>
      </c>
      <c r="HY56" s="84">
        <f t="shared" ref="HY56" si="940">HY58+HY59</f>
        <v>0</v>
      </c>
      <c r="HZ56" s="84">
        <f t="shared" ref="HZ56" si="941">HZ58+HZ59</f>
        <v>0</v>
      </c>
      <c r="IA56" s="94">
        <f t="shared" ref="IA56" si="942">HZ56</f>
        <v>0</v>
      </c>
      <c r="IB56" s="84">
        <f>IB58+IB59</f>
        <v>0</v>
      </c>
      <c r="IC56" s="84">
        <f t="shared" ref="IC56" si="943">IC58+IC59</f>
        <v>0</v>
      </c>
      <c r="ID56" s="84">
        <f t="shared" ref="ID56" si="944">ID58+ID59</f>
        <v>0</v>
      </c>
      <c r="IE56" s="84">
        <f t="shared" ref="IE56" si="945">IE58+IE59</f>
        <v>0</v>
      </c>
      <c r="IF56" s="84">
        <f t="shared" ref="IF56" si="946">IF58+IF59</f>
        <v>0</v>
      </c>
      <c r="IG56" s="84">
        <f t="shared" ref="IG56" si="947">IG58+IG59</f>
        <v>0</v>
      </c>
      <c r="IH56" s="84">
        <f t="shared" ref="IH56" si="948">IH58+IH59</f>
        <v>0</v>
      </c>
      <c r="II56" s="84">
        <f t="shared" ref="II56" si="949">II58+II59</f>
        <v>0</v>
      </c>
      <c r="IJ56" s="84">
        <f t="shared" ref="IJ56" si="950">IJ58+IJ59</f>
        <v>0</v>
      </c>
      <c r="IK56" s="84">
        <f t="shared" ref="IK56" si="951">IK58+IK59</f>
        <v>0</v>
      </c>
      <c r="IL56" s="84">
        <f t="shared" ref="IL56" si="952">IL58+IL59</f>
        <v>0</v>
      </c>
      <c r="IM56" s="84">
        <f t="shared" ref="IM56" si="953">IM58+IM59</f>
        <v>0</v>
      </c>
      <c r="IN56" s="94">
        <f t="shared" ref="IN56" si="954">IM56</f>
        <v>0</v>
      </c>
      <c r="IO56" s="84">
        <f>IO58+IO59</f>
        <v>0</v>
      </c>
      <c r="IP56" s="84">
        <f t="shared" ref="IP56" si="955">IP58+IP59</f>
        <v>0</v>
      </c>
      <c r="IQ56" s="84">
        <f t="shared" ref="IQ56" si="956">IQ58+IQ59</f>
        <v>0</v>
      </c>
      <c r="IR56" s="84">
        <f t="shared" ref="IR56" si="957">IR58+IR59</f>
        <v>0</v>
      </c>
      <c r="IS56" s="84">
        <f t="shared" ref="IS56" si="958">IS58+IS59</f>
        <v>0</v>
      </c>
      <c r="IT56" s="84">
        <f t="shared" ref="IT56" si="959">IT58+IT59</f>
        <v>0</v>
      </c>
      <c r="IU56" s="84">
        <f t="shared" ref="IU56" si="960">IU58+IU59</f>
        <v>0</v>
      </c>
      <c r="IV56" s="84">
        <f t="shared" ref="IV56" si="961">IV58+IV59</f>
        <v>0</v>
      </c>
      <c r="IW56" s="84">
        <f t="shared" ref="IW56" si="962">IW58+IW59</f>
        <v>0</v>
      </c>
      <c r="IX56" s="84">
        <f t="shared" ref="IX56" si="963">IX58+IX59</f>
        <v>0</v>
      </c>
      <c r="IY56" s="84">
        <f t="shared" ref="IY56" si="964">IY58+IY59</f>
        <v>0</v>
      </c>
      <c r="IZ56" s="84">
        <f t="shared" ref="IZ56" si="965">IZ58+IZ59</f>
        <v>0</v>
      </c>
      <c r="JA56" s="94">
        <f t="shared" ref="JA56" si="966">IZ56</f>
        <v>0</v>
      </c>
      <c r="JB56" s="84">
        <f>JB58+JB59</f>
        <v>0</v>
      </c>
      <c r="JC56" s="84">
        <f t="shared" ref="JC56" si="967">JC58+JC59</f>
        <v>0</v>
      </c>
      <c r="JD56" s="84">
        <f t="shared" ref="JD56" si="968">JD58+JD59</f>
        <v>0</v>
      </c>
      <c r="JE56" s="84">
        <f t="shared" ref="JE56" si="969">JE58+JE59</f>
        <v>0</v>
      </c>
      <c r="JF56" s="84">
        <f t="shared" ref="JF56" si="970">JF58+JF59</f>
        <v>0</v>
      </c>
      <c r="JG56" s="84">
        <f t="shared" ref="JG56" si="971">JG58+JG59</f>
        <v>0</v>
      </c>
      <c r="JH56" s="84">
        <f t="shared" ref="JH56" si="972">JH58+JH59</f>
        <v>0</v>
      </c>
      <c r="JI56" s="84">
        <f t="shared" ref="JI56" si="973">JI58+JI59</f>
        <v>0</v>
      </c>
      <c r="JJ56" s="84">
        <f t="shared" ref="JJ56" si="974">JJ58+JJ59</f>
        <v>0</v>
      </c>
      <c r="JK56" s="84">
        <f t="shared" ref="JK56" si="975">JK58+JK59</f>
        <v>0</v>
      </c>
      <c r="JL56" s="84">
        <f t="shared" ref="JL56" si="976">JL58+JL59</f>
        <v>0</v>
      </c>
      <c r="JM56" s="84">
        <f t="shared" ref="JM56" si="977">JM58+JM59</f>
        <v>0</v>
      </c>
      <c r="JN56" s="94">
        <f t="shared" ref="JN56" si="978">JM56</f>
        <v>0</v>
      </c>
      <c r="JO56" s="84">
        <f>JO58+JO59</f>
        <v>0</v>
      </c>
      <c r="JP56" s="84">
        <f t="shared" ref="JP56" si="979">JP58+JP59</f>
        <v>0</v>
      </c>
      <c r="JQ56" s="84">
        <f t="shared" ref="JQ56" si="980">JQ58+JQ59</f>
        <v>0</v>
      </c>
      <c r="JR56" s="84">
        <f t="shared" ref="JR56" si="981">JR58+JR59</f>
        <v>0</v>
      </c>
      <c r="JS56" s="84">
        <f t="shared" ref="JS56" si="982">JS58+JS59</f>
        <v>0</v>
      </c>
      <c r="JT56" s="84">
        <f t="shared" ref="JT56" si="983">JT58+JT59</f>
        <v>0</v>
      </c>
      <c r="JU56" s="84">
        <f t="shared" ref="JU56" si="984">JU58+JU59</f>
        <v>0</v>
      </c>
      <c r="JV56" s="84">
        <f t="shared" ref="JV56" si="985">JV58+JV59</f>
        <v>0</v>
      </c>
      <c r="JW56" s="84">
        <f t="shared" ref="JW56" si="986">JW58+JW59</f>
        <v>0</v>
      </c>
      <c r="JX56" s="84">
        <f t="shared" ref="JX56" si="987">JX58+JX59</f>
        <v>0</v>
      </c>
      <c r="JY56" s="84">
        <f t="shared" ref="JY56" si="988">JY58+JY59</f>
        <v>0</v>
      </c>
      <c r="JZ56" s="84">
        <f t="shared" ref="JZ56" si="989">JZ58+JZ59</f>
        <v>0</v>
      </c>
      <c r="KA56" s="94">
        <f t="shared" ref="KA56" si="990">JZ56</f>
        <v>0</v>
      </c>
      <c r="KB56" s="84">
        <f>KB58+KB59</f>
        <v>0</v>
      </c>
      <c r="KC56" s="84">
        <f t="shared" ref="KC56" si="991">KC58+KC59</f>
        <v>0</v>
      </c>
      <c r="KD56" s="84">
        <f t="shared" ref="KD56" si="992">KD58+KD59</f>
        <v>0</v>
      </c>
      <c r="KE56" s="84">
        <f t="shared" ref="KE56" si="993">KE58+KE59</f>
        <v>0</v>
      </c>
      <c r="KF56" s="84">
        <f t="shared" ref="KF56" si="994">KF58+KF59</f>
        <v>0</v>
      </c>
      <c r="KG56" s="84">
        <f t="shared" ref="KG56" si="995">KG58+KG59</f>
        <v>0</v>
      </c>
      <c r="KH56" s="84">
        <f t="shared" ref="KH56" si="996">KH58+KH59</f>
        <v>0</v>
      </c>
      <c r="KI56" s="84">
        <f t="shared" ref="KI56" si="997">KI58+KI59</f>
        <v>0</v>
      </c>
      <c r="KJ56" s="84">
        <f t="shared" ref="KJ56" si="998">KJ58+KJ59</f>
        <v>0</v>
      </c>
      <c r="KK56" s="84">
        <f t="shared" ref="KK56" si="999">KK58+KK59</f>
        <v>0</v>
      </c>
      <c r="KL56" s="84">
        <f t="shared" ref="KL56" si="1000">KL58+KL59</f>
        <v>0</v>
      </c>
      <c r="KM56" s="84">
        <f t="shared" ref="KM56" si="1001">KM58+KM59</f>
        <v>0</v>
      </c>
      <c r="KN56" s="94">
        <f t="shared" ref="KN56" si="1002">KM56</f>
        <v>0</v>
      </c>
      <c r="KO56" s="84">
        <f>KO58+KO59</f>
        <v>0</v>
      </c>
      <c r="KP56" s="84">
        <f t="shared" ref="KP56" si="1003">KP58+KP59</f>
        <v>0</v>
      </c>
      <c r="KQ56" s="84">
        <f t="shared" ref="KQ56" si="1004">KQ58+KQ59</f>
        <v>0</v>
      </c>
      <c r="KR56" s="84">
        <f t="shared" ref="KR56" si="1005">KR58+KR59</f>
        <v>0</v>
      </c>
      <c r="KS56" s="84">
        <f t="shared" ref="KS56" si="1006">KS58+KS59</f>
        <v>0</v>
      </c>
      <c r="KT56" s="84">
        <f t="shared" ref="KT56" si="1007">KT58+KT59</f>
        <v>0</v>
      </c>
      <c r="KU56" s="84">
        <f t="shared" ref="KU56" si="1008">KU58+KU59</f>
        <v>0</v>
      </c>
      <c r="KV56" s="84">
        <f t="shared" ref="KV56" si="1009">KV58+KV59</f>
        <v>0</v>
      </c>
      <c r="KW56" s="84">
        <f t="shared" ref="KW56" si="1010">KW58+KW59</f>
        <v>0</v>
      </c>
      <c r="KX56" s="84">
        <f t="shared" ref="KX56" si="1011">KX58+KX59</f>
        <v>0</v>
      </c>
      <c r="KY56" s="84">
        <f t="shared" ref="KY56" si="1012">KY58+KY59</f>
        <v>0</v>
      </c>
      <c r="KZ56" s="84">
        <f t="shared" ref="KZ56" si="1013">KZ58+KZ59</f>
        <v>0</v>
      </c>
      <c r="LA56" s="94">
        <f t="shared" ref="LA56" si="1014">KZ56</f>
        <v>0</v>
      </c>
      <c r="LB56" s="84">
        <f>LB58+LB59</f>
        <v>0</v>
      </c>
      <c r="LC56" s="84">
        <f t="shared" ref="LC56" si="1015">LC58+LC59</f>
        <v>0</v>
      </c>
      <c r="LD56" s="84">
        <f t="shared" ref="LD56" si="1016">LD58+LD59</f>
        <v>0</v>
      </c>
      <c r="LE56" s="84">
        <f t="shared" ref="LE56" si="1017">LE58+LE59</f>
        <v>0</v>
      </c>
      <c r="LF56" s="84">
        <f t="shared" ref="LF56" si="1018">LF58+LF59</f>
        <v>0</v>
      </c>
      <c r="LG56" s="84">
        <f t="shared" ref="LG56" si="1019">LG58+LG59</f>
        <v>0</v>
      </c>
      <c r="LH56" s="84">
        <f t="shared" ref="LH56" si="1020">LH58+LH59</f>
        <v>0</v>
      </c>
      <c r="LI56" s="84">
        <f t="shared" ref="LI56" si="1021">LI58+LI59</f>
        <v>0</v>
      </c>
      <c r="LJ56" s="84">
        <f t="shared" ref="LJ56" si="1022">LJ58+LJ59</f>
        <v>0</v>
      </c>
      <c r="LK56" s="84">
        <f t="shared" ref="LK56" si="1023">LK58+LK59</f>
        <v>0</v>
      </c>
      <c r="LL56" s="84">
        <f t="shared" ref="LL56" si="1024">LL58+LL59</f>
        <v>0</v>
      </c>
      <c r="LM56" s="84">
        <f t="shared" ref="LM56" si="1025">LM58+LM59</f>
        <v>2.4301698431372643E-9</v>
      </c>
      <c r="LN56" s="190">
        <f t="shared" ref="LN56" si="1026">LM56</f>
        <v>2.4301698431372643E-9</v>
      </c>
    </row>
    <row r="57" spans="1:326" s="117" customFormat="1" ht="15" hidden="1" customHeight="1" outlineLevel="1">
      <c r="A57" s="437" t="s">
        <v>267</v>
      </c>
      <c r="B57" s="406"/>
      <c r="C57" s="116"/>
      <c r="D57" s="116"/>
      <c r="E57" s="116"/>
      <c r="F57" s="116"/>
      <c r="G57" s="116"/>
      <c r="H57" s="116"/>
      <c r="I57" s="116"/>
      <c r="J57" s="116"/>
      <c r="K57" s="116"/>
      <c r="L57" s="116"/>
      <c r="M57" s="116"/>
      <c r="N57" s="94"/>
      <c r="O57" s="84"/>
      <c r="P57" s="84"/>
      <c r="Q57" s="84"/>
      <c r="R57" s="84"/>
      <c r="S57" s="84"/>
      <c r="T57" s="84"/>
      <c r="U57" s="84"/>
      <c r="V57" s="84"/>
      <c r="W57" s="84"/>
      <c r="X57" s="84"/>
      <c r="Y57" s="84"/>
      <c r="Z57" s="84"/>
      <c r="AA57" s="94"/>
      <c r="AB57" s="84"/>
      <c r="AC57" s="84"/>
      <c r="AD57" s="84"/>
      <c r="AE57" s="84"/>
      <c r="AF57" s="84"/>
      <c r="AG57" s="84"/>
      <c r="AH57" s="84">
        <f>+AG57+(AH13*(1+'Bazinės prielaidos'!$E$19)-AH13-AH14*(1+'Bazinės prielaidos'!$E$19)+AH14)+AH27+AH72+('Metinis atlyginimas'!AH33+'Metinis atlyginimas'!AH35+'Metinis atlyginimas'!AH38)*('Bazinės prielaidos'!$E$19)</f>
        <v>0</v>
      </c>
      <c r="AI57" s="84">
        <f>+AH57+(AI13*(1+'Bazinės prielaidos'!$E$19)-AI13-AI14*(1+'Bazinės prielaidos'!$E$19)+AI14)+AI27+AI72+('Metinis atlyginimas'!AI33+'Metinis atlyginimas'!AI35+'Metinis atlyginimas'!AI38)*('Bazinės prielaidos'!$E$19)</f>
        <v>0</v>
      </c>
      <c r="AJ57" s="84">
        <f>+AI57+(AJ13*(1+'Bazinės prielaidos'!$E$19)-AJ13-AJ14*(1+'Bazinės prielaidos'!$E$19)+AJ14)+AJ27+AJ72+('Metinis atlyginimas'!AJ33+'Metinis atlyginimas'!AJ35+'Metinis atlyginimas'!AJ38)*('Bazinės prielaidos'!$E$19)</f>
        <v>0</v>
      </c>
      <c r="AK57" s="84">
        <f>+AJ57+(AK13*(1+'Bazinės prielaidos'!$E$19)-AK13-AK14*(1+'Bazinės prielaidos'!$E$19)+AK14)+AK27+AK72+('Metinis atlyginimas'!AK33+'Metinis atlyginimas'!AK35+'Metinis atlyginimas'!AK38)*('Bazinės prielaidos'!$E$19)</f>
        <v>0</v>
      </c>
      <c r="AL57" s="84">
        <f>+AK57+(AL13*(1+'Bazinės prielaidos'!$E$19)-AL13-AL14*(1+'Bazinės prielaidos'!$E$19)+AL14)+AL27+AL72+('Metinis atlyginimas'!AL33+'Metinis atlyginimas'!AL35+'Metinis atlyginimas'!AL38)*('Bazinės prielaidos'!$E$19)</f>
        <v>0</v>
      </c>
      <c r="AM57" s="84">
        <f>+AL57+(AM13*(1+'Bazinės prielaidos'!$E$19)-AM13-AM14*(1+'Bazinės prielaidos'!$E$19)+AM14)+AM27+AM72+('Metinis atlyginimas'!AM33+'Metinis atlyginimas'!AM35+'Metinis atlyginimas'!AM38)*('Bazinės prielaidos'!$E$19)</f>
        <v>72101.643610044484</v>
      </c>
      <c r="AN57" s="94">
        <f>+AM57</f>
        <v>72101.643610044484</v>
      </c>
      <c r="AO57" s="84">
        <f>+AN57+(AO13*(1+'Bazinės prielaidos'!$E$19)-AO13-AO14*(1+'Bazinės prielaidos'!$E$19)+AO14)+AO27+AO72+('Metinis atlyginimas'!AO33+'Metinis atlyginimas'!AO35+'Metinis atlyginimas'!AO38)*('Bazinės prielaidos'!$E$19)</f>
        <v>0</v>
      </c>
      <c r="AP57" s="84">
        <f>+AO57+(AP13*(1+'Bazinės prielaidos'!$E$19)-AP13-AP14*(1+'Bazinės prielaidos'!$E$19)+AP14)+AP27+AP72+('Metinis atlyginimas'!AP33+'Metinis atlyginimas'!AP35+'Metinis atlyginimas'!AP38)*('Bazinės prielaidos'!$E$19)</f>
        <v>0</v>
      </c>
      <c r="AQ57" s="84">
        <f>+AP57+(AQ13*(1+'Bazinės prielaidos'!$E$19)-AQ13-AQ14*(1+'Bazinės prielaidos'!$E$19)+AQ14)+AQ27+AQ72+('Metinis atlyginimas'!AQ33+'Metinis atlyginimas'!AQ35+'Metinis atlyginimas'!AQ38)*('Bazinės prielaidos'!$E$19)</f>
        <v>0</v>
      </c>
      <c r="AR57" s="84">
        <f>+AQ57+(AR13*(1+'Bazinės prielaidos'!$E$19)-AR13-AR14*(1+'Bazinės prielaidos'!$E$19)+AR14)+AR27+AR72+('Metinis atlyginimas'!AR33+'Metinis atlyginimas'!AR35+'Metinis atlyginimas'!AR38)*('Bazinės prielaidos'!$E$19)</f>
        <v>0</v>
      </c>
      <c r="AS57" s="84">
        <f>+AR57+(AS13*(1+'Bazinės prielaidos'!$E$19)-AS13-AS14*(1+'Bazinės prielaidos'!$E$19)+AS14)+AS27+AS72+('Metinis atlyginimas'!AS33+'Metinis atlyginimas'!AS35+'Metinis atlyginimas'!AS38)*('Bazinės prielaidos'!$E$19)</f>
        <v>0</v>
      </c>
      <c r="AT57" s="84">
        <f>+AS57+(AT13*(1+'Bazinės prielaidos'!$E$19)-AT13-AT14*(1+'Bazinės prielaidos'!$E$19)+AT14)+AT27+AT72+('Metinis atlyginimas'!AT33+'Metinis atlyginimas'!AT35+'Metinis atlyginimas'!AT38)*('Bazinės prielaidos'!$E$19)</f>
        <v>0</v>
      </c>
      <c r="AU57" s="84">
        <f>+AT57+(AU13*(1+'Bazinės prielaidos'!$E$19)-AU13-AU14*(1+'Bazinės prielaidos'!$E$19)+AU14)+AU27+AU72+('Metinis atlyginimas'!AU33+'Metinis atlyginimas'!AU35+'Metinis atlyginimas'!AU38)*('Bazinės prielaidos'!$E$19)</f>
        <v>0</v>
      </c>
      <c r="AV57" s="84">
        <f>+AU57+(AV13*(1+'Bazinės prielaidos'!$E$19)-AV13-AV14*(1+'Bazinės prielaidos'!$E$19)+AV14)+AV27+AV72+('Metinis atlyginimas'!AV33+'Metinis atlyginimas'!AV35+'Metinis atlyginimas'!AV38)*('Bazinės prielaidos'!$E$19)</f>
        <v>0</v>
      </c>
      <c r="AW57" s="84">
        <f>+AV57+(AW13*(1+'Bazinės prielaidos'!$E$19)-AW13-AW14*(1+'Bazinės prielaidos'!$E$19)+AW14)+AW27+AW72+('Metinis atlyginimas'!AW33+'Metinis atlyginimas'!AW35+'Metinis atlyginimas'!AW38)*('Bazinės prielaidos'!$E$19)</f>
        <v>0</v>
      </c>
      <c r="AX57" s="84">
        <f>+AW57+(AX13*(1+'Bazinės prielaidos'!$E$19)-AX13-AX14*(1+'Bazinės prielaidos'!$E$19)+AX14)+AX27+AX72+('Metinis atlyginimas'!AX33+'Metinis atlyginimas'!AX35+'Metinis atlyginimas'!AX38)*('Bazinės prielaidos'!$E$19)</f>
        <v>0</v>
      </c>
      <c r="AY57" s="84">
        <f>+AX57+(AY13*(1+'Bazinės prielaidos'!$E$19)-AY13-AY14*(1+'Bazinės prielaidos'!$E$19)+AY14)+AY27+AY72+('Metinis atlyginimas'!AY33+'Metinis atlyginimas'!AY35+'Metinis atlyginimas'!AY38)*('Bazinės prielaidos'!$E$19)</f>
        <v>0</v>
      </c>
      <c r="AZ57" s="84">
        <f>+AY57+(AZ13*(1+'Bazinės prielaidos'!$E$19)-AZ13-AZ14*(1+'Bazinės prielaidos'!$E$19)+AZ14)+AZ27+AZ72+('Metinis atlyginimas'!AZ33+'Metinis atlyginimas'!AZ35+'Metinis atlyginimas'!AZ38)*('Bazinės prielaidos'!$E$19)</f>
        <v>144461.18458650832</v>
      </c>
      <c r="BA57" s="94">
        <f>+AZ57</f>
        <v>144461.18458650832</v>
      </c>
      <c r="BB57" s="84">
        <f>+BA57+(BB13*(1+'Bazinės prielaidos'!$E$19)-BB13-BB14*(1+'Bazinės prielaidos'!$E$19)+BB14)+BB27+BB72+('Metinis atlyginimas'!BB33+'Metinis atlyginimas'!BB35+'Metinis atlyginimas'!BB38)*('Bazinės prielaidos'!$E$19)</f>
        <v>0</v>
      </c>
      <c r="BC57" s="84">
        <f>+BB57+(BC13*(1+'Bazinės prielaidos'!$E$19)-BC13-BC14*(1+'Bazinės prielaidos'!$E$19)+BC14)+BC27+BC72+('Metinis atlyginimas'!BC33+'Metinis atlyginimas'!BC35+'Metinis atlyginimas'!BC38)*('Bazinės prielaidos'!$E$19)</f>
        <v>0</v>
      </c>
      <c r="BD57" s="84">
        <f>+BC57+(BD13*(1+'Bazinės prielaidos'!$E$19)-BD13-BD14*(1+'Bazinės prielaidos'!$E$19)+BD14)+BD27+BD72+('Metinis atlyginimas'!BD33+'Metinis atlyginimas'!BD35+'Metinis atlyginimas'!BD38)*('Bazinės prielaidos'!$E$19)</f>
        <v>0</v>
      </c>
      <c r="BE57" s="84">
        <f>+BD57+(BE13*(1+'Bazinės prielaidos'!$E$19)-BE13-BE14*(1+'Bazinės prielaidos'!$E$19)+BE14)+BE27+BE72+('Metinis atlyginimas'!BE33+'Metinis atlyginimas'!BE35+'Metinis atlyginimas'!BE38)*('Bazinės prielaidos'!$E$19)</f>
        <v>0</v>
      </c>
      <c r="BF57" s="84">
        <f>+BE57+(BF13*(1+'Bazinės prielaidos'!$E$19)-BF13-BF14*(1+'Bazinės prielaidos'!$E$19)+BF14)+BF27+BF72+('Metinis atlyginimas'!BF33+'Metinis atlyginimas'!BF35+'Metinis atlyginimas'!BF38)*('Bazinės prielaidos'!$E$19)</f>
        <v>0</v>
      </c>
      <c r="BG57" s="84">
        <f>+BF57+(BG13*(1+'Bazinės prielaidos'!$E$19)-BG13-BG14*(1+'Bazinės prielaidos'!$E$19)+BG14)+BG27+BG72+('Metinis atlyginimas'!BG33+'Metinis atlyginimas'!BG35+'Metinis atlyginimas'!BG38)*('Bazinės prielaidos'!$E$19)</f>
        <v>0</v>
      </c>
      <c r="BH57" s="84">
        <f>+BG57+(BH13*(1+'Bazinės prielaidos'!$E$19)-BH13-BH14*(1+'Bazinės prielaidos'!$E$19)+BH14)+BH27+BH72+('Metinis atlyginimas'!BH33+'Metinis atlyginimas'!BH35+'Metinis atlyginimas'!BH38)*('Bazinės prielaidos'!$E$19)</f>
        <v>0</v>
      </c>
      <c r="BI57" s="84">
        <f>+BH57+(BI13*(1+'Bazinės prielaidos'!$E$19)-BI13-BI14*(1+'Bazinės prielaidos'!$E$19)+BI14)+BI27+BI72+('Metinis atlyginimas'!BI33+'Metinis atlyginimas'!BI35+'Metinis atlyginimas'!BI38)*('Bazinės prielaidos'!$E$19)</f>
        <v>0</v>
      </c>
      <c r="BJ57" s="84">
        <f>+BI57+(BJ13*(1+'Bazinės prielaidos'!$E$19)-BJ13-BJ14*(1+'Bazinės prielaidos'!$E$19)+BJ14)+BJ27+BJ72+('Metinis atlyginimas'!BJ33+'Metinis atlyginimas'!BJ35+'Metinis atlyginimas'!BJ38)*('Bazinės prielaidos'!$E$19)</f>
        <v>0</v>
      </c>
      <c r="BK57" s="84">
        <f>+BJ57+(BK13*(1+'Bazinės prielaidos'!$E$19)-BK13-BK14*(1+'Bazinės prielaidos'!$E$19)+BK14)+BK27+BK72+('Metinis atlyginimas'!BK33+'Metinis atlyginimas'!BK35+'Metinis atlyginimas'!BK38)*('Bazinės prielaidos'!$E$19)</f>
        <v>0</v>
      </c>
      <c r="BL57" s="84">
        <f>+BK57+(BL13*(1+'Bazinės prielaidos'!$E$19)-BL13-BL14*(1+'Bazinės prielaidos'!$E$19)+BL14)+BL27+BL72+('Metinis atlyginimas'!BL33+'Metinis atlyginimas'!BL35+'Metinis atlyginimas'!BL38)*('Bazinės prielaidos'!$E$19)</f>
        <v>0</v>
      </c>
      <c r="BM57" s="84">
        <f>+BL57+(BM13*(1+'Bazinės prielaidos'!$E$19)-BM13-BM14*(1+'Bazinės prielaidos'!$E$19)+BM14)+BM27+BM72+('Metinis atlyginimas'!BM33+'Metinis atlyginimas'!BM35+'Metinis atlyginimas'!BM38)*('Bazinės prielaidos'!$E$19)</f>
        <v>149045.47997003584</v>
      </c>
      <c r="BN57" s="94">
        <f>+BM57</f>
        <v>149045.47997003584</v>
      </c>
      <c r="BO57" s="84">
        <f>+BN57+(BO13*(1+'Bazinės prielaidos'!$E$19)-BO13-BO14*(1+'Bazinės prielaidos'!$E$19)+BO14)+BO27+BO72+('Metinis atlyginimas'!BO33+'Metinis atlyginimas'!BO35+'Metinis atlyginimas'!BO38)*('Bazinės prielaidos'!$E$19)</f>
        <v>0</v>
      </c>
      <c r="BP57" s="84">
        <f>+BO57+(BP13*(1+'Bazinės prielaidos'!$E$19)-BP13-BP14*(1+'Bazinės prielaidos'!$E$19)+BP14)+BP27+BP72+('Metinis atlyginimas'!BP33+'Metinis atlyginimas'!BP35+'Metinis atlyginimas'!BP38)*('Bazinės prielaidos'!$E$19)</f>
        <v>0</v>
      </c>
      <c r="BQ57" s="84">
        <f>+BP57+(BQ13*(1+'Bazinės prielaidos'!$E$19)-BQ13-BQ14*(1+'Bazinės prielaidos'!$E$19)+BQ14)+BQ27+BQ72+('Metinis atlyginimas'!BQ33+'Metinis atlyginimas'!BQ35+'Metinis atlyginimas'!BQ38)*('Bazinės prielaidos'!$E$19)</f>
        <v>0</v>
      </c>
      <c r="BR57" s="84">
        <f>+BQ57+(BR13*(1+'Bazinės prielaidos'!$E$19)-BR13-BR14*(1+'Bazinės prielaidos'!$E$19)+BR14)+BR27+BR72+('Metinis atlyginimas'!BR33+'Metinis atlyginimas'!BR35+'Metinis atlyginimas'!BR38)*('Bazinės prielaidos'!$E$19)</f>
        <v>0</v>
      </c>
      <c r="BS57" s="84">
        <f>+BR57+(BS13*(1+'Bazinės prielaidos'!$E$19)-BS13-BS14*(1+'Bazinės prielaidos'!$E$19)+BS14)+BS27+BS72+('Metinis atlyginimas'!BS33+'Metinis atlyginimas'!BS35+'Metinis atlyginimas'!BS38)*('Bazinės prielaidos'!$E$19)</f>
        <v>0</v>
      </c>
      <c r="BT57" s="84">
        <f>+BS57+(BT13*(1+'Bazinės prielaidos'!$E$19)-BT13-BT14*(1+'Bazinės prielaidos'!$E$19)+BT14)+BT27+BT72+('Metinis atlyginimas'!BT33+'Metinis atlyginimas'!BT35+'Metinis atlyginimas'!BT38)*('Bazinės prielaidos'!$E$19)</f>
        <v>0</v>
      </c>
      <c r="BU57" s="84">
        <f>+BT57+(BU13*(1+'Bazinės prielaidos'!$E$19)-BU13-BU14*(1+'Bazinės prielaidos'!$E$19)+BU14)+BU27+BU72+('Metinis atlyginimas'!BU33+'Metinis atlyginimas'!BU35+'Metinis atlyginimas'!BU38)*('Bazinės prielaidos'!$E$19)</f>
        <v>0</v>
      </c>
      <c r="BV57" s="84">
        <f>+BU57+(BV13*(1+'Bazinės prielaidos'!$E$19)-BV13-BV14*(1+'Bazinės prielaidos'!$E$19)+BV14)+BV27+BV72+('Metinis atlyginimas'!BV33+'Metinis atlyginimas'!BV35+'Metinis atlyginimas'!BV38)*('Bazinės prielaidos'!$E$19)</f>
        <v>0</v>
      </c>
      <c r="BW57" s="84">
        <f>+BV57+(BW13*(1+'Bazinės prielaidos'!$E$19)-BW13-BW14*(1+'Bazinės prielaidos'!$E$19)+BW14)+BW27+BW72+('Metinis atlyginimas'!BW33+'Metinis atlyginimas'!BW35+'Metinis atlyginimas'!BW38)*('Bazinės prielaidos'!$E$19)</f>
        <v>0</v>
      </c>
      <c r="BX57" s="84">
        <f>+BW57+(BX13*(1+'Bazinės prielaidos'!$E$19)-BX13-BX14*(1+'Bazinės prielaidos'!$E$19)+BX14)+BX27+BX72+('Metinis atlyginimas'!BX33+'Metinis atlyginimas'!BX35+'Metinis atlyginimas'!BX38)*('Bazinės prielaidos'!$E$19)</f>
        <v>0</v>
      </c>
      <c r="BY57" s="84">
        <f>+BX57+(BY13*(1+'Bazinės prielaidos'!$E$19)-BY13-BY14*(1+'Bazinės prielaidos'!$E$19)+BY14)+BY27+BY72+('Metinis atlyginimas'!BY33+'Metinis atlyginimas'!BY35+'Metinis atlyginimas'!BY38)*('Bazinės prielaidos'!$E$19)</f>
        <v>0</v>
      </c>
      <c r="BZ57" s="84">
        <f>+BY57+(BZ13*(1+'Bazinės prielaidos'!$E$19)-BZ13-BZ14*(1+'Bazinės prielaidos'!$E$19)+BZ14)+BZ27+BZ72+('Metinis atlyginimas'!BZ33+'Metinis atlyginimas'!BZ35+'Metinis atlyginimas'!BZ38)*('Bazinės prielaidos'!$E$19)</f>
        <v>150894.05761761626</v>
      </c>
      <c r="CA57" s="94">
        <f>+BZ57</f>
        <v>150894.05761761626</v>
      </c>
      <c r="CB57" s="84">
        <f>+CA57+(CB13*(1+'Bazinės prielaidos'!$E$19)-CB13-CB14*(1+'Bazinės prielaidos'!$E$19)+CB14)+CB27+CB72+('Metinis atlyginimas'!CB33+'Metinis atlyginimas'!CB35+'Metinis atlyginimas'!CB38)*('Bazinės prielaidos'!$E$19)</f>
        <v>0</v>
      </c>
      <c r="CC57" s="84">
        <f>+CB57+(CC13*(1+'Bazinės prielaidos'!$E$19)-CC13-CC14*(1+'Bazinės prielaidos'!$E$19)+CC14)+CC27+CC72+('Metinis atlyginimas'!CC33+'Metinis atlyginimas'!CC35+'Metinis atlyginimas'!CC38)*('Bazinės prielaidos'!$E$19)</f>
        <v>0</v>
      </c>
      <c r="CD57" s="84">
        <f>+CC57+(CD13*(1+'Bazinės prielaidos'!$E$19)-CD13-CD14*(1+'Bazinės prielaidos'!$E$19)+CD14)+CD27+CD72+('Metinis atlyginimas'!CD33+'Metinis atlyginimas'!CD35+'Metinis atlyginimas'!CD38)*('Bazinės prielaidos'!$E$19)</f>
        <v>0</v>
      </c>
      <c r="CE57" s="84">
        <f>+CD57+(CE13*(1+'Bazinės prielaidos'!$E$19)-CE13-CE14*(1+'Bazinės prielaidos'!$E$19)+CE14)+CE27+CE72+('Metinis atlyginimas'!CE33+'Metinis atlyginimas'!CE35+'Metinis atlyginimas'!CE38)*('Bazinės prielaidos'!$E$19)</f>
        <v>0</v>
      </c>
      <c r="CF57" s="84">
        <f>+CE57+(CF13*(1+'Bazinės prielaidos'!$E$19)-CF13-CF14*(1+'Bazinės prielaidos'!$E$19)+CF14)+CF27+CF72+('Metinis atlyginimas'!CF33+'Metinis atlyginimas'!CF35+'Metinis atlyginimas'!CF38)*('Bazinės prielaidos'!$E$19)</f>
        <v>0</v>
      </c>
      <c r="CG57" s="84">
        <f>+CF57+(CG13*(1+'Bazinės prielaidos'!$E$19)-CG13-CG14*(1+'Bazinės prielaidos'!$E$19)+CG14)+CG27+CG72+('Metinis atlyginimas'!CG33+'Metinis atlyginimas'!CG35+'Metinis atlyginimas'!CG38)*('Bazinės prielaidos'!$E$19)</f>
        <v>0</v>
      </c>
      <c r="CH57" s="84">
        <f>+CG57+(CH13*(1+'Bazinės prielaidos'!$E$19)-CH13-CH14*(1+'Bazinės prielaidos'!$E$19)+CH14)+CH27+CH72+('Metinis atlyginimas'!CH33+'Metinis atlyginimas'!CH35+'Metinis atlyginimas'!CH38)*('Bazinės prielaidos'!$E$19)</f>
        <v>0</v>
      </c>
      <c r="CI57" s="84">
        <f>+CH57+(CI13*(1+'Bazinės prielaidos'!$E$19)-CI13-CI14*(1+'Bazinės prielaidos'!$E$19)+CI14)+CI27+CI72+('Metinis atlyginimas'!CI33+'Metinis atlyginimas'!CI35+'Metinis atlyginimas'!CI38)*('Bazinės prielaidos'!$E$19)</f>
        <v>0</v>
      </c>
      <c r="CJ57" s="84">
        <f>+CI57+(CJ13*(1+'Bazinės prielaidos'!$E$19)-CJ13-CJ14*(1+'Bazinės prielaidos'!$E$19)+CJ14)+CJ27+CJ72+('Metinis atlyginimas'!CJ33+'Metinis atlyginimas'!CJ35+'Metinis atlyginimas'!CJ38)*('Bazinės prielaidos'!$E$19)</f>
        <v>0</v>
      </c>
      <c r="CK57" s="84">
        <f>+CJ57+(CK13*(1+'Bazinės prielaidos'!$E$19)-CK13-CK14*(1+'Bazinės prielaidos'!$E$19)+CK14)+CK27+CK72+('Metinis atlyginimas'!CK33+'Metinis atlyginimas'!CK35+'Metinis atlyginimas'!CK38)*('Bazinės prielaidos'!$E$19)</f>
        <v>0</v>
      </c>
      <c r="CL57" s="84">
        <f>+CK57+(CL13*(1+'Bazinės prielaidos'!$E$19)-CL13-CL14*(1+'Bazinės prielaidos'!$E$19)+CL14)+CL27+CL72+('Metinis atlyginimas'!CL33+'Metinis atlyginimas'!CL35+'Metinis atlyginimas'!CL38)*('Bazinės prielaidos'!$E$19)</f>
        <v>0</v>
      </c>
      <c r="CM57" s="84">
        <f>+CL57+(CM13*(1+'Bazinės prielaidos'!$E$19)-CM13-CM14*(1+'Bazinės prielaidos'!$E$19)+CM14)+CM27+CM72+('Metinis atlyginimas'!CM33+'Metinis atlyginimas'!CM35+'Metinis atlyginimas'!CM38)*('Bazinės prielaidos'!$E$19)</f>
        <v>149899.00707949835</v>
      </c>
      <c r="CN57" s="94">
        <f>+CM57</f>
        <v>149899.00707949835</v>
      </c>
      <c r="CO57" s="84">
        <f>+CN57+(CO13*(1+'Bazinės prielaidos'!$E$19)-CO13-CO14*(1+'Bazinės prielaidos'!$E$19)+CO14)+CO27+CO72+('Metinis atlyginimas'!CO33+'Metinis atlyginimas'!CO35+'Metinis atlyginimas'!CO38)*('Bazinės prielaidos'!$E$19)</f>
        <v>0</v>
      </c>
      <c r="CP57" s="84">
        <f>+CO57+(CP13*(1+'Bazinės prielaidos'!$E$19)-CP13-CP14*(1+'Bazinės prielaidos'!$E$19)+CP14)+CP27+CP72+('Metinis atlyginimas'!CP33+'Metinis atlyginimas'!CP35+'Metinis atlyginimas'!CP38)*('Bazinės prielaidos'!$E$19)</f>
        <v>0</v>
      </c>
      <c r="CQ57" s="84">
        <f>+CP57+(CQ13*(1+'Bazinės prielaidos'!$E$19)-CQ13-CQ14*(1+'Bazinės prielaidos'!$E$19)+CQ14)+CQ27+CQ72+('Metinis atlyginimas'!CQ33+'Metinis atlyginimas'!CQ35+'Metinis atlyginimas'!CQ38)*('Bazinės prielaidos'!$E$19)</f>
        <v>0</v>
      </c>
      <c r="CR57" s="84">
        <f>+CQ57+(CR13*(1+'Bazinės prielaidos'!$E$19)-CR13-CR14*(1+'Bazinės prielaidos'!$E$19)+CR14)+CR27+CR72+('Metinis atlyginimas'!CR33+'Metinis atlyginimas'!CR35+'Metinis atlyginimas'!CR38)*('Bazinės prielaidos'!$E$19)</f>
        <v>0</v>
      </c>
      <c r="CS57" s="84">
        <f>+CR57+(CS13*(1+'Bazinės prielaidos'!$E$19)-CS13-CS14*(1+'Bazinės prielaidos'!$E$19)+CS14)+CS27+CS72+('Metinis atlyginimas'!CS33+'Metinis atlyginimas'!CS35+'Metinis atlyginimas'!CS38)*('Bazinės prielaidos'!$E$19)</f>
        <v>0</v>
      </c>
      <c r="CT57" s="84">
        <f>+CS57+(CT13*(1+'Bazinės prielaidos'!$E$19)-CT13-CT14*(1+'Bazinės prielaidos'!$E$19)+CT14)+CT27+CT72+('Metinis atlyginimas'!CT33+'Metinis atlyginimas'!CT35+'Metinis atlyginimas'!CT38)*('Bazinės prielaidos'!$E$19)</f>
        <v>0</v>
      </c>
      <c r="CU57" s="84">
        <f>+CT57+(CU13*(1+'Bazinės prielaidos'!$E$19)-CU13-CU14*(1+'Bazinės prielaidos'!$E$19)+CU14)+CU27+CU72+('Metinis atlyginimas'!CU33+'Metinis atlyginimas'!CU35+'Metinis atlyginimas'!CU38)*('Bazinės prielaidos'!$E$19)</f>
        <v>0</v>
      </c>
      <c r="CV57" s="84">
        <f>+CU57+(CV13*(1+'Bazinės prielaidos'!$E$19)-CV13-CV14*(1+'Bazinės prielaidos'!$E$19)+CV14)+CV27+CV72+('Metinis atlyginimas'!CV33+'Metinis atlyginimas'!CV35+'Metinis atlyginimas'!CV38)*('Bazinės prielaidos'!$E$19)</f>
        <v>0</v>
      </c>
      <c r="CW57" s="84">
        <f>+CV57+(CW13*(1+'Bazinės prielaidos'!$E$19)-CW13-CW14*(1+'Bazinės prielaidos'!$E$19)+CW14)+CW27+CW72+('Metinis atlyginimas'!CW33+'Metinis atlyginimas'!CW35+'Metinis atlyginimas'!CW38)*('Bazinės prielaidos'!$E$19)</f>
        <v>0</v>
      </c>
      <c r="CX57" s="84">
        <f>+CW57+(CX13*(1+'Bazinės prielaidos'!$E$19)-CX13-CX14*(1+'Bazinės prielaidos'!$E$19)+CX14)+CX27+CX72+('Metinis atlyginimas'!CX33+'Metinis atlyginimas'!CX35+'Metinis atlyginimas'!CX38)*('Bazinės prielaidos'!$E$19)</f>
        <v>0</v>
      </c>
      <c r="CY57" s="84">
        <f>+CX57+(CY13*(1+'Bazinės prielaidos'!$E$19)-CY13-CY14*(1+'Bazinės prielaidos'!$E$19)+CY14)+CY27+CY72+('Metinis atlyginimas'!CY33+'Metinis atlyginimas'!CY35+'Metinis atlyginimas'!CY38)*('Bazinės prielaidos'!$E$19)</f>
        <v>0</v>
      </c>
      <c r="CZ57" s="84">
        <f>+CY57+(CZ13*(1+'Bazinės prielaidos'!$E$19)-CZ13-CZ14*(1+'Bazinės prielaidos'!$E$19)+CZ14)+CZ27+CZ72+('Metinis atlyginimas'!CZ33+'Metinis atlyginimas'!CZ35+'Metinis atlyginimas'!CZ38)*('Bazinės prielaidos'!$E$19)</f>
        <v>147847.10048978895</v>
      </c>
      <c r="DA57" s="94">
        <f>+CZ57</f>
        <v>147847.10048978895</v>
      </c>
      <c r="DB57" s="84">
        <f>+DA57+(DB13*(1+'Bazinės prielaidos'!$E$19)-DB13-DB14*(1+'Bazinės prielaidos'!$E$19)+DB14)+DB27+DB72+('Metinis atlyginimas'!DB33+'Metinis atlyginimas'!DB35+'Metinis atlyginimas'!DB38)*('Bazinės prielaidos'!$E$19)</f>
        <v>0</v>
      </c>
      <c r="DC57" s="84">
        <f>+DB57+(DC13*(1+'Bazinės prielaidos'!$E$19)-DC13-DC14*(1+'Bazinės prielaidos'!$E$19)+DC14)+DC27+DC72+('Metinis atlyginimas'!DC33+'Metinis atlyginimas'!DC35+'Metinis atlyginimas'!DC38)*('Bazinės prielaidos'!$E$19)</f>
        <v>0</v>
      </c>
      <c r="DD57" s="84">
        <f>+DC57+(DD13*(1+'Bazinės prielaidos'!$E$19)-DD13-DD14*(1+'Bazinės prielaidos'!$E$19)+DD14)+DD27+DD72+('Metinis atlyginimas'!DD33+'Metinis atlyginimas'!DD35+'Metinis atlyginimas'!DD38)*('Bazinės prielaidos'!$E$19)</f>
        <v>0</v>
      </c>
      <c r="DE57" s="84">
        <f>+DD57+(DE13*(1+'Bazinės prielaidos'!$E$19)-DE13-DE14*(1+'Bazinės prielaidos'!$E$19)+DE14)+DE27+DE72+('Metinis atlyginimas'!DE33+'Metinis atlyginimas'!DE35+'Metinis atlyginimas'!DE38)*('Bazinės prielaidos'!$E$19)</f>
        <v>0</v>
      </c>
      <c r="DF57" s="84">
        <f>+DE57+(DF13*(1+'Bazinės prielaidos'!$E$19)-DF13-DF14*(1+'Bazinės prielaidos'!$E$19)+DF14)+DF27+DF72+('Metinis atlyginimas'!DF33+'Metinis atlyginimas'!DF35+'Metinis atlyginimas'!DF38)*('Bazinės prielaidos'!$E$19)</f>
        <v>0</v>
      </c>
      <c r="DG57" s="84">
        <f>+DF57+(DG13*(1+'Bazinės prielaidos'!$E$19)-DG13-DG14*(1+'Bazinės prielaidos'!$E$19)+DG14)+DG27+DG72+('Metinis atlyginimas'!DG33+'Metinis atlyginimas'!DG35+'Metinis atlyginimas'!DG38)*('Bazinės prielaidos'!$E$19)</f>
        <v>0</v>
      </c>
      <c r="DH57" s="84">
        <f>+DG57+(DH13*(1+'Bazinės prielaidos'!$E$19)-DH13-DH14*(1+'Bazinės prielaidos'!$E$19)+DH14)+DH27+DH72+('Metinis atlyginimas'!DH33+'Metinis atlyginimas'!DH35+'Metinis atlyginimas'!DH38)*('Bazinės prielaidos'!$E$19)</f>
        <v>0</v>
      </c>
      <c r="DI57" s="84">
        <f>+DH57+(DI13*(1+'Bazinės prielaidos'!$E$19)-DI13-DI14*(1+'Bazinės prielaidos'!$E$19)+DI14)+DI27+DI72+('Metinis atlyginimas'!DI33+'Metinis atlyginimas'!DI35+'Metinis atlyginimas'!DI38)*('Bazinės prielaidos'!$E$19)</f>
        <v>0</v>
      </c>
      <c r="DJ57" s="84">
        <f>+DI57+(DJ13*(1+'Bazinės prielaidos'!$E$19)-DJ13-DJ14*(1+'Bazinės prielaidos'!$E$19)+DJ14)+DJ27+DJ72+('Metinis atlyginimas'!DJ33+'Metinis atlyginimas'!DJ35+'Metinis atlyginimas'!DJ38)*('Bazinės prielaidos'!$E$19)</f>
        <v>0</v>
      </c>
      <c r="DK57" s="84">
        <f>+DJ57+(DK13*(1+'Bazinės prielaidos'!$E$19)-DK13-DK14*(1+'Bazinės prielaidos'!$E$19)+DK14)+DK27+DK72+('Metinis atlyginimas'!DK33+'Metinis atlyginimas'!DK35+'Metinis atlyginimas'!DK38)*('Bazinės prielaidos'!$E$19)</f>
        <v>0</v>
      </c>
      <c r="DL57" s="84">
        <f>+DK57+(DL13*(1+'Bazinės prielaidos'!$E$19)-DL13-DL14*(1+'Bazinės prielaidos'!$E$19)+DL14)+DL27+DL72+('Metinis atlyginimas'!DL33+'Metinis atlyginimas'!DL35+'Metinis atlyginimas'!DL38)*('Bazinės prielaidos'!$E$19)</f>
        <v>0</v>
      </c>
      <c r="DM57" s="84">
        <f>+DL57+(DM13*(1+'Bazinės prielaidos'!$E$19)-DM13-DM14*(1+'Bazinės prielaidos'!$E$19)+DM14)+DM27+DM72+('Metinis atlyginimas'!DM33+'Metinis atlyginimas'!DM35+'Metinis atlyginimas'!DM38)*('Bazinės prielaidos'!$E$19)</f>
        <v>144384.08371805857</v>
      </c>
      <c r="DN57" s="94">
        <f>+DM57</f>
        <v>144384.08371805857</v>
      </c>
      <c r="DO57" s="84">
        <f>+DN57+(DO13*(1+'Bazinės prielaidos'!$E$19)-DO13-DO14*(1+'Bazinės prielaidos'!$E$19)+DO14)+DO27+DO72+('Metinis atlyginimas'!DO33+'Metinis atlyginimas'!DO35+'Metinis atlyginimas'!DO38)*('Bazinės prielaidos'!$E$19)</f>
        <v>0</v>
      </c>
      <c r="DP57" s="84">
        <f>+DO57+(DP13*(1+'Bazinės prielaidos'!$E$19)-DP13-DP14*(1+'Bazinės prielaidos'!$E$19)+DP14)+DP27+DP72+('Metinis atlyginimas'!DP33+'Metinis atlyginimas'!DP35+'Metinis atlyginimas'!DP38)*('Bazinės prielaidos'!$E$19)</f>
        <v>0</v>
      </c>
      <c r="DQ57" s="84">
        <f>+DP57+(DQ13*(1+'Bazinės prielaidos'!$E$19)-DQ13-DQ14*(1+'Bazinės prielaidos'!$E$19)+DQ14)+DQ27+DQ72+('Metinis atlyginimas'!DQ33+'Metinis atlyginimas'!DQ35+'Metinis atlyginimas'!DQ38)*('Bazinės prielaidos'!$E$19)</f>
        <v>0</v>
      </c>
      <c r="DR57" s="84">
        <f>+DQ57+(DR13*(1+'Bazinės prielaidos'!$E$19)-DR13-DR14*(1+'Bazinės prielaidos'!$E$19)+DR14)+DR27+DR72+('Metinis atlyginimas'!DR33+'Metinis atlyginimas'!DR35+'Metinis atlyginimas'!DR38)*('Bazinės prielaidos'!$E$19)</f>
        <v>0</v>
      </c>
      <c r="DS57" s="84">
        <f>+DR57+(DS13*(1+'Bazinės prielaidos'!$E$19)-DS13-DS14*(1+'Bazinės prielaidos'!$E$19)+DS14)+DS27+DS72+('Metinis atlyginimas'!DS33+'Metinis atlyginimas'!DS35+'Metinis atlyginimas'!DS38)*('Bazinės prielaidos'!$E$19)</f>
        <v>0</v>
      </c>
      <c r="DT57" s="84">
        <f>+DS57+(DT13*(1+'Bazinės prielaidos'!$E$19)-DT13-DT14*(1+'Bazinės prielaidos'!$E$19)+DT14)+DT27+DT72+('Metinis atlyginimas'!DT33+'Metinis atlyginimas'!DT35+'Metinis atlyginimas'!DT38)*('Bazinės prielaidos'!$E$19)</f>
        <v>0</v>
      </c>
      <c r="DU57" s="84">
        <f>+DT57+(DU13*(1+'Bazinės prielaidos'!$E$19)-DU13-DU14*(1+'Bazinės prielaidos'!$E$19)+DU14)+DU27+DU72+('Metinis atlyginimas'!DU33+'Metinis atlyginimas'!DU35+'Metinis atlyginimas'!DU38)*('Bazinės prielaidos'!$E$19)</f>
        <v>0</v>
      </c>
      <c r="DV57" s="84">
        <f>+DU57+(DV13*(1+'Bazinės prielaidos'!$E$19)-DV13-DV14*(1+'Bazinės prielaidos'!$E$19)+DV14)+DV27+DV72+('Metinis atlyginimas'!DV33+'Metinis atlyginimas'!DV35+'Metinis atlyginimas'!DV38)*('Bazinės prielaidos'!$E$19)</f>
        <v>0</v>
      </c>
      <c r="DW57" s="84">
        <f>+DV57+(DW13*(1+'Bazinės prielaidos'!$E$19)-DW13-DW14*(1+'Bazinės prielaidos'!$E$19)+DW14)+DW27+DW72+('Metinis atlyginimas'!DW33+'Metinis atlyginimas'!DW35+'Metinis atlyginimas'!DW38)*('Bazinės prielaidos'!$E$19)</f>
        <v>0</v>
      </c>
      <c r="DX57" s="84">
        <f>+DW57+(DX13*(1+'Bazinės prielaidos'!$E$19)-DX13-DX14*(1+'Bazinės prielaidos'!$E$19)+DX14)+DX27+DX72+('Metinis atlyginimas'!DX33+'Metinis atlyginimas'!DX35+'Metinis atlyginimas'!DX38)*('Bazinės prielaidos'!$E$19)</f>
        <v>0</v>
      </c>
      <c r="DY57" s="84">
        <f>+DX57+(DY13*(1+'Bazinės prielaidos'!$E$19)-DY13-DY14*(1+'Bazinės prielaidos'!$E$19)+DY14)+DY27+DY72+('Metinis atlyginimas'!DY33+'Metinis atlyginimas'!DY35+'Metinis atlyginimas'!DY38)*('Bazinės prielaidos'!$E$19)</f>
        <v>0</v>
      </c>
      <c r="DZ57" s="84">
        <f>+DY57+(DZ13*(1+'Bazinės prielaidos'!$E$19)-DZ13-DZ14*(1+'Bazinės prielaidos'!$E$19)+DZ14)+DZ27+DZ72+('Metinis atlyginimas'!DZ33+'Metinis atlyginimas'!DZ35+'Metinis atlyginimas'!DZ38)*('Bazinės prielaidos'!$E$19)</f>
        <v>139036.35308647444</v>
      </c>
      <c r="EA57" s="94">
        <f>+DZ57</f>
        <v>139036.35308647444</v>
      </c>
      <c r="EB57" s="84">
        <f>+EA57+(EB13*(1+'Bazinės prielaidos'!$E$19)-EB13-EB14*(1+'Bazinės prielaidos'!$E$19)+EB14)+EB27+EB72+('Metinis atlyginimas'!EB33+'Metinis atlyginimas'!EB35+'Metinis atlyginimas'!EB38)*('Bazinės prielaidos'!$E$19)</f>
        <v>0</v>
      </c>
      <c r="EC57" s="84">
        <f>+EB57+(EC13*(1+'Bazinės prielaidos'!$E$19)-EC13-EC14*(1+'Bazinės prielaidos'!$E$19)+EC14)+EC27+EC72+('Metinis atlyginimas'!EC33+'Metinis atlyginimas'!EC35+'Metinis atlyginimas'!EC38)*('Bazinės prielaidos'!$E$19)</f>
        <v>0</v>
      </c>
      <c r="ED57" s="84">
        <f>+EC57+(ED13*(1+'Bazinės prielaidos'!$E$19)-ED13-ED14*(1+'Bazinės prielaidos'!$E$19)+ED14)+ED27+ED72+('Metinis atlyginimas'!ED33+'Metinis atlyginimas'!ED35+'Metinis atlyginimas'!ED38)*('Bazinės prielaidos'!$E$19)</f>
        <v>0</v>
      </c>
      <c r="EE57" s="84">
        <f>+ED57+(EE13*(1+'Bazinės prielaidos'!$E$19)-EE13-EE14*(1+'Bazinės prielaidos'!$E$19)+EE14)+EE27+EE72+('Metinis atlyginimas'!EE33+'Metinis atlyginimas'!EE35+'Metinis atlyginimas'!EE38)*('Bazinės prielaidos'!$E$19)</f>
        <v>0</v>
      </c>
      <c r="EF57" s="84">
        <f>+EE57+(EF13*(1+'Bazinės prielaidos'!$E$19)-EF13-EF14*(1+'Bazinės prielaidos'!$E$19)+EF14)+EF27+EF72+('Metinis atlyginimas'!EF33+'Metinis atlyginimas'!EF35+'Metinis atlyginimas'!EF38)*('Bazinės prielaidos'!$E$19)</f>
        <v>0</v>
      </c>
      <c r="EG57" s="84">
        <f>+EF57+(EG13*(1+'Bazinės prielaidos'!$E$19)-EG13-EG14*(1+'Bazinės prielaidos'!$E$19)+EG14)+EG27+EG72+('Metinis atlyginimas'!EG33+'Metinis atlyginimas'!EG35+'Metinis atlyginimas'!EG38)*('Bazinės prielaidos'!$E$19)</f>
        <v>0</v>
      </c>
      <c r="EH57" s="84">
        <f>+EG57+(EH13*(1+'Bazinės prielaidos'!$E$19)-EH13-EH14*(1+'Bazinės prielaidos'!$E$19)+EH14)+EH27+EH72+('Metinis atlyginimas'!EH33+'Metinis atlyginimas'!EH35+'Metinis atlyginimas'!EH38)*('Bazinės prielaidos'!$E$19)</f>
        <v>0</v>
      </c>
      <c r="EI57" s="84">
        <f>+EH57+(EI13*(1+'Bazinės prielaidos'!$E$19)-EI13-EI14*(1+'Bazinės prielaidos'!$E$19)+EI14)+EI27+EI72+('Metinis atlyginimas'!EI33+'Metinis atlyginimas'!EI35+'Metinis atlyginimas'!EI38)*('Bazinės prielaidos'!$E$19)</f>
        <v>0</v>
      </c>
      <c r="EJ57" s="84">
        <f>+EI57+(EJ13*(1+'Bazinės prielaidos'!$E$19)-EJ13-EJ14*(1+'Bazinės prielaidos'!$E$19)+EJ14)+EJ27+EJ72+('Metinis atlyginimas'!EJ33+'Metinis atlyginimas'!EJ35+'Metinis atlyginimas'!EJ38)*('Bazinės prielaidos'!$E$19)</f>
        <v>0</v>
      </c>
      <c r="EK57" s="84">
        <f>+EJ57+(EK13*(1+'Bazinės prielaidos'!$E$19)-EK13-EK14*(1+'Bazinės prielaidos'!$E$19)+EK14)+EK27+EK72+('Metinis atlyginimas'!EK33+'Metinis atlyginimas'!EK35+'Metinis atlyginimas'!EK38)*('Bazinės prielaidos'!$E$19)</f>
        <v>0</v>
      </c>
      <c r="EL57" s="84">
        <f>+EK57+(EL13*(1+'Bazinės prielaidos'!$E$19)-EL13-EL14*(1+'Bazinės prielaidos'!$E$19)+EL14)+EL27+EL72+('Metinis atlyginimas'!EL33+'Metinis atlyginimas'!EL35+'Metinis atlyginimas'!EL38)*('Bazinės prielaidos'!$E$19)</f>
        <v>0</v>
      </c>
      <c r="EM57" s="84">
        <f>+EL57+(EM13*(1+'Bazinės prielaidos'!$E$19)-EM13-EM14*(1+'Bazinės prielaidos'!$E$19)+EM14)+EM27+EM72+('Metinis atlyginimas'!EM33+'Metinis atlyginimas'!EM35+'Metinis atlyginimas'!EM38)*('Bazinės prielaidos'!$E$19)</f>
        <v>131175.22002655506</v>
      </c>
      <c r="EN57" s="94">
        <f>+EM57</f>
        <v>131175.22002655506</v>
      </c>
      <c r="EO57" s="84">
        <f>+EN57+(EO13*(1+'Bazinės prielaidos'!$E$19)-EO13-EO14*(1+'Bazinės prielaidos'!$E$19)+EO14)+EO27+EO72+('Metinis atlyginimas'!EO33+'Metinis atlyginimas'!EO35+'Metinis atlyginimas'!EO38)*('Bazinės prielaidos'!$E$19)</f>
        <v>0</v>
      </c>
      <c r="EP57" s="84">
        <f>+EO57+(EP13*(1+'Bazinės prielaidos'!$E$19)-EP13-EP14*(1+'Bazinės prielaidos'!$E$19)+EP14)+EP27+EP72+('Metinis atlyginimas'!EP33+'Metinis atlyginimas'!EP35+'Metinis atlyginimas'!EP38)*('Bazinės prielaidos'!$E$19)</f>
        <v>0</v>
      </c>
      <c r="EQ57" s="84">
        <f>+EP57+(EQ13*(1+'Bazinės prielaidos'!$E$19)-EQ13-EQ14*(1+'Bazinės prielaidos'!$E$19)+EQ14)+EQ27+EQ72+('Metinis atlyginimas'!EQ33+'Metinis atlyginimas'!EQ35+'Metinis atlyginimas'!EQ38)*('Bazinės prielaidos'!$E$19)</f>
        <v>0</v>
      </c>
      <c r="ER57" s="84">
        <f>+EQ57+(ER13*(1+'Bazinės prielaidos'!$E$19)-ER13-ER14*(1+'Bazinės prielaidos'!$E$19)+ER14)+ER27+ER72+('Metinis atlyginimas'!ER33+'Metinis atlyginimas'!ER35+'Metinis atlyginimas'!ER38)*('Bazinės prielaidos'!$E$19)</f>
        <v>0</v>
      </c>
      <c r="ES57" s="84">
        <f>+ER57+(ES13*(1+'Bazinės prielaidos'!$E$19)-ES13-ES14*(1+'Bazinės prielaidos'!$E$19)+ES14)+ES27+ES72+('Metinis atlyginimas'!ES33+'Metinis atlyginimas'!ES35+'Metinis atlyginimas'!ES38)*('Bazinės prielaidos'!$E$19)</f>
        <v>0</v>
      </c>
      <c r="ET57" s="84">
        <f>+ES57+(ET13*(1+'Bazinės prielaidos'!$E$19)-ET13-ET14*(1+'Bazinės prielaidos'!$E$19)+ET14)+ET27+ET72+('Metinis atlyginimas'!ET33+'Metinis atlyginimas'!ET35+'Metinis atlyginimas'!ET38)*('Bazinės prielaidos'!$E$19)</f>
        <v>0</v>
      </c>
      <c r="EU57" s="84">
        <f>+ET57+(EU13*(1+'Bazinės prielaidos'!$E$19)-EU13-EU14*(1+'Bazinės prielaidos'!$E$19)+EU14)+EU27+EU72+('Metinis atlyginimas'!EU33+'Metinis atlyginimas'!EU35+'Metinis atlyginimas'!EU38)*('Bazinės prielaidos'!$E$19)</f>
        <v>0</v>
      </c>
      <c r="EV57" s="84">
        <f>+EU57+(EV13*(1+'Bazinės prielaidos'!$E$19)-EV13-EV14*(1+'Bazinės prielaidos'!$E$19)+EV14)+EV27+EV72+('Metinis atlyginimas'!EV33+'Metinis atlyginimas'!EV35+'Metinis atlyginimas'!EV38)*('Bazinės prielaidos'!$E$19)</f>
        <v>0</v>
      </c>
      <c r="EW57" s="84">
        <f>+EV57+(EW13*(1+'Bazinės prielaidos'!$E$19)-EW13-EW14*(1+'Bazinės prielaidos'!$E$19)+EW14)+EW27+EW72+('Metinis atlyginimas'!EW33+'Metinis atlyginimas'!EW35+'Metinis atlyginimas'!EW38)*('Bazinės prielaidos'!$E$19)</f>
        <v>0</v>
      </c>
      <c r="EX57" s="84">
        <f>+EW57+(EX13*(1+'Bazinės prielaidos'!$E$19)-EX13-EX14*(1+'Bazinės prielaidos'!$E$19)+EX14)+EX27+EX72+('Metinis atlyginimas'!EX33+'Metinis atlyginimas'!EX35+'Metinis atlyginimas'!EX38)*('Bazinės prielaidos'!$E$19)</f>
        <v>0</v>
      </c>
      <c r="EY57" s="84">
        <f>+EX57+(EY13*(1+'Bazinės prielaidos'!$E$19)-EY13-EY14*(1+'Bazinės prielaidos'!$E$19)+EY14)+EY27+EY72+('Metinis atlyginimas'!EY33+'Metinis atlyginimas'!EY35+'Metinis atlyginimas'!EY38)*('Bazinės prielaidos'!$E$19)</f>
        <v>0</v>
      </c>
      <c r="EZ57" s="84">
        <f>+EY57+(EZ13*(1+'Bazinės prielaidos'!$E$19)-EZ13-EZ14*(1+'Bazinės prielaidos'!$E$19)+EZ14)+EZ27+EZ72+('Metinis atlyginimas'!EZ33+'Metinis atlyginimas'!EZ35+'Metinis atlyginimas'!EZ38)*('Bazinės prielaidos'!$E$19)</f>
        <v>119966.23560322725</v>
      </c>
      <c r="FA57" s="94">
        <f>+EZ57</f>
        <v>119966.23560322725</v>
      </c>
      <c r="FB57" s="84">
        <f>+FA57+(FB13*(1+'Bazinės prielaidos'!$E$19)-FB13-FB14*(1+'Bazinės prielaidos'!$E$19)+FB14)+FB27+FB72+('Metinis atlyginimas'!FB33+'Metinis atlyginimas'!FB35+'Metinis atlyginimas'!FB38)*('Bazinės prielaidos'!$E$19)</f>
        <v>0</v>
      </c>
      <c r="FC57" s="84">
        <f>+FB57+(FC13*(1+'Bazinės prielaidos'!$E$19)-FC13-FC14*(1+'Bazinės prielaidos'!$E$19)+FC14)+FC27+FC72+('Metinis atlyginimas'!FC33+'Metinis atlyginimas'!FC35+'Metinis atlyginimas'!FC38)*('Bazinės prielaidos'!$E$19)</f>
        <v>0</v>
      </c>
      <c r="FD57" s="84">
        <f>+FC57+(FD13*(1+'Bazinės prielaidos'!$E$19)-FD13-FD14*(1+'Bazinės prielaidos'!$E$19)+FD14)+FD27+FD72+('Metinis atlyginimas'!FD33+'Metinis atlyginimas'!FD35+'Metinis atlyginimas'!FD38)*('Bazinės prielaidos'!$E$19)</f>
        <v>0</v>
      </c>
      <c r="FE57" s="84">
        <f>+FD57+(FE13*(1+'Bazinės prielaidos'!$E$19)-FE13-FE14*(1+'Bazinės prielaidos'!$E$19)+FE14)+FE27+FE72+('Metinis atlyginimas'!FE33+'Metinis atlyginimas'!FE35+'Metinis atlyginimas'!FE38)*('Bazinės prielaidos'!$E$19)</f>
        <v>0</v>
      </c>
      <c r="FF57" s="84">
        <f>+FE57+(FF13*(1+'Bazinės prielaidos'!$E$19)-FF13-FF14*(1+'Bazinės prielaidos'!$E$19)+FF14)+FF27+FF72+('Metinis atlyginimas'!FF33+'Metinis atlyginimas'!FF35+'Metinis atlyginimas'!FF38)*('Bazinės prielaidos'!$E$19)</f>
        <v>0</v>
      </c>
      <c r="FG57" s="84">
        <f>+FF57+(FG13*(1+'Bazinės prielaidos'!$E$19)-FG13-FG14*(1+'Bazinės prielaidos'!$E$19)+FG14)+FG27+FG72+('Metinis atlyginimas'!FG33+'Metinis atlyginimas'!FG35+'Metinis atlyginimas'!FG38)*('Bazinės prielaidos'!$E$19)</f>
        <v>0</v>
      </c>
      <c r="FH57" s="84">
        <f>+FG57+(FH13*(1+'Bazinės prielaidos'!$E$19)-FH13-FH14*(1+'Bazinės prielaidos'!$E$19)+FH14)+FH27+FH72+('Metinis atlyginimas'!FH33+'Metinis atlyginimas'!FH35+'Metinis atlyginimas'!FH38)*('Bazinės prielaidos'!$E$19)</f>
        <v>0</v>
      </c>
      <c r="FI57" s="84">
        <f>+FH57+(FI13*(1+'Bazinės prielaidos'!$E$19)-FI13-FI14*(1+'Bazinės prielaidos'!$E$19)+FI14)+FI27+FI72+('Metinis atlyginimas'!FI33+'Metinis atlyginimas'!FI35+'Metinis atlyginimas'!FI38)*('Bazinės prielaidos'!$E$19)</f>
        <v>0</v>
      </c>
      <c r="FJ57" s="84">
        <f>+FI57+(FJ13*(1+'Bazinės prielaidos'!$E$19)-FJ13-FJ14*(1+'Bazinės prielaidos'!$E$19)+FJ14)+FJ27+FJ72+('Metinis atlyginimas'!FJ33+'Metinis atlyginimas'!FJ35+'Metinis atlyginimas'!FJ38)*('Bazinės prielaidos'!$E$19)</f>
        <v>0</v>
      </c>
      <c r="FK57" s="84">
        <f>+FJ57+(FK13*(1+'Bazinės prielaidos'!$E$19)-FK13-FK14*(1+'Bazinės prielaidos'!$E$19)+FK14)+FK27+FK72+('Metinis atlyginimas'!FK33+'Metinis atlyginimas'!FK35+'Metinis atlyginimas'!FK38)*('Bazinės prielaidos'!$E$19)</f>
        <v>0</v>
      </c>
      <c r="FL57" s="84">
        <f>+FK57+(FL13*(1+'Bazinės prielaidos'!$E$19)-FL13-FL14*(1+'Bazinės prielaidos'!$E$19)+FL14)+FL27+FL72+('Metinis atlyginimas'!FL33+'Metinis atlyginimas'!FL35+'Metinis atlyginimas'!FL38)*('Bazinės prielaidos'!$E$19)</f>
        <v>0</v>
      </c>
      <c r="FM57" s="84">
        <f>+FL57+(FM13*(1+'Bazinės prielaidos'!$E$19)-FM13-FM14*(1+'Bazinės prielaidos'!$E$19)+FM14)+FM27+FM72+('Metinis atlyginimas'!FM33+'Metinis atlyginimas'!FM35+'Metinis atlyginimas'!FM38)*('Bazinės prielaidos'!$E$19)</f>
        <v>104301.96433417272</v>
      </c>
      <c r="FN57" s="94">
        <f>+FM57</f>
        <v>104301.96433417272</v>
      </c>
      <c r="FO57" s="84">
        <f>+FN57+(FO13*(1+'Bazinės prielaidos'!$E$19)-FO13-FO14*(1+'Bazinės prielaidos'!$E$19)+FO14)+FO27+FO72+('Metinis atlyginimas'!FO33+'Metinis atlyginimas'!FO35+'Metinis atlyginimas'!FO38)*('Bazinės prielaidos'!$E$19)</f>
        <v>0</v>
      </c>
      <c r="FP57" s="84">
        <f>+FO57+(FP13*(1+'Bazinės prielaidos'!$E$19)-FP13-FP14*(1+'Bazinės prielaidos'!$E$19)+FP14)+FP27+FP72+('Metinis atlyginimas'!FP33+'Metinis atlyginimas'!FP35+'Metinis atlyginimas'!FP38)*('Bazinės prielaidos'!$E$19)</f>
        <v>0</v>
      </c>
      <c r="FQ57" s="84">
        <f>+FP57+(FQ13*(1+'Bazinės prielaidos'!$E$19)-FQ13-FQ14*(1+'Bazinės prielaidos'!$E$19)+FQ14)+FQ27+FQ72+('Metinis atlyginimas'!FQ33+'Metinis atlyginimas'!FQ35+'Metinis atlyginimas'!FQ38)*('Bazinės prielaidos'!$E$19)</f>
        <v>0</v>
      </c>
      <c r="FR57" s="84">
        <f>+FQ57+(FR13*(1+'Bazinės prielaidos'!$E$19)-FR13-FR14*(1+'Bazinės prielaidos'!$E$19)+FR14)+FR27+FR72+('Metinis atlyginimas'!FR33+'Metinis atlyginimas'!FR35+'Metinis atlyginimas'!FR38)*('Bazinės prielaidos'!$E$19)</f>
        <v>0</v>
      </c>
      <c r="FS57" s="84">
        <f>+FR57+(FS13*(1+'Bazinės prielaidos'!$E$19)-FS13-FS14*(1+'Bazinės prielaidos'!$E$19)+FS14)+FS27+FS72+('Metinis atlyginimas'!FS33+'Metinis atlyginimas'!FS35+'Metinis atlyginimas'!FS38)*('Bazinės prielaidos'!$E$19)</f>
        <v>0</v>
      </c>
      <c r="FT57" s="84">
        <f>+FS57+(FT13*(1+'Bazinės prielaidos'!$E$19)-FT13-FT14*(1+'Bazinės prielaidos'!$E$19)+FT14)+FT27+FT72+('Metinis atlyginimas'!FT33+'Metinis atlyginimas'!FT35+'Metinis atlyginimas'!FT38)*('Bazinės prielaidos'!$E$19)</f>
        <v>0</v>
      </c>
      <c r="FU57" s="84">
        <f>+FT57+(FU13*(1+'Bazinės prielaidos'!$E$19)-FU13-FU14*(1+'Bazinės prielaidos'!$E$19)+FU14)+FU27+FU72+('Metinis atlyginimas'!FU33+'Metinis atlyginimas'!FU35+'Metinis atlyginimas'!FU38)*('Bazinės prielaidos'!$E$19)</f>
        <v>0</v>
      </c>
      <c r="FV57" s="84">
        <f>+FU57+(FV13*(1+'Bazinės prielaidos'!$E$19)-FV13-FV14*(1+'Bazinės prielaidos'!$E$19)+FV14)+FV27+FV72+('Metinis atlyginimas'!FV33+'Metinis atlyginimas'!FV35+'Metinis atlyginimas'!FV38)*('Bazinės prielaidos'!$E$19)</f>
        <v>0</v>
      </c>
      <c r="FW57" s="84">
        <f>+FV57+(FW13*(1+'Bazinės prielaidos'!$E$19)-FW13-FW14*(1+'Bazinės prielaidos'!$E$19)+FW14)+FW27+FW72+('Metinis atlyginimas'!FW33+'Metinis atlyginimas'!FW35+'Metinis atlyginimas'!FW38)*('Bazinės prielaidos'!$E$19)</f>
        <v>0</v>
      </c>
      <c r="FX57" s="84">
        <f>+FW57+(FX13*(1+'Bazinės prielaidos'!$E$19)-FX13-FX14*(1+'Bazinės prielaidos'!$E$19)+FX14)+FX27+FX72+('Metinis atlyginimas'!FX33+'Metinis atlyginimas'!FX35+'Metinis atlyginimas'!FX38)*('Bazinės prielaidos'!$E$19)</f>
        <v>0</v>
      </c>
      <c r="FY57" s="84">
        <f>+FX57+(FY13*(1+'Bazinės prielaidos'!$E$19)-FY13-FY14*(1+'Bazinės prielaidos'!$E$19)+FY14)+FY27+FY72+('Metinis atlyginimas'!FY33+'Metinis atlyginimas'!FY35+'Metinis atlyginimas'!FY38)*('Bazinės prielaidos'!$E$19)</f>
        <v>0</v>
      </c>
      <c r="FZ57" s="84">
        <f>+FY57+(FZ13*(1+'Bazinės prielaidos'!$E$19)-FZ13-FZ14*(1+'Bazinės prielaidos'!$E$19)+FZ14)+FZ27+FZ72+('Metinis atlyginimas'!FZ33+'Metinis atlyginimas'!FZ35+'Metinis atlyginimas'!FZ38)*('Bazinės prielaidos'!$E$19)</f>
        <v>82854.871949678723</v>
      </c>
      <c r="GA57" s="94">
        <f>+FZ57</f>
        <v>82854.871949678723</v>
      </c>
      <c r="GB57" s="84">
        <f>+GA57+(GB13*(1+'Bazinės prielaidos'!$E$19)-GB13-GB14*(1+'Bazinės prielaidos'!$E$19)+GB14)+GB27+GB72+('Metinis atlyginimas'!GB33+'Metinis atlyginimas'!GB35+'Metinis atlyginimas'!GB38)*('Bazinės prielaidos'!$E$19)</f>
        <v>0</v>
      </c>
      <c r="GC57" s="84">
        <f>+GB57+(GC13*(1+'Bazinės prielaidos'!$E$19)-GC13-GC14*(1+'Bazinės prielaidos'!$E$19)+GC14)+GC27+GC72+('Metinis atlyginimas'!GC33+'Metinis atlyginimas'!GC35+'Metinis atlyginimas'!GC38)*('Bazinės prielaidos'!$E$19)</f>
        <v>0</v>
      </c>
      <c r="GD57" s="84">
        <f>+GC57+(GD13*(1+'Bazinės prielaidos'!$E$19)-GD13-GD14*(1+'Bazinės prielaidos'!$E$19)+GD14)+GD27+GD72+('Metinis atlyginimas'!GD33+'Metinis atlyginimas'!GD35+'Metinis atlyginimas'!GD38)*('Bazinės prielaidos'!$E$19)</f>
        <v>0</v>
      </c>
      <c r="GE57" s="84">
        <f>+GD57+(GE13*(1+'Bazinės prielaidos'!$E$19)-GE13-GE14*(1+'Bazinės prielaidos'!$E$19)+GE14)+GE27+GE72+('Metinis atlyginimas'!GE33+'Metinis atlyginimas'!GE35+'Metinis atlyginimas'!GE38)*('Bazinės prielaidos'!$E$19)</f>
        <v>0</v>
      </c>
      <c r="GF57" s="84">
        <f>+GE57+(GF13*(1+'Bazinės prielaidos'!$E$19)-GF13-GF14*(1+'Bazinės prielaidos'!$E$19)+GF14)+GF27+GF72+('Metinis atlyginimas'!GF33+'Metinis atlyginimas'!GF35+'Metinis atlyginimas'!GF38)*('Bazinės prielaidos'!$E$19)</f>
        <v>0</v>
      </c>
      <c r="GG57" s="84">
        <f>+GF57+(GG13*(1+'Bazinės prielaidos'!$E$19)-GG13-GG14*(1+'Bazinės prielaidos'!$E$19)+GG14)+GG27+GG72+('Metinis atlyginimas'!GG33+'Metinis atlyginimas'!GG35+'Metinis atlyginimas'!GG38)*('Bazinės prielaidos'!$E$19)</f>
        <v>0</v>
      </c>
      <c r="GH57" s="84">
        <f>+GG57+(GH13*(1+'Bazinės prielaidos'!$E$19)-GH13-GH14*(1+'Bazinės prielaidos'!$E$19)+GH14)+GH27+GH72+('Metinis atlyginimas'!GH33+'Metinis atlyginimas'!GH35+'Metinis atlyginimas'!GH38)*('Bazinės prielaidos'!$E$19)</f>
        <v>0</v>
      </c>
      <c r="GI57" s="84">
        <f>+GH57+(GI13*(1+'Bazinės prielaidos'!$E$19)-GI13-GI14*(1+'Bazinės prielaidos'!$E$19)+GI14)+GI27+GI72+('Metinis atlyginimas'!GI33+'Metinis atlyginimas'!GI35+'Metinis atlyginimas'!GI38)*('Bazinės prielaidos'!$E$19)</f>
        <v>0</v>
      </c>
      <c r="GJ57" s="84">
        <f>+GI57+(GJ13*(1+'Bazinės prielaidos'!$E$19)-GJ13-GJ14*(1+'Bazinės prielaidos'!$E$19)+GJ14)+GJ27+GJ72+('Metinis atlyginimas'!GJ33+'Metinis atlyginimas'!GJ35+'Metinis atlyginimas'!GJ38)*('Bazinės prielaidos'!$E$19)</f>
        <v>0</v>
      </c>
      <c r="GK57" s="84">
        <f>+GJ57+(GK13*(1+'Bazinės prielaidos'!$E$19)-GK13-GK14*(1+'Bazinės prielaidos'!$E$19)+GK14)+GK27+GK72+('Metinis atlyginimas'!GK33+'Metinis atlyginimas'!GK35+'Metinis atlyginimas'!GK38)*('Bazinės prielaidos'!$E$19)</f>
        <v>0</v>
      </c>
      <c r="GL57" s="84">
        <f>+GK57+(GL13*(1+'Bazinės prielaidos'!$E$19)-GL13-GL14*(1+'Bazinės prielaidos'!$E$19)+GL14)+GL27+GL72+('Metinis atlyginimas'!GL33+'Metinis atlyginimas'!GL35+'Metinis atlyginimas'!GL38)*('Bazinės prielaidos'!$E$19)</f>
        <v>0</v>
      </c>
      <c r="GM57" s="84">
        <f>+GL57+(GM13*(1+'Bazinės prielaidos'!$E$19)-GM13-GM14*(1+'Bazinės prielaidos'!$E$19)+GM14)+GM27+GM72+('Metinis atlyginimas'!GM33+'Metinis atlyginimas'!GM35+'Metinis atlyginimas'!GM38)*('Bazinės prielaidos'!$E$19)</f>
        <v>0</v>
      </c>
      <c r="GN57" s="94">
        <f>+GM57</f>
        <v>0</v>
      </c>
      <c r="GO57" s="84">
        <f>+GN57+(GO13*(1+'Bazinės prielaidos'!$E$19)-GO13-GO14*(1+'Bazinės prielaidos'!$E$19)+GO14)+GO27+GO72</f>
        <v>0</v>
      </c>
      <c r="GP57" s="84">
        <f>+GO57+(GP13*(1+'Bazinės prielaidos'!$E$19)-GP13-GP14*(1+'Bazinės prielaidos'!$E$19)+GP14)+GP27+GP72</f>
        <v>0</v>
      </c>
      <c r="GQ57" s="84">
        <f>+GP57+(GQ13*(1+'Bazinės prielaidos'!$E$19)-GQ13-GQ14*(1+'Bazinės prielaidos'!$E$19)+GQ14)+GQ27+GQ72</f>
        <v>0</v>
      </c>
      <c r="GR57" s="84">
        <f>+GQ57+(GR13*(1+'Bazinės prielaidos'!$E$19)-GR13-GR14*(1+'Bazinės prielaidos'!$E$19)+GR14)+GR27+GR72</f>
        <v>0</v>
      </c>
      <c r="GS57" s="84">
        <f>+GR57+(GS13*(1+'Bazinės prielaidos'!$E$19)-GS13-GS14*(1+'Bazinės prielaidos'!$E$19)+GS14)+GS27+GS72</f>
        <v>0</v>
      </c>
      <c r="GT57" s="84">
        <f>+GS57+(GT13*(1+'Bazinės prielaidos'!$E$19)-GT13-GT14*(1+'Bazinės prielaidos'!$E$19)+GT14)+GT27+GT72</f>
        <v>0</v>
      </c>
      <c r="GU57" s="84">
        <f>+GT57+(GU13*(1+'Bazinės prielaidos'!$E$19)-GU13-GU14*(1+'Bazinės prielaidos'!$E$19)+GU14)+GU27+GU72</f>
        <v>0</v>
      </c>
      <c r="GV57" s="84">
        <f>+GU57+(GV13*(1+'Bazinės prielaidos'!$E$19)-GV13-GV14*(1+'Bazinės prielaidos'!$E$19)+GV14)+GV27+GV72</f>
        <v>0</v>
      </c>
      <c r="GW57" s="84">
        <f>+GV57+(GW13*(1+'Bazinės prielaidos'!$E$19)-GW13-GW14*(1+'Bazinės prielaidos'!$E$19)+GW14)+GW27+GW72</f>
        <v>0</v>
      </c>
      <c r="GX57" s="84">
        <f>+GW57+(GX13*(1+'Bazinės prielaidos'!$E$19)-GX13-GX14*(1+'Bazinės prielaidos'!$E$19)+GX14)+GX27+GX72</f>
        <v>0</v>
      </c>
      <c r="GY57" s="84">
        <f>+GX57+(GY13*(1+'Bazinės prielaidos'!$E$19)-GY13-GY14*(1+'Bazinės prielaidos'!$E$19)+GY14)+GY27+GY72</f>
        <v>0</v>
      </c>
      <c r="GZ57" s="84">
        <f>+GY57+(GZ13*(1+'Bazinės prielaidos'!$E$19)-GZ13-GZ14*(1+'Bazinės prielaidos'!$E$19)+GZ14)+GZ27+GZ72</f>
        <v>0</v>
      </c>
      <c r="HA57" s="94">
        <f>+GZ57</f>
        <v>0</v>
      </c>
      <c r="HB57" s="84">
        <f>+HA57+(HB13*(1+'Bazinės prielaidos'!$E$19)-HB13-HB14*(1+'Bazinės prielaidos'!$E$19)+HB14)+HB27+HB72</f>
        <v>0</v>
      </c>
      <c r="HC57" s="84">
        <f>+HB57+(HC13*(1+'Bazinės prielaidos'!$E$19)-HC13-HC14*(1+'Bazinės prielaidos'!$E$19)+HC14)+HC27+HC72</f>
        <v>0</v>
      </c>
      <c r="HD57" s="84">
        <f>+HC57+(HD13*(1+'Bazinės prielaidos'!$E$19)-HD13-HD14*(1+'Bazinės prielaidos'!$E$19)+HD14)+HD27+HD72</f>
        <v>0</v>
      </c>
      <c r="HE57" s="84">
        <f>+HD57+(HE13*(1+'Bazinės prielaidos'!$E$19)-HE13-HE14*(1+'Bazinės prielaidos'!$E$19)+HE14)+HE27+HE72</f>
        <v>0</v>
      </c>
      <c r="HF57" s="84">
        <f>+HE57+(HF13*(1+'Bazinės prielaidos'!$E$19)-HF13-HF14*(1+'Bazinės prielaidos'!$E$19)+HF14)+HF27+HF72</f>
        <v>0</v>
      </c>
      <c r="HG57" s="84">
        <f>+HF57+(HG13*(1+'Bazinės prielaidos'!$E$19)-HG13-HG14*(1+'Bazinės prielaidos'!$E$19)+HG14)+HG27+HG72</f>
        <v>0</v>
      </c>
      <c r="HH57" s="84">
        <f>+HG57+(HH13*(1+'Bazinės prielaidos'!$E$19)-HH13-HH14*(1+'Bazinės prielaidos'!$E$19)+HH14)+HH27+HH72</f>
        <v>0</v>
      </c>
      <c r="HI57" s="84">
        <f>+HH57+(HI13*(1+'Bazinės prielaidos'!$E$19)-HI13-HI14*(1+'Bazinės prielaidos'!$E$19)+HI14)+HI27+HI72</f>
        <v>0</v>
      </c>
      <c r="HJ57" s="84">
        <f>+HI57+(HJ13*(1+'Bazinės prielaidos'!$E$19)-HJ13-HJ14*(1+'Bazinės prielaidos'!$E$19)+HJ14)+HJ27+HJ72</f>
        <v>0</v>
      </c>
      <c r="HK57" s="84">
        <f>+HJ57+(HK13*(1+'Bazinės prielaidos'!$E$19)-HK13-HK14*(1+'Bazinės prielaidos'!$E$19)+HK14)+HK27+HK72</f>
        <v>0</v>
      </c>
      <c r="HL57" s="377">
        <f>+HK57+(HL13*(1+'Bazinės prielaidos'!$E$19)-HL13-HL14*(1+'Bazinės prielaidos'!$E$19)+HL14)+HL27+HL72+('Infrastruk. sukūrimo sąnaudos'!HL10+'Infrastruk. sukūrimo sąnaudos'!HL18)*'Bazinės prielaidos'!$E$19</f>
        <v>0</v>
      </c>
      <c r="HM57" s="84">
        <f>+HL57+(HM13*(1+'Bazinės prielaidos'!$E$19)-HM13-HM14*(1+'Bazinės prielaidos'!$E$19)+HM14)+HM27+HM72</f>
        <v>0</v>
      </c>
      <c r="HN57" s="94">
        <f>+HM57</f>
        <v>0</v>
      </c>
      <c r="HO57" s="84">
        <f>+HN57+(HO13*(1+'Bazinės prielaidos'!$E$19)-HO13-HO14*(1+'Bazinės prielaidos'!$E$19)+HO14)+HO27+HO72</f>
        <v>0</v>
      </c>
      <c r="HP57" s="84">
        <f>+HO57+(HP13*(1+'Bazinės prielaidos'!$E$19)-HP13-HP14*(1+'Bazinės prielaidos'!$E$19)+HP14)+HP27+HP72</f>
        <v>0</v>
      </c>
      <c r="HQ57" s="84">
        <f>+HP57+(HQ13*(1+'Bazinės prielaidos'!$E$19)-HQ13-HQ14*(1+'Bazinės prielaidos'!$E$19)+HQ14)+HQ27+HQ72</f>
        <v>0</v>
      </c>
      <c r="HR57" s="84">
        <f>+HQ57+(HR13*(1+'Bazinės prielaidos'!$E$19)-HR13-HR14*(1+'Bazinės prielaidos'!$E$19)+HR14)+HR27+HR72</f>
        <v>0</v>
      </c>
      <c r="HS57" s="84">
        <f>+HR57+(HS13*(1+'Bazinės prielaidos'!$E$19)-HS13-HS14*(1+'Bazinės prielaidos'!$E$19)+HS14)+HS27+HS72</f>
        <v>0</v>
      </c>
      <c r="HT57" s="84">
        <f>+HS57+(HT13*(1+'Bazinės prielaidos'!$E$19)-HT13-HT14*(1+'Bazinės prielaidos'!$E$19)+HT14)+HT27+HT72</f>
        <v>0</v>
      </c>
      <c r="HU57" s="84">
        <f>+HT57+(HU13*(1+'Bazinės prielaidos'!$E$19)-HU13-HU14*(1+'Bazinės prielaidos'!$E$19)+HU14)+HU27+HU72</f>
        <v>0</v>
      </c>
      <c r="HV57" s="84">
        <f>+HU57+(HV13*(1+'Bazinės prielaidos'!$E$19)-HV13-HV14*(1+'Bazinės prielaidos'!$E$19)+HV14)+HV27+HV72</f>
        <v>0</v>
      </c>
      <c r="HW57" s="84">
        <f>+HV57+(HW13*(1+'Bazinės prielaidos'!$E$19)-HW13-HW14*(1+'Bazinės prielaidos'!$E$19)+HW14)+HW27+HW72</f>
        <v>0</v>
      </c>
      <c r="HX57" s="84">
        <f>+HW57+(HX13*(1+'Bazinės prielaidos'!$E$19)-HX13-HX14*(1+'Bazinės prielaidos'!$E$19)+HX14)+HX27+HX72</f>
        <v>0</v>
      </c>
      <c r="HY57" s="377">
        <f>+HX57+(HY13*(1+'Bazinės prielaidos'!$E$19)-HY13-HY14*(1+'Bazinės prielaidos'!$E$19)+HY14)+HY27+HY72+('Infrastruk. sukūrimo sąnaudos'!HY10+'Infrastruk. sukūrimo sąnaudos'!HY18)*'Bazinės prielaidos'!$E$19</f>
        <v>0</v>
      </c>
      <c r="HZ57" s="84">
        <f>+HY57+(HZ13*(1+'Bazinės prielaidos'!$E$19)-HZ13-HZ14*(1+'Bazinės prielaidos'!$E$19)+HZ14)+HZ27+HZ72</f>
        <v>0</v>
      </c>
      <c r="IA57" s="94">
        <f>+HZ57</f>
        <v>0</v>
      </c>
      <c r="IB57" s="84">
        <f>+IA57+(IB13*(1+'Bazinės prielaidos'!$E$19)-IB13-IB14*(1+'Bazinės prielaidos'!$E$19)+IB14)+IB27+IB72</f>
        <v>0</v>
      </c>
      <c r="IC57" s="84">
        <f>+IB57+(IC13*(1+'Bazinės prielaidos'!$E$19)-IC13-IC14*(1+'Bazinės prielaidos'!$E$19)+IC14)+IC27+IC72</f>
        <v>0</v>
      </c>
      <c r="ID57" s="84">
        <f>+IC57+(ID13*(1+'Bazinės prielaidos'!$E$19)-ID13-ID14*(1+'Bazinės prielaidos'!$E$19)+ID14)+ID27+ID72</f>
        <v>0</v>
      </c>
      <c r="IE57" s="84">
        <f>+ID57+(IE13*(1+'Bazinės prielaidos'!$E$19)-IE13-IE14*(1+'Bazinės prielaidos'!$E$19)+IE14)+IE27+IE72</f>
        <v>0</v>
      </c>
      <c r="IF57" s="84">
        <f>+IE57+(IF13*(1+'Bazinės prielaidos'!$E$19)-IF13-IF14*(1+'Bazinės prielaidos'!$E$19)+IF14)+IF27+IF72</f>
        <v>0</v>
      </c>
      <c r="IG57" s="84">
        <f>+IF57+(IG13*(1+'Bazinės prielaidos'!$E$19)-IG13-IG14*(1+'Bazinės prielaidos'!$E$19)+IG14)+IG27+IG72</f>
        <v>0</v>
      </c>
      <c r="IH57" s="84">
        <f>+IG57+(IH13*(1+'Bazinės prielaidos'!$E$19)-IH13-IH14*(1+'Bazinės prielaidos'!$E$19)+IH14)+IH27+IH72</f>
        <v>0</v>
      </c>
      <c r="II57" s="84">
        <f>+IH57+(II13*(1+'Bazinės prielaidos'!$E$19)-II13-II14*(1+'Bazinės prielaidos'!$E$19)+II14)+II27+II72</f>
        <v>0</v>
      </c>
      <c r="IJ57" s="84">
        <f>+II57+(IJ13*(1+'Bazinės prielaidos'!$E$19)-IJ13-IJ14*(1+'Bazinės prielaidos'!$E$19)+IJ14)+IJ27+IJ72</f>
        <v>0</v>
      </c>
      <c r="IK57" s="84">
        <f>+IJ57+(IK13*(1+'Bazinės prielaidos'!$E$19)-IK13-IK14*(1+'Bazinės prielaidos'!$E$19)+IK14)+IK27+IK72</f>
        <v>0</v>
      </c>
      <c r="IL57" s="377">
        <f>+IK57+(IL13*(1+'Bazinės prielaidos'!$E$19)-IL13-IL14*(1+'Bazinės prielaidos'!$E$19)+IL14)+IL27+IL72+('Infrastruk. sukūrimo sąnaudos'!IL10+'Infrastruk. sukūrimo sąnaudos'!IL18)*'Bazinės prielaidos'!$E$19</f>
        <v>0</v>
      </c>
      <c r="IM57" s="84">
        <f>+IL57+(IM13*(1+'Bazinės prielaidos'!$E$19)-IM13-IM14*(1+'Bazinės prielaidos'!$E$19)+IM14)+IM27+IM72</f>
        <v>0</v>
      </c>
      <c r="IN57" s="94">
        <f>+IM57</f>
        <v>0</v>
      </c>
      <c r="IO57" s="84">
        <f>+IN57+(IO13*(1+'Bazinės prielaidos'!$E$19)-IO13-IO14*(1+'Bazinės prielaidos'!$E$19)+IO14)+IO27+IO72</f>
        <v>0</v>
      </c>
      <c r="IP57" s="84">
        <f>+IO57+(IP13*(1+'Bazinės prielaidos'!$E$19)-IP13-IP14*(1+'Bazinės prielaidos'!$E$19)+IP14)+IP27+IP72</f>
        <v>0</v>
      </c>
      <c r="IQ57" s="84">
        <f>+IP57+(IQ13*(1+'Bazinės prielaidos'!$E$19)-IQ13-IQ14*(1+'Bazinės prielaidos'!$E$19)+IQ14)+IQ27+IQ72</f>
        <v>0</v>
      </c>
      <c r="IR57" s="84">
        <f>+IQ57+(IR13*(1+'Bazinės prielaidos'!$E$19)-IR13-IR14*(1+'Bazinės prielaidos'!$E$19)+IR14)+IR27+IR72</f>
        <v>0</v>
      </c>
      <c r="IS57" s="84">
        <f>+IR57+(IS13*(1+'Bazinės prielaidos'!$E$19)-IS13-IS14*(1+'Bazinės prielaidos'!$E$19)+IS14)+IS27+IS72</f>
        <v>0</v>
      </c>
      <c r="IT57" s="84">
        <f>+IS57+(IT13*(1+'Bazinės prielaidos'!$E$19)-IT13-IT14*(1+'Bazinės prielaidos'!$E$19)+IT14)+IT27+IT72</f>
        <v>0</v>
      </c>
      <c r="IU57" s="84">
        <f>+IT57+(IU13*(1+'Bazinės prielaidos'!$E$19)-IU13-IU14*(1+'Bazinės prielaidos'!$E$19)+IU14)+IU27+IU72</f>
        <v>0</v>
      </c>
      <c r="IV57" s="84">
        <f>+IU57+(IV13*(1+'Bazinės prielaidos'!$E$19)-IV13-IV14*(1+'Bazinės prielaidos'!$E$19)+IV14)+IV27+IV72</f>
        <v>0</v>
      </c>
      <c r="IW57" s="84">
        <f>+IV57+(IW13*(1+'Bazinės prielaidos'!$E$19)-IW13-IW14*(1+'Bazinės prielaidos'!$E$19)+IW14)+IW27+IW72</f>
        <v>0</v>
      </c>
      <c r="IX57" s="84">
        <f>+IW57+(IX13*(1+'Bazinės prielaidos'!$E$19)-IX13-IX14*(1+'Bazinės prielaidos'!$E$19)+IX14)+IX27+IX72</f>
        <v>0</v>
      </c>
      <c r="IY57" s="377">
        <f>+IX57+(IY13*(1+'Bazinės prielaidos'!$E$19)-IY13-IY14*(1+'Bazinės prielaidos'!$E$19)+IY14)+IY27+IY72+('Infrastruk. sukūrimo sąnaudos'!IY10+'Infrastruk. sukūrimo sąnaudos'!IY18)*'Bazinės prielaidos'!$E$19</f>
        <v>0</v>
      </c>
      <c r="IZ57" s="84">
        <f>+IY57+(IZ13*(1+'Bazinės prielaidos'!$E$19)-IZ13-IZ14*(1+'Bazinės prielaidos'!$E$19)+IZ14)+IZ27+IZ72</f>
        <v>0</v>
      </c>
      <c r="JA57" s="94">
        <f>+IZ57</f>
        <v>0</v>
      </c>
      <c r="JB57" s="84">
        <f>+JA57+(JB13*(1+'Bazinės prielaidos'!$E$19)-JB13-JB14*(1+'Bazinės prielaidos'!$E$19)+JB14)+JB27+JB72</f>
        <v>0</v>
      </c>
      <c r="JC57" s="84">
        <f>+JB57+(JC13*(1+'Bazinės prielaidos'!$E$19)-JC13-JC14*(1+'Bazinės prielaidos'!$E$19)+JC14)+JC27+JC72</f>
        <v>0</v>
      </c>
      <c r="JD57" s="84">
        <f>+JC57+(JD13*(1+'Bazinės prielaidos'!$E$19)-JD13-JD14*(1+'Bazinės prielaidos'!$E$19)+JD14)+JD27+JD72</f>
        <v>0</v>
      </c>
      <c r="JE57" s="84">
        <f>+JD57+(JE13*(1+'Bazinės prielaidos'!$E$19)-JE13-JE14*(1+'Bazinės prielaidos'!$E$19)+JE14)+JE27+JE72</f>
        <v>0</v>
      </c>
      <c r="JF57" s="84">
        <f>+JE57+(JF13*(1+'Bazinės prielaidos'!$E$19)-JF13-JF14*(1+'Bazinės prielaidos'!$E$19)+JF14)+JF27+JF72</f>
        <v>0</v>
      </c>
      <c r="JG57" s="84">
        <f>+JF57+(JG13*(1+'Bazinės prielaidos'!$E$19)-JG13-JG14*(1+'Bazinės prielaidos'!$E$19)+JG14)+JG27+JG72</f>
        <v>0</v>
      </c>
      <c r="JH57" s="84">
        <f>+JG57+(JH13*(1+'Bazinės prielaidos'!$E$19)-JH13-JH14*(1+'Bazinės prielaidos'!$E$19)+JH14)+JH27+JH72</f>
        <v>0</v>
      </c>
      <c r="JI57" s="84">
        <f>+JH57+(JI13*(1+'Bazinės prielaidos'!$E$19)-JI13-JI14*(1+'Bazinės prielaidos'!$E$19)+JI14)+JI27+JI72</f>
        <v>0</v>
      </c>
      <c r="JJ57" s="84">
        <f>+JI57+(JJ13*(1+'Bazinės prielaidos'!$E$19)-JJ13-JJ14*(1+'Bazinės prielaidos'!$E$19)+JJ14)+JJ27+JJ72</f>
        <v>0</v>
      </c>
      <c r="JK57" s="84">
        <f>+JJ57+(JK13*(1+'Bazinės prielaidos'!$E$19)-JK13-JK14*(1+'Bazinės prielaidos'!$E$19)+JK14)+JK27+JK72</f>
        <v>0</v>
      </c>
      <c r="JL57" s="377">
        <f>+JK57+(JL13*(1+'Bazinės prielaidos'!$E$19)-JL13-JL14*(1+'Bazinės prielaidos'!$E$19)+JL14)+JL27+JL72+('Infrastruk. sukūrimo sąnaudos'!JL10+'Infrastruk. sukūrimo sąnaudos'!JL18)*'Bazinės prielaidos'!$E$19</f>
        <v>0</v>
      </c>
      <c r="JM57" s="84">
        <f>+JL57+(JM13*(1+'Bazinės prielaidos'!$E$19)-JM13-JM14*(1+'Bazinės prielaidos'!$E$19)+JM14)+JM27+JM72</f>
        <v>0</v>
      </c>
      <c r="JN57" s="94">
        <f>+JM57</f>
        <v>0</v>
      </c>
      <c r="JO57" s="84">
        <f>+JN57+(JO13*(1+'Bazinės prielaidos'!$E$19)-JO13-JO14*(1+'Bazinės prielaidos'!$E$19)+JO14)+JO27+JO72</f>
        <v>0</v>
      </c>
      <c r="JP57" s="84">
        <f>+JO57+(JP13*(1+'Bazinės prielaidos'!$E$19)-JP13-JP14*(1+'Bazinės prielaidos'!$E$19)+JP14)+JP27+JP72</f>
        <v>0</v>
      </c>
      <c r="JQ57" s="84">
        <f>+JP57+(JQ13*(1+'Bazinės prielaidos'!$E$19)-JQ13-JQ14*(1+'Bazinės prielaidos'!$E$19)+JQ14)+JQ27+JQ72</f>
        <v>0</v>
      </c>
      <c r="JR57" s="84">
        <f>+JQ57+(JR13*(1+'Bazinės prielaidos'!$E$19)-JR13-JR14*(1+'Bazinės prielaidos'!$E$19)+JR14)+JR27+JR72</f>
        <v>0</v>
      </c>
      <c r="JS57" s="84">
        <f>+JR57+(JS13*(1+'Bazinės prielaidos'!$E$19)-JS13-JS14*(1+'Bazinės prielaidos'!$E$19)+JS14)+JS27+JS72</f>
        <v>0</v>
      </c>
      <c r="JT57" s="84">
        <f>+JS57+(JT13*(1+'Bazinės prielaidos'!$E$19)-JT13-JT14*(1+'Bazinės prielaidos'!$E$19)+JT14)+JT27+JT72</f>
        <v>0</v>
      </c>
      <c r="JU57" s="84">
        <f>+JT57+(JU13*(1+'Bazinės prielaidos'!$E$19)-JU13-JU14*(1+'Bazinės prielaidos'!$E$19)+JU14)+JU27+JU72</f>
        <v>0</v>
      </c>
      <c r="JV57" s="84">
        <f>+JU57+(JV13*(1+'Bazinės prielaidos'!$E$19)-JV13-JV14*(1+'Bazinės prielaidos'!$E$19)+JV14)+JV27+JV72</f>
        <v>0</v>
      </c>
      <c r="JW57" s="84">
        <f>+JV57+(JW13*(1+'Bazinės prielaidos'!$E$19)-JW13-JW14*(1+'Bazinės prielaidos'!$E$19)+JW14)+JW27+JW72</f>
        <v>0</v>
      </c>
      <c r="JX57" s="84">
        <f>+JW57+(JX13*(1+'Bazinės prielaidos'!$E$19)-JX13-JX14*(1+'Bazinės prielaidos'!$E$19)+JX14)+JX27+JX72</f>
        <v>0</v>
      </c>
      <c r="JY57" s="377">
        <f>+JX57+(JY13*(1+'Bazinės prielaidos'!$E$19)-JY13-JY14*(1+'Bazinės prielaidos'!$E$19)+JY14)+JY27+JY72+('Infrastruk. sukūrimo sąnaudos'!JY10+'Infrastruk. sukūrimo sąnaudos'!JY18)*'Bazinės prielaidos'!$E$19</f>
        <v>0</v>
      </c>
      <c r="JZ57" s="84">
        <f>+JY57+(JZ13*(1+'Bazinės prielaidos'!$E$19)-JZ13-JZ14*(1+'Bazinės prielaidos'!$E$19)+JZ14)+JZ27+JZ72</f>
        <v>0</v>
      </c>
      <c r="KA57" s="94">
        <f>+JZ57</f>
        <v>0</v>
      </c>
      <c r="KB57" s="84">
        <f>+KA57+(KB13*(1+'Bazinės prielaidos'!$E$19)-KB13-KB14*(1+'Bazinės prielaidos'!$E$19)+KB14)+KB27+KB72</f>
        <v>0</v>
      </c>
      <c r="KC57" s="84">
        <f>+KB57+(KC13*(1+'Bazinės prielaidos'!$E$19)-KC13-KC14*(1+'Bazinės prielaidos'!$E$19)+KC14)+KC27+KC72</f>
        <v>0</v>
      </c>
      <c r="KD57" s="84">
        <f>+KC57+(KD13*(1+'Bazinės prielaidos'!$E$19)-KD13-KD14*(1+'Bazinės prielaidos'!$E$19)+KD14)+KD27+KD72</f>
        <v>0</v>
      </c>
      <c r="KE57" s="84">
        <f>+KD57+(KE13*(1+'Bazinės prielaidos'!$E$19)-KE13-KE14*(1+'Bazinės prielaidos'!$E$19)+KE14)+KE27+KE72</f>
        <v>0</v>
      </c>
      <c r="KF57" s="84">
        <f>+KE57+(KF13*(1+'Bazinės prielaidos'!$E$19)-KF13-KF14*(1+'Bazinės prielaidos'!$E$19)+KF14)+KF27+KF72</f>
        <v>0</v>
      </c>
      <c r="KG57" s="84">
        <f>+KF57+(KG13*(1+'Bazinės prielaidos'!$E$19)-KG13-KG14*(1+'Bazinės prielaidos'!$E$19)+KG14)+KG27+KG72</f>
        <v>0</v>
      </c>
      <c r="KH57" s="84">
        <f>+KG57+(KH13*(1+'Bazinės prielaidos'!$E$19)-KH13-KH14*(1+'Bazinės prielaidos'!$E$19)+KH14)+KH27+KH72</f>
        <v>0</v>
      </c>
      <c r="KI57" s="84">
        <f>+KH57+(KI13*(1+'Bazinės prielaidos'!$E$19)-KI13-KI14*(1+'Bazinės prielaidos'!$E$19)+KI14)+KI27+KI72</f>
        <v>0</v>
      </c>
      <c r="KJ57" s="84">
        <f>+KI57+(KJ13*(1+'Bazinės prielaidos'!$E$19)-KJ13-KJ14*(1+'Bazinės prielaidos'!$E$19)+KJ14)+KJ27+KJ72</f>
        <v>0</v>
      </c>
      <c r="KK57" s="84">
        <f>+KJ57+(KK13*(1+'Bazinės prielaidos'!$E$19)-KK13-KK14*(1+'Bazinės prielaidos'!$E$19)+KK14)+KK27+KK72</f>
        <v>0</v>
      </c>
      <c r="KL57" s="377">
        <f>+KK57+(KL13*(1+'Bazinės prielaidos'!$E$19)-KL13-KL14*(1+'Bazinės prielaidos'!$E$19)+KL14)+KL27+KL72+('Infrastruk. sukūrimo sąnaudos'!KL10+'Infrastruk. sukūrimo sąnaudos'!KL18)*'Bazinės prielaidos'!$E$19</f>
        <v>0</v>
      </c>
      <c r="KM57" s="84">
        <f>+KL57+(KM13*(1+'Bazinės prielaidos'!$E$19)-KM13-KM14*(1+'Bazinės prielaidos'!$E$19)+KM14)+KM27+KM72</f>
        <v>0</v>
      </c>
      <c r="KN57" s="94">
        <f>+KM57</f>
        <v>0</v>
      </c>
      <c r="KO57" s="84">
        <f>+KN57+(KO13*(1+'Bazinės prielaidos'!$E$19)-KO13-KO14*(1+'Bazinės prielaidos'!$E$19)+KO14)+KO27+KO72</f>
        <v>0</v>
      </c>
      <c r="KP57" s="84">
        <f>+KO57+(KP13*(1+'Bazinės prielaidos'!$E$19)-KP13-KP14*(1+'Bazinės prielaidos'!$E$19)+KP14)+KP27+KP72</f>
        <v>0</v>
      </c>
      <c r="KQ57" s="84">
        <f>+KP57+(KQ13*(1+'Bazinės prielaidos'!$E$19)-KQ13-KQ14*(1+'Bazinės prielaidos'!$E$19)+KQ14)+KQ27+KQ72</f>
        <v>0</v>
      </c>
      <c r="KR57" s="84">
        <f>+KQ57+(KR13*(1+'Bazinės prielaidos'!$E$19)-KR13-KR14*(1+'Bazinės prielaidos'!$E$19)+KR14)+KR27+KR72</f>
        <v>0</v>
      </c>
      <c r="KS57" s="84">
        <f>+KR57+(KS13*(1+'Bazinės prielaidos'!$E$19)-KS13-KS14*(1+'Bazinės prielaidos'!$E$19)+KS14)+KS27+KS72</f>
        <v>0</v>
      </c>
      <c r="KT57" s="84">
        <f>+KS57+(KT13*(1+'Bazinės prielaidos'!$E$19)-KT13-KT14*(1+'Bazinės prielaidos'!$E$19)+KT14)+KT27+KT72</f>
        <v>0</v>
      </c>
      <c r="KU57" s="84">
        <f>+KT57+(KU13*(1+'Bazinės prielaidos'!$E$19)-KU13-KU14*(1+'Bazinės prielaidos'!$E$19)+KU14)+KU27+KU72</f>
        <v>0</v>
      </c>
      <c r="KV57" s="84">
        <f>+KU57+(KV13*(1+'Bazinės prielaidos'!$E$19)-KV13-KV14*(1+'Bazinės prielaidos'!$E$19)+KV14)+KV27+KV72</f>
        <v>0</v>
      </c>
      <c r="KW57" s="84">
        <f>+KV57+(KW13*(1+'Bazinės prielaidos'!$E$19)-KW13-KW14*(1+'Bazinės prielaidos'!$E$19)+KW14)+KW27+KW72</f>
        <v>0</v>
      </c>
      <c r="KX57" s="84">
        <f>+KW57+(KX13*(1+'Bazinės prielaidos'!$E$19)-KX13-KX14*(1+'Bazinės prielaidos'!$E$19)+KX14)+KX27+KX72</f>
        <v>0</v>
      </c>
      <c r="KY57" s="377">
        <f>+KX57+(KY13*(1+'Bazinės prielaidos'!$E$19)-KY13-KY14*(1+'Bazinės prielaidos'!$E$19)+KY14)+KY27+KY72+('Infrastruk. sukūrimo sąnaudos'!KY10+'Infrastruk. sukūrimo sąnaudos'!KY18)*'Bazinės prielaidos'!$E$19</f>
        <v>0</v>
      </c>
      <c r="KZ57" s="84">
        <f>+KY57+(KZ13*(1+'Bazinės prielaidos'!$E$19)-KZ13-KZ14*(1+'Bazinės prielaidos'!$E$19)+KZ14)+KZ27+KZ72</f>
        <v>0</v>
      </c>
      <c r="LA57" s="94">
        <f>+KZ57</f>
        <v>0</v>
      </c>
      <c r="LB57" s="84">
        <f>+LA57+(LB13*(1+'Bazinės prielaidos'!$E$19)-LB13-LB14*(1+'Bazinės prielaidos'!$E$19)+LB14)+LB27+LB72</f>
        <v>0</v>
      </c>
      <c r="LC57" s="84">
        <f>+LB57+(LC13*(1+'Bazinės prielaidos'!$E$19)-LC13-LC14*(1+'Bazinės prielaidos'!$E$19)+LC14)+LC27+LC72</f>
        <v>0</v>
      </c>
      <c r="LD57" s="84">
        <f>+LC57+(LD13*(1+'Bazinės prielaidos'!$E$19)-LD13-LD14*(1+'Bazinės prielaidos'!$E$19)+LD14)+LD27+LD72</f>
        <v>0</v>
      </c>
      <c r="LE57" s="84">
        <f>+LD57+(LE13*(1+'Bazinės prielaidos'!$E$19)-LE13-LE14*(1+'Bazinės prielaidos'!$E$19)+LE14)+LE27+LE72</f>
        <v>0</v>
      </c>
      <c r="LF57" s="84">
        <f>+LE57+(LF13*(1+'Bazinės prielaidos'!$E$19)-LF13-LF14*(1+'Bazinės prielaidos'!$E$19)+LF14)+LF27+LF72</f>
        <v>0</v>
      </c>
      <c r="LG57" s="84">
        <f>+LF57+(LG13*(1+'Bazinės prielaidos'!$E$19)-LG13-LG14*(1+'Bazinės prielaidos'!$E$19)+LG14)+LG27+LG72</f>
        <v>0</v>
      </c>
      <c r="LH57" s="84">
        <f>+LG57+(LH13*(1+'Bazinės prielaidos'!$E$19)-LH13-LH14*(1+'Bazinės prielaidos'!$E$19)+LH14)+LH27+LH72</f>
        <v>0</v>
      </c>
      <c r="LI57" s="84">
        <f>+LH57+(LI13*(1+'Bazinės prielaidos'!$E$19)-LI13-LI14*(1+'Bazinės prielaidos'!$E$19)+LI14)+LI27+LI72</f>
        <v>0</v>
      </c>
      <c r="LJ57" s="84">
        <f>+LI57+(LJ13*(1+'Bazinės prielaidos'!$E$19)-LJ13-LJ14*(1+'Bazinės prielaidos'!$E$19)+LJ14)+LJ27+LJ72</f>
        <v>0</v>
      </c>
      <c r="LK57" s="84">
        <f>+LJ57+(LK13*(1+'Bazinės prielaidos'!$E$19)-LK13-LK14*(1+'Bazinės prielaidos'!$E$19)+LK14)+LK27+LK72</f>
        <v>0</v>
      </c>
      <c r="LL57" s="377">
        <f>+LK57+(LL13*(1+'Bazinės prielaidos'!$E$19)-LL13-LL14*(1+'Bazinės prielaidos'!$E$19)+LL14)+LL27+LL72+('Infrastruk. sukūrimo sąnaudos'!LL10+'Infrastruk. sukūrimo sąnaudos'!LL18)*'Bazinės prielaidos'!$E$19</f>
        <v>0</v>
      </c>
      <c r="LM57" s="84">
        <f>+LL57+(LM13*(1+'Bazinės prielaidos'!$E$19)-LM13-LM14*(1+'Bazinės prielaidos'!$E$19)+LM14)+LM27+LM72</f>
        <v>0</v>
      </c>
      <c r="LN57" s="94">
        <f>+LM57</f>
        <v>0</v>
      </c>
    </row>
    <row r="58" spans="1:326" s="113" customFormat="1" ht="15" hidden="1" customHeight="1" outlineLevel="1">
      <c r="A58" s="111" t="s">
        <v>50</v>
      </c>
      <c r="B58" s="112">
        <f>+'Investuotojas ir Finansuotojas'!B24+'Investuotojas ir Finansuotojas'!B25+'Investuotojas ir Finansuotojas'!B28+'Investuotojas ir Finansuotojas'!B37+'Investuotojas ir Finansuotojas'!B43+'Finansinės ataskaitos'!B90</f>
        <v>0</v>
      </c>
      <c r="C58" s="112">
        <f>+B58+'Investuotojas ir Finansuotojas'!C24+'Investuotojas ir Finansuotojas'!C25+'Investuotojas ir Finansuotojas'!C28+'Investuotojas ir Finansuotojas'!C37+'Investuotojas ir Finansuotojas'!C43+'Finansinės ataskaitos'!C90</f>
        <v>69.444444444444571</v>
      </c>
      <c r="D58" s="112">
        <f>+C58+'Investuotojas ir Finansuotojas'!D24+'Investuotojas ir Finansuotojas'!D25+'Investuotojas ir Finansuotojas'!D28+'Investuotojas ir Finansuotojas'!D37+'Investuotojas ir Finansuotojas'!D43+'Finansinės ataskaitos'!D90</f>
        <v>145.83333333333348</v>
      </c>
      <c r="E58" s="112">
        <f>+D58+'Investuotojas ir Finansuotojas'!E24+'Investuotojas ir Finansuotojas'!E25+'Investuotojas ir Finansuotojas'!E28+'Investuotojas ir Finansuotojas'!E37+'Investuotojas ir Finansuotojas'!E43+'Finansinės ataskaitos'!E90</f>
        <v>229.16666666666674</v>
      </c>
      <c r="F58" s="112">
        <f>+E58+'Investuotojas ir Finansuotojas'!F24+'Investuotojas ir Finansuotojas'!F25+'Investuotojas ir Finansuotojas'!F28+'Investuotojas ir Finansuotojas'!F37+'Investuotojas ir Finansuotojas'!F43+'Finansinės ataskaitos'!F90</f>
        <v>319.44444444444457</v>
      </c>
      <c r="G58" s="112">
        <f>+F58+'Investuotojas ir Finansuotojas'!G24+'Investuotojas ir Finansuotojas'!G25+'Investuotojas ir Finansuotojas'!G28+'Investuotojas ir Finansuotojas'!G37+'Investuotojas ir Finansuotojas'!G43+'Finansinės ataskaitos'!G90</f>
        <v>416.66666666666674</v>
      </c>
      <c r="H58" s="112">
        <f>+G58+'Investuotojas ir Finansuotojas'!H24+'Investuotojas ir Finansuotojas'!H25+'Investuotojas ir Finansuotojas'!H28+'Investuotojas ir Finansuotojas'!H37+'Investuotojas ir Finansuotojas'!H43+'Finansinės ataskaitos'!H90</f>
        <v>520.83333333333326</v>
      </c>
      <c r="I58" s="112">
        <f>+H58+'Investuotojas ir Finansuotojas'!I24+'Investuotojas ir Finansuotojas'!I25+'Investuotojas ir Finansuotojas'!I28+'Investuotojas ir Finansuotojas'!I37+'Investuotojas ir Finansuotojas'!I43+'Finansinės ataskaitos'!I90</f>
        <v>631.94444444444457</v>
      </c>
      <c r="J58" s="112">
        <f>+I58+'Investuotojas ir Finansuotojas'!J24+'Investuotojas ir Finansuotojas'!J25+'Investuotojas ir Finansuotojas'!J28+'Investuotojas ir Finansuotojas'!J37+'Investuotojas ir Finansuotojas'!J43+'Finansinės ataskaitos'!J90</f>
        <v>750.00000000000023</v>
      </c>
      <c r="K58" s="112">
        <f>+J58+'Investuotojas ir Finansuotojas'!K24+'Investuotojas ir Finansuotojas'!K25+'Investuotojas ir Finansuotojas'!K28+'Investuotojas ir Finansuotojas'!K37+'Investuotojas ir Finansuotojas'!K43+'Finansinės ataskaitos'!K90</f>
        <v>1005.2083333333337</v>
      </c>
      <c r="L58" s="112">
        <f>+K58+'Investuotojas ir Finansuotojas'!L24+'Investuotojas ir Finansuotojas'!L25+'Investuotojas ir Finansuotojas'!L28+'Investuotojas ir Finansuotojas'!L37+'Investuotojas ir Finansuotojas'!L43+'Finansinės ataskaitos'!L90</f>
        <v>1397.5694444444446</v>
      </c>
      <c r="M58" s="112">
        <f>+L58+'Investuotojas ir Finansuotojas'!M24+'Investuotojas ir Finansuotojas'!M25+'Investuotojas ir Finansuotojas'!M28+'Investuotojas ir Finansuotojas'!M37+'Investuotojas ir Finansuotojas'!M43+'Finansinės ataskaitos'!M90</f>
        <v>0</v>
      </c>
      <c r="N58" s="83">
        <f t="shared" si="794"/>
        <v>0</v>
      </c>
      <c r="O58" s="112">
        <f>+N58+'Investuotojas ir Finansuotojas'!O24+'Investuotojas ir Finansuotojas'!O25+'Investuotojas ir Finansuotojas'!O28+'Investuotojas ir Finansuotojas'!O37+'Investuotojas ir Finansuotojas'!O43+'Finansinės ataskaitos'!O90</f>
        <v>674.69618055555543</v>
      </c>
      <c r="P58" s="112">
        <f>+O58+'Investuotojas ir Finansuotojas'!P24+'Investuotojas ir Finansuotojas'!P25+'Investuotojas ir Finansuotojas'!P28+'Investuotojas ir Finansuotojas'!P37+'Investuotojas ir Finansuotojas'!P43+'Finansinės ataskaitos'!P90</f>
        <v>1790.3645833333333</v>
      </c>
      <c r="Q58" s="112">
        <f>+P58+'Investuotojas ir Finansuotojas'!Q24+'Investuotojas ir Finansuotojas'!Q25+'Investuotojas ir Finansuotojas'!Q28+'Investuotojas ir Finansuotojas'!Q37+'Investuotojas ir Finansuotojas'!Q43+'Finansinės ataskaitos'!Q90</f>
        <v>3347.005208333333</v>
      </c>
      <c r="R58" s="112">
        <f>+Q58+'Investuotojas ir Finansuotojas'!R24+'Investuotojas ir Finansuotojas'!R25+'Investuotojas ir Finansuotojas'!R28+'Investuotojas ir Finansuotojas'!R37+'Investuotojas ir Finansuotojas'!R43+'Finansinės ataskaitos'!R90</f>
        <v>5344.6180555555557</v>
      </c>
      <c r="S58" s="112">
        <f>+R58+'Investuotojas ir Finansuotojas'!S24+'Investuotojas ir Finansuotojas'!S25+'Investuotojas ir Finansuotojas'!S28+'Investuotojas ir Finansuotojas'!S37+'Investuotojas ir Finansuotojas'!S43+'Finansinės ataskaitos'!S90</f>
        <v>7609.8090277777783</v>
      </c>
      <c r="T58" s="112">
        <f>+S58+'Investuotojas ir Finansuotojas'!T24+'Investuotojas ir Finansuotojas'!T25+'Investuotojas ir Finansuotojas'!T28+'Investuotojas ir Finansuotojas'!T37+'Investuotojas ir Finansuotojas'!T43+'Finansinės ataskaitos'!T90</f>
        <v>9882.9210069444453</v>
      </c>
      <c r="U58" s="112">
        <f>+T58+'Investuotojas ir Finansuotojas'!U24+'Investuotojas ir Finansuotojas'!U25+'Investuotojas ir Finansuotojas'!U28+'Investuotojas ir Finansuotojas'!U37+'Investuotojas ir Finansuotojas'!U43+'Finansinės ataskaitos'!U90</f>
        <v>12165.039062500002</v>
      </c>
      <c r="V58" s="112">
        <f>+U58+'Investuotojas ir Finansuotojas'!V24+'Investuotojas ir Finansuotojas'!V25+'Investuotojas ir Finansuotojas'!V28+'Investuotojas ir Finansuotojas'!V37+'Investuotojas ir Finansuotojas'!V43+'Finansinės ataskaitos'!V90</f>
        <v>14457.248263888891</v>
      </c>
      <c r="W58" s="112">
        <f>+V58+'Investuotojas ir Finansuotojas'!W24+'Investuotojas ir Finansuotojas'!W25+'Investuotojas ir Finansuotojas'!W28+'Investuotojas ir Finansuotojas'!W37+'Investuotojas ir Finansuotojas'!W43+'Finansinės ataskaitos'!W90</f>
        <v>16760.633680555555</v>
      </c>
      <c r="X58" s="112">
        <f>+W58+'Investuotojas ir Finansuotojas'!X24+'Investuotojas ir Finansuotojas'!X25+'Investuotojas ir Finansuotojas'!X28+'Investuotojas ir Finansuotojas'!X37+'Investuotojas ir Finansuotojas'!X43+'Finansinės ataskaitos'!X90</f>
        <v>19076.280381944445</v>
      </c>
      <c r="Y58" s="112">
        <f>+X58+'Investuotojas ir Finansuotojas'!Y24+'Investuotojas ir Finansuotojas'!Y25+'Investuotojas ir Finansuotojas'!Y28+'Investuotojas ir Finansuotojas'!Y37+'Investuotojas ir Finansuotojas'!Y43+'Finansinės ataskaitos'!Y90</f>
        <v>21405.273437499996</v>
      </c>
      <c r="Z58" s="112">
        <f>+Y58+'Investuotojas ir Finansuotojas'!Z24+'Investuotojas ir Finansuotojas'!Z25+'Investuotojas ir Finansuotojas'!Z28+'Investuotojas ir Finansuotojas'!Z37+'Investuotojas ir Finansuotojas'!Z43+'Finansinės ataskaitos'!Z90</f>
        <v>0</v>
      </c>
      <c r="AA58" s="83">
        <f t="shared" si="862"/>
        <v>0</v>
      </c>
      <c r="AB58" s="112">
        <f>+AA58+'Investuotojas ir Finansuotojas'!AB24+'Investuotojas ir Finansuotojas'!AB25+'Investuotojas ir Finansuotojas'!AB28+'Investuotojas ir Finansuotojas'!AB37+'Investuotojas ir Finansuotojas'!AB43+'Finansinės ataskaitos'!AB90</f>
        <v>2457.8938802083339</v>
      </c>
      <c r="AC58" s="112">
        <f>+AB58+'Investuotojas ir Finansuotojas'!AC24+'Investuotojas ir Finansuotojas'!AC25+'Investuotojas ir Finansuotojas'!AC28+'Investuotojas ir Finansuotojas'!AC37+'Investuotojas ir Finansuotojas'!AC43+'Finansinės ataskaitos'!AC90</f>
        <v>4932.2265625000009</v>
      </c>
      <c r="AD58" s="112">
        <f>+AC58+'Investuotojas ir Finansuotojas'!AD24+'Investuotojas ir Finansuotojas'!AD25+'Investuotojas ir Finansuotojas'!AD28+'Investuotojas ir Finansuotojas'!AD37+'Investuotojas ir Finansuotojas'!AD43+'Finansinės ataskaitos'!AD90</f>
        <v>7423.7575954861122</v>
      </c>
      <c r="AE58" s="112">
        <f>+AD58+'Investuotojas ir Finansuotojas'!AE24+'Investuotojas ir Finansuotojas'!AE25+'Investuotojas ir Finansuotojas'!AE28+'Investuotojas ir Finansuotojas'!AE37+'Investuotojas ir Finansuotojas'!AE43+'Finansinės ataskaitos'!AE90</f>
        <v>9933.246527777781</v>
      </c>
      <c r="AF58" s="112">
        <f>+AE58+'Investuotojas ir Finansuotojas'!AF24+'Investuotojas ir Finansuotojas'!AF25+'Investuotojas ir Finansuotojas'!AF28+'Investuotojas ir Finansuotojas'!AF37+'Investuotojas ir Finansuotojas'!AF43+'Finansinės ataskaitos'!AF90</f>
        <v>12461.452907986113</v>
      </c>
      <c r="AG58" s="112">
        <f>+AF58+'Investuotojas ir Finansuotojas'!AG24+'Investuotojas ir Finansuotojas'!AG25+'Investuotojas ir Finansuotojas'!AG28+'Investuotojas ir Finansuotojas'!AG37+'Investuotojas ir Finansuotojas'!AG43+'Finansinės ataskaitos'!AG90</f>
        <v>15009.136284722221</v>
      </c>
      <c r="AH58" s="112">
        <f>+AG58+'Investuotojas ir Finansuotojas'!AH24+'Investuotojas ir Finansuotojas'!AH25+'Investuotojas ir Finansuotojas'!AH28+'Investuotojas ir Finansuotojas'!AH37+'Investuotojas ir Finansuotojas'!AH43+'Finansinės ataskaitos'!AH90</f>
        <v>17639.594274450232</v>
      </c>
      <c r="AI58" s="112">
        <f>+AH58+'Investuotojas ir Finansuotojas'!AI24+'Investuotojas ir Finansuotojas'!AI25+'Investuotojas ir Finansuotojas'!AI28+'Investuotojas ir Finansuotojas'!AI37+'Investuotojas ir Finansuotojas'!AI43+'Finansinės ataskaitos'!AI90</f>
        <v>20270.052264178241</v>
      </c>
      <c r="AJ58" s="112">
        <f>+AI58+'Investuotojas ir Finansuotojas'!AJ24+'Investuotojas ir Finansuotojas'!AJ25+'Investuotojas ir Finansuotojas'!AJ28+'Investuotojas ir Finansuotojas'!AJ37+'Investuotojas ir Finansuotojas'!AJ43+'Finansinės ataskaitos'!AJ90</f>
        <v>22900.51025390625</v>
      </c>
      <c r="AK58" s="112">
        <f>+AJ58+'Investuotojas ir Finansuotojas'!AK24+'Investuotojas ir Finansuotojas'!AK25+'Investuotojas ir Finansuotojas'!AK28+'Investuotojas ir Finansuotojas'!AK37+'Investuotojas ir Finansuotojas'!AK43+'Finansinės ataskaitos'!AK90</f>
        <v>25530.968243634255</v>
      </c>
      <c r="AL58" s="112">
        <f>+AK58+'Investuotojas ir Finansuotojas'!AL24+'Investuotojas ir Finansuotojas'!AL25+'Investuotojas ir Finansuotojas'!AL28+'Investuotojas ir Finansuotojas'!AL37+'Investuotojas ir Finansuotojas'!AL43+'Finansinės ataskaitos'!AL90</f>
        <v>28161.426233362265</v>
      </c>
      <c r="AM58" s="112">
        <f>+AL58+'Investuotojas ir Finansuotojas'!AM24+'Investuotojas ir Finansuotojas'!AM25+'Investuotojas ir Finansuotojas'!AM28+'Investuotojas ir Finansuotojas'!AM37+'Investuotojas ir Finansuotojas'!AM43+'Finansinės ataskaitos'!AM90</f>
        <v>0</v>
      </c>
      <c r="AN58" s="83">
        <f t="shared" si="873"/>
        <v>0</v>
      </c>
      <c r="AO58" s="112"/>
      <c r="AP58" s="112"/>
      <c r="AQ58" s="112"/>
      <c r="AR58" s="112"/>
      <c r="AS58" s="112"/>
      <c r="AT58" s="112"/>
      <c r="AU58" s="112"/>
      <c r="AV58" s="112"/>
      <c r="AW58" s="112"/>
      <c r="AX58" s="112"/>
      <c r="AY58" s="112"/>
      <c r="AZ58" s="112"/>
      <c r="BA58" s="83">
        <f t="shared" ref="BA58:BA59" si="1027">AZ58</f>
        <v>0</v>
      </c>
      <c r="BB58" s="112"/>
      <c r="BC58" s="112"/>
      <c r="BD58" s="112"/>
      <c r="BE58" s="112"/>
      <c r="BF58" s="112"/>
      <c r="BG58" s="112"/>
      <c r="BH58" s="112"/>
      <c r="BI58" s="112"/>
      <c r="BJ58" s="112"/>
      <c r="BK58" s="112"/>
      <c r="BL58" s="112"/>
      <c r="BM58" s="112"/>
      <c r="BN58" s="83">
        <f t="shared" ref="BN58:BN59" si="1028">BM58</f>
        <v>0</v>
      </c>
      <c r="BO58" s="112"/>
      <c r="BP58" s="112"/>
      <c r="BQ58" s="112"/>
      <c r="BR58" s="112"/>
      <c r="BS58" s="112"/>
      <c r="BT58" s="112"/>
      <c r="BU58" s="112"/>
      <c r="BV58" s="112"/>
      <c r="BW58" s="112"/>
      <c r="BX58" s="112"/>
      <c r="BY58" s="112"/>
      <c r="BZ58" s="112"/>
      <c r="CA58" s="83">
        <f t="shared" ref="CA58:CA59" si="1029">BZ58</f>
        <v>0</v>
      </c>
      <c r="CB58" s="112"/>
      <c r="CC58" s="112"/>
      <c r="CD58" s="112"/>
      <c r="CE58" s="112"/>
      <c r="CF58" s="112"/>
      <c r="CG58" s="112"/>
      <c r="CH58" s="112"/>
      <c r="CI58" s="112"/>
      <c r="CJ58" s="112"/>
      <c r="CK58" s="112"/>
      <c r="CL58" s="112"/>
      <c r="CM58" s="112"/>
      <c r="CN58" s="83">
        <f t="shared" ref="CN58:CN59" si="1030">CM58</f>
        <v>0</v>
      </c>
      <c r="CO58" s="112"/>
      <c r="CP58" s="112"/>
      <c r="CQ58" s="112"/>
      <c r="CR58" s="112"/>
      <c r="CS58" s="112"/>
      <c r="CT58" s="112"/>
      <c r="CU58" s="112"/>
      <c r="CV58" s="112"/>
      <c r="CW58" s="112"/>
      <c r="CX58" s="112"/>
      <c r="CY58" s="112"/>
      <c r="CZ58" s="112"/>
      <c r="DA58" s="83">
        <f t="shared" ref="DA58:DA59" si="1031">CZ58</f>
        <v>0</v>
      </c>
      <c r="DB58" s="112"/>
      <c r="DC58" s="112"/>
      <c r="DD58" s="112"/>
      <c r="DE58" s="112"/>
      <c r="DF58" s="112"/>
      <c r="DG58" s="112"/>
      <c r="DH58" s="112"/>
      <c r="DI58" s="112"/>
      <c r="DJ58" s="112"/>
      <c r="DK58" s="112"/>
      <c r="DL58" s="112"/>
      <c r="DM58" s="112"/>
      <c r="DN58" s="83">
        <f t="shared" ref="DN58:DN59" si="1032">DM58</f>
        <v>0</v>
      </c>
      <c r="DO58" s="112"/>
      <c r="DP58" s="112"/>
      <c r="DQ58" s="112"/>
      <c r="DR58" s="112"/>
      <c r="DS58" s="112"/>
      <c r="DT58" s="112"/>
      <c r="DU58" s="112"/>
      <c r="DV58" s="112"/>
      <c r="DW58" s="112"/>
      <c r="DX58" s="112"/>
      <c r="DY58" s="112"/>
      <c r="DZ58" s="112"/>
      <c r="EA58" s="83">
        <f t="shared" ref="EA58:EA59" si="1033">DZ58</f>
        <v>0</v>
      </c>
      <c r="EB58" s="112"/>
      <c r="EC58" s="112"/>
      <c r="ED58" s="112"/>
      <c r="EE58" s="112"/>
      <c r="EF58" s="112"/>
      <c r="EG58" s="112"/>
      <c r="EH58" s="112"/>
      <c r="EI58" s="112"/>
      <c r="EJ58" s="112"/>
      <c r="EK58" s="112"/>
      <c r="EL58" s="112"/>
      <c r="EM58" s="112"/>
      <c r="EN58" s="83">
        <f t="shared" ref="EN58:EN59" si="1034">EM58</f>
        <v>0</v>
      </c>
      <c r="EO58" s="112"/>
      <c r="EP58" s="112"/>
      <c r="EQ58" s="112"/>
      <c r="ER58" s="112"/>
      <c r="ES58" s="112"/>
      <c r="ET58" s="112"/>
      <c r="EU58" s="112"/>
      <c r="EV58" s="112"/>
      <c r="EW58" s="112"/>
      <c r="EX58" s="112"/>
      <c r="EY58" s="112"/>
      <c r="EZ58" s="112"/>
      <c r="FA58" s="83">
        <f t="shared" ref="FA58:FA59" si="1035">EZ58</f>
        <v>0</v>
      </c>
      <c r="FB58" s="112"/>
      <c r="FC58" s="112"/>
      <c r="FD58" s="112"/>
      <c r="FE58" s="112"/>
      <c r="FF58" s="112"/>
      <c r="FG58" s="112"/>
      <c r="FH58" s="112"/>
      <c r="FI58" s="112"/>
      <c r="FJ58" s="112"/>
      <c r="FK58" s="112"/>
      <c r="FL58" s="112"/>
      <c r="FM58" s="112"/>
      <c r="FN58" s="83">
        <f t="shared" ref="FN58:FN59" si="1036">FM58</f>
        <v>0</v>
      </c>
      <c r="FO58" s="112"/>
      <c r="FP58" s="112"/>
      <c r="FQ58" s="112"/>
      <c r="FR58" s="112"/>
      <c r="FS58" s="112"/>
      <c r="FT58" s="112"/>
      <c r="FU58" s="112"/>
      <c r="FV58" s="112"/>
      <c r="FW58" s="112"/>
      <c r="FX58" s="112"/>
      <c r="FY58" s="112"/>
      <c r="FZ58" s="112"/>
      <c r="GA58" s="83">
        <f t="shared" ref="GA58:GA59" si="1037">FZ58</f>
        <v>0</v>
      </c>
      <c r="GB58" s="112"/>
      <c r="GC58" s="112"/>
      <c r="GD58" s="112"/>
      <c r="GE58" s="112"/>
      <c r="GF58" s="112"/>
      <c r="GG58" s="112"/>
      <c r="GH58" s="112"/>
      <c r="GI58" s="112"/>
      <c r="GJ58" s="112"/>
      <c r="GK58" s="112"/>
      <c r="GL58" s="112"/>
      <c r="GM58" s="112"/>
      <c r="GN58" s="83">
        <f t="shared" ref="GN58:GN59" si="1038">GM58</f>
        <v>0</v>
      </c>
      <c r="GO58" s="112"/>
      <c r="GP58" s="112"/>
      <c r="GQ58" s="112"/>
      <c r="GR58" s="112"/>
      <c r="GS58" s="112"/>
      <c r="GT58" s="112"/>
      <c r="GU58" s="112"/>
      <c r="GV58" s="112"/>
      <c r="GW58" s="112"/>
      <c r="GX58" s="112"/>
      <c r="GY58" s="112"/>
      <c r="GZ58" s="112"/>
      <c r="HA58" s="83">
        <f t="shared" ref="HA58:HA59" si="1039">GZ58</f>
        <v>0</v>
      </c>
      <c r="HB58" s="112"/>
      <c r="HC58" s="112"/>
      <c r="HD58" s="112"/>
      <c r="HE58" s="112"/>
      <c r="HF58" s="112"/>
      <c r="HG58" s="112"/>
      <c r="HH58" s="112"/>
      <c r="HI58" s="112"/>
      <c r="HJ58" s="112"/>
      <c r="HK58" s="112"/>
      <c r="HL58" s="112"/>
      <c r="HM58" s="112"/>
      <c r="HN58" s="83">
        <f t="shared" ref="HN58:HN59" si="1040">HM58</f>
        <v>0</v>
      </c>
      <c r="HO58" s="112"/>
      <c r="HP58" s="112"/>
      <c r="HQ58" s="112"/>
      <c r="HR58" s="112"/>
      <c r="HS58" s="112"/>
      <c r="HT58" s="112"/>
      <c r="HU58" s="112"/>
      <c r="HV58" s="112"/>
      <c r="HW58" s="112"/>
      <c r="HX58" s="112"/>
      <c r="HY58" s="112"/>
      <c r="HZ58" s="112"/>
      <c r="IA58" s="83">
        <f t="shared" ref="IA58:IA59" si="1041">HZ58</f>
        <v>0</v>
      </c>
      <c r="IB58" s="112"/>
      <c r="IC58" s="112"/>
      <c r="ID58" s="112"/>
      <c r="IE58" s="112"/>
      <c r="IF58" s="112"/>
      <c r="IG58" s="112"/>
      <c r="IH58" s="112"/>
      <c r="II58" s="112"/>
      <c r="IJ58" s="112"/>
      <c r="IK58" s="112"/>
      <c r="IL58" s="112"/>
      <c r="IM58" s="112"/>
      <c r="IN58" s="83">
        <f t="shared" ref="IN58:IN59" si="1042">IM58</f>
        <v>0</v>
      </c>
      <c r="IO58" s="112"/>
      <c r="IP58" s="112"/>
      <c r="IQ58" s="112"/>
      <c r="IR58" s="112"/>
      <c r="IS58" s="112"/>
      <c r="IT58" s="112"/>
      <c r="IU58" s="112"/>
      <c r="IV58" s="112"/>
      <c r="IW58" s="112"/>
      <c r="IX58" s="112"/>
      <c r="IY58" s="112"/>
      <c r="IZ58" s="112"/>
      <c r="JA58" s="83">
        <f t="shared" ref="JA58:JA59" si="1043">IZ58</f>
        <v>0</v>
      </c>
      <c r="JB58" s="112"/>
      <c r="JC58" s="112"/>
      <c r="JD58" s="112"/>
      <c r="JE58" s="112"/>
      <c r="JF58" s="112"/>
      <c r="JG58" s="112"/>
      <c r="JH58" s="112"/>
      <c r="JI58" s="112"/>
      <c r="JJ58" s="112"/>
      <c r="JK58" s="112"/>
      <c r="JL58" s="112"/>
      <c r="JM58" s="112"/>
      <c r="JN58" s="83">
        <f t="shared" ref="JN58:JN59" si="1044">JM58</f>
        <v>0</v>
      </c>
      <c r="JO58" s="112"/>
      <c r="JP58" s="112"/>
      <c r="JQ58" s="112"/>
      <c r="JR58" s="112"/>
      <c r="JS58" s="112"/>
      <c r="JT58" s="112"/>
      <c r="JU58" s="112"/>
      <c r="JV58" s="112"/>
      <c r="JW58" s="112"/>
      <c r="JX58" s="112"/>
      <c r="JY58" s="112"/>
      <c r="JZ58" s="112"/>
      <c r="KA58" s="83">
        <f t="shared" ref="KA58:KA59" si="1045">JZ58</f>
        <v>0</v>
      </c>
      <c r="KB58" s="112"/>
      <c r="KC58" s="112"/>
      <c r="KD58" s="112"/>
      <c r="KE58" s="112"/>
      <c r="KF58" s="112"/>
      <c r="KG58" s="112"/>
      <c r="KH58" s="112"/>
      <c r="KI58" s="112"/>
      <c r="KJ58" s="112"/>
      <c r="KK58" s="112"/>
      <c r="KL58" s="112"/>
      <c r="KM58" s="112"/>
      <c r="KN58" s="83">
        <f t="shared" ref="KN58:KN59" si="1046">KM58</f>
        <v>0</v>
      </c>
      <c r="KO58" s="112"/>
      <c r="KP58" s="112"/>
      <c r="KQ58" s="112"/>
      <c r="KR58" s="112"/>
      <c r="KS58" s="112"/>
      <c r="KT58" s="112"/>
      <c r="KU58" s="112"/>
      <c r="KV58" s="112"/>
      <c r="KW58" s="112"/>
      <c r="KX58" s="112"/>
      <c r="KY58" s="112"/>
      <c r="KZ58" s="112"/>
      <c r="LA58" s="83">
        <f t="shared" ref="LA58:LA59" si="1047">KZ58</f>
        <v>0</v>
      </c>
      <c r="LB58" s="112"/>
      <c r="LC58" s="112"/>
      <c r="LD58" s="112"/>
      <c r="LE58" s="112"/>
      <c r="LF58" s="112"/>
      <c r="LG58" s="112"/>
      <c r="LH58" s="112"/>
      <c r="LI58" s="112"/>
      <c r="LJ58" s="112"/>
      <c r="LK58" s="112"/>
      <c r="LL58" s="112"/>
      <c r="LM58" s="112"/>
      <c r="LN58" s="83">
        <f t="shared" ref="LN58:LN59" si="1048">LM58</f>
        <v>0</v>
      </c>
    </row>
    <row r="59" spans="1:326" s="113" customFormat="1" ht="15" hidden="1" customHeight="1" outlineLevel="1" thickBot="1">
      <c r="A59" s="438" t="s">
        <v>51</v>
      </c>
      <c r="B59" s="207"/>
      <c r="C59" s="207"/>
      <c r="D59" s="207"/>
      <c r="E59" s="207"/>
      <c r="F59" s="207"/>
      <c r="G59" s="207"/>
      <c r="H59" s="207"/>
      <c r="I59" s="207"/>
      <c r="J59" s="207"/>
      <c r="K59" s="207"/>
      <c r="L59" s="207"/>
      <c r="M59" s="207"/>
      <c r="N59" s="83">
        <f t="shared" si="794"/>
        <v>0</v>
      </c>
      <c r="O59" s="207"/>
      <c r="P59" s="207"/>
      <c r="Q59" s="207"/>
      <c r="R59" s="207"/>
      <c r="S59" s="207"/>
      <c r="T59" s="207"/>
      <c r="U59" s="207"/>
      <c r="V59" s="207"/>
      <c r="W59" s="207"/>
      <c r="X59" s="207"/>
      <c r="Y59" s="207"/>
      <c r="Z59" s="207"/>
      <c r="AA59" s="83">
        <f t="shared" si="862"/>
        <v>0</v>
      </c>
      <c r="AB59" s="207"/>
      <c r="AC59" s="207"/>
      <c r="AD59" s="207"/>
      <c r="AE59" s="207"/>
      <c r="AF59" s="207"/>
      <c r="AG59" s="207"/>
      <c r="AH59" s="207"/>
      <c r="AI59" s="207"/>
      <c r="AJ59" s="207"/>
      <c r="AK59" s="207"/>
      <c r="AL59" s="207"/>
      <c r="AM59" s="207">
        <f>-'Investuotojas ir Finansuotojas'!BA26</f>
        <v>181818.18181818177</v>
      </c>
      <c r="AN59" s="83">
        <f t="shared" si="873"/>
        <v>181818.18181818177</v>
      </c>
      <c r="AO59" s="207">
        <f>+AN59+'Investuotojas ir Finansuotojas'!AO26</f>
        <v>166666.66666666663</v>
      </c>
      <c r="AP59" s="207">
        <f>+AO59+'Investuotojas ir Finansuotojas'!AP26</f>
        <v>151515.15151515149</v>
      </c>
      <c r="AQ59" s="207">
        <f>+AP59+'Investuotojas ir Finansuotojas'!AQ26</f>
        <v>136363.63636363635</v>
      </c>
      <c r="AR59" s="207">
        <f>+AQ59+'Investuotojas ir Finansuotojas'!AR26</f>
        <v>121212.1212121212</v>
      </c>
      <c r="AS59" s="207">
        <f>+AR59+'Investuotojas ir Finansuotojas'!AS26</f>
        <v>106060.60606060605</v>
      </c>
      <c r="AT59" s="207">
        <f>+AS59+'Investuotojas ir Finansuotojas'!AT26</f>
        <v>90909.090909090897</v>
      </c>
      <c r="AU59" s="207">
        <f>+AT59+'Investuotojas ir Finansuotojas'!AU26</f>
        <v>75757.575757575745</v>
      </c>
      <c r="AV59" s="207">
        <f>+AU59+'Investuotojas ir Finansuotojas'!AV26</f>
        <v>60606.060606060593</v>
      </c>
      <c r="AW59" s="207">
        <f>+AV59+'Investuotojas ir Finansuotojas'!AW26</f>
        <v>45454.545454545441</v>
      </c>
      <c r="AX59" s="207">
        <f>+AW59+'Investuotojas ir Finansuotojas'!AX26</f>
        <v>30303.030303030289</v>
      </c>
      <c r="AY59" s="207">
        <f>+AX59+'Investuotojas ir Finansuotojas'!AY26</f>
        <v>15151.515151515137</v>
      </c>
      <c r="AZ59" s="207">
        <f>+'Investuotojas ir Finansuotojas'!BA27-'Investuotojas ir Finansuotojas'!BN27</f>
        <v>181818.18181818165</v>
      </c>
      <c r="BA59" s="83">
        <f t="shared" si="1027"/>
        <v>181818.18181818165</v>
      </c>
      <c r="BB59" s="207">
        <f>+BA59+'Investuotojas ir Finansuotojas'!BB26</f>
        <v>166666.66666666651</v>
      </c>
      <c r="BC59" s="207">
        <f>+BB59+'Investuotojas ir Finansuotojas'!BC26</f>
        <v>151515.15151515137</v>
      </c>
      <c r="BD59" s="207">
        <f>+BC59+'Investuotojas ir Finansuotojas'!BD26</f>
        <v>136363.63636363624</v>
      </c>
      <c r="BE59" s="207">
        <f>+BD59+'Investuotojas ir Finansuotojas'!BE26</f>
        <v>121212.12121212108</v>
      </c>
      <c r="BF59" s="207">
        <f>+BE59+'Investuotojas ir Finansuotojas'!BF26</f>
        <v>106060.60606060593</v>
      </c>
      <c r="BG59" s="207">
        <f>+BF59+'Investuotojas ir Finansuotojas'!BG26</f>
        <v>90909.090909090781</v>
      </c>
      <c r="BH59" s="207">
        <f>+BG59+'Investuotojas ir Finansuotojas'!BH26</f>
        <v>75757.575757575629</v>
      </c>
      <c r="BI59" s="207">
        <f>+BH59+'Investuotojas ir Finansuotojas'!BI26</f>
        <v>60606.060606060477</v>
      </c>
      <c r="BJ59" s="207">
        <f>+BI59+'Investuotojas ir Finansuotojas'!BJ26</f>
        <v>45454.545454545325</v>
      </c>
      <c r="BK59" s="207">
        <f>+BJ59+'Investuotojas ir Finansuotojas'!BK26</f>
        <v>30303.030303030173</v>
      </c>
      <c r="BL59" s="207">
        <f>+BK59+'Investuotojas ir Finansuotojas'!BL26</f>
        <v>15151.515151515021</v>
      </c>
      <c r="BM59" s="207">
        <f>+'Investuotojas ir Finansuotojas'!BN27-'Investuotojas ir Finansuotojas'!CA27</f>
        <v>181818.18181818165</v>
      </c>
      <c r="BN59" s="83">
        <f t="shared" si="1028"/>
        <v>181818.18181818165</v>
      </c>
      <c r="BO59" s="207">
        <f>+BN59+'Investuotojas ir Finansuotojas'!BO26</f>
        <v>166666.66666666651</v>
      </c>
      <c r="BP59" s="207">
        <f>+BO59+'Investuotojas ir Finansuotojas'!BP26</f>
        <v>151515.15151515137</v>
      </c>
      <c r="BQ59" s="207">
        <f>+BP59+'Investuotojas ir Finansuotojas'!BQ26</f>
        <v>136363.63636363624</v>
      </c>
      <c r="BR59" s="207">
        <f>+BQ59+'Investuotojas ir Finansuotojas'!BR26</f>
        <v>121212.12121212108</v>
      </c>
      <c r="BS59" s="207">
        <f>+BR59+'Investuotojas ir Finansuotojas'!BS26</f>
        <v>106060.60606060593</v>
      </c>
      <c r="BT59" s="207">
        <f>+BS59+'Investuotojas ir Finansuotojas'!BT26</f>
        <v>90909.090909090781</v>
      </c>
      <c r="BU59" s="207">
        <f>+BT59+'Investuotojas ir Finansuotojas'!BU26</f>
        <v>75757.575757575629</v>
      </c>
      <c r="BV59" s="207">
        <f>+BU59+'Investuotojas ir Finansuotojas'!BV26</f>
        <v>60606.060606060477</v>
      </c>
      <c r="BW59" s="207">
        <f>+BV59+'Investuotojas ir Finansuotojas'!BW26</f>
        <v>45454.545454545325</v>
      </c>
      <c r="BX59" s="207">
        <f>+BW59+'Investuotojas ir Finansuotojas'!BX26</f>
        <v>30303.030303030173</v>
      </c>
      <c r="BY59" s="207">
        <f>+BX59+'Investuotojas ir Finansuotojas'!BY26</f>
        <v>15151.515151515021</v>
      </c>
      <c r="BZ59" s="207">
        <f>+'Investuotojas ir Finansuotojas'!CA27-'Investuotojas ir Finansuotojas'!CN27</f>
        <v>181818.18181818165</v>
      </c>
      <c r="CA59" s="83">
        <f t="shared" si="1029"/>
        <v>181818.18181818165</v>
      </c>
      <c r="CB59" s="207">
        <f>+CA59+'Investuotojas ir Finansuotojas'!CB26</f>
        <v>166666.66666666651</v>
      </c>
      <c r="CC59" s="207">
        <f>+CB59+'Investuotojas ir Finansuotojas'!CC26</f>
        <v>151515.15151515137</v>
      </c>
      <c r="CD59" s="207">
        <f>+CC59+'Investuotojas ir Finansuotojas'!CD26</f>
        <v>136363.63636363624</v>
      </c>
      <c r="CE59" s="207">
        <f>+CD59+'Investuotojas ir Finansuotojas'!CE26</f>
        <v>121212.12121212108</v>
      </c>
      <c r="CF59" s="207">
        <f>+CE59+'Investuotojas ir Finansuotojas'!CF26</f>
        <v>106060.60606060593</v>
      </c>
      <c r="CG59" s="207">
        <f>+CF59+'Investuotojas ir Finansuotojas'!CG26</f>
        <v>90909.090909090781</v>
      </c>
      <c r="CH59" s="207">
        <f>+CG59+'Investuotojas ir Finansuotojas'!CH26</f>
        <v>75757.575757575629</v>
      </c>
      <c r="CI59" s="207">
        <f>+CH59+'Investuotojas ir Finansuotojas'!CI26</f>
        <v>60606.060606060477</v>
      </c>
      <c r="CJ59" s="207">
        <f>+CI59+'Investuotojas ir Finansuotojas'!CJ26</f>
        <v>45454.545454545325</v>
      </c>
      <c r="CK59" s="207">
        <f>+CJ59+'Investuotojas ir Finansuotojas'!CK26</f>
        <v>30303.030303030173</v>
      </c>
      <c r="CL59" s="207">
        <f>+CK59+'Investuotojas ir Finansuotojas'!CL26</f>
        <v>15151.515151515021</v>
      </c>
      <c r="CM59" s="207">
        <f>+'Investuotojas ir Finansuotojas'!CN27-'Investuotojas ir Finansuotojas'!DA27</f>
        <v>181818.18181818165</v>
      </c>
      <c r="CN59" s="83">
        <f t="shared" si="1030"/>
        <v>181818.18181818165</v>
      </c>
      <c r="CO59" s="207">
        <f>+CN59+'Investuotojas ir Finansuotojas'!CO26</f>
        <v>166666.66666666651</v>
      </c>
      <c r="CP59" s="207">
        <f>+CO59+'Investuotojas ir Finansuotojas'!CP26</f>
        <v>151515.15151515137</v>
      </c>
      <c r="CQ59" s="207">
        <f>+CP59+'Investuotojas ir Finansuotojas'!CQ26</f>
        <v>136363.63636363624</v>
      </c>
      <c r="CR59" s="207">
        <f>+CQ59+'Investuotojas ir Finansuotojas'!CR26</f>
        <v>121212.12121212108</v>
      </c>
      <c r="CS59" s="207">
        <f>+CR59+'Investuotojas ir Finansuotojas'!CS26</f>
        <v>106060.60606060593</v>
      </c>
      <c r="CT59" s="207">
        <f>+CS59+'Investuotojas ir Finansuotojas'!CT26</f>
        <v>90909.090909090781</v>
      </c>
      <c r="CU59" s="207">
        <f>+CT59+'Investuotojas ir Finansuotojas'!CU26</f>
        <v>75757.575757575629</v>
      </c>
      <c r="CV59" s="207">
        <f>+CU59+'Investuotojas ir Finansuotojas'!CV26</f>
        <v>60606.060606060477</v>
      </c>
      <c r="CW59" s="207">
        <f>+CV59+'Investuotojas ir Finansuotojas'!CW26</f>
        <v>45454.545454545325</v>
      </c>
      <c r="CX59" s="207">
        <f>+CW59+'Investuotojas ir Finansuotojas'!CX26</f>
        <v>30303.030303030173</v>
      </c>
      <c r="CY59" s="207">
        <f>+CX59+'Investuotojas ir Finansuotojas'!CY26</f>
        <v>15151.515151515021</v>
      </c>
      <c r="CZ59" s="207">
        <f>+'Investuotojas ir Finansuotojas'!DA27-'Investuotojas ir Finansuotojas'!DN27</f>
        <v>181818.18181818165</v>
      </c>
      <c r="DA59" s="83">
        <f t="shared" si="1031"/>
        <v>181818.18181818165</v>
      </c>
      <c r="DB59" s="207">
        <f>+DA59+'Investuotojas ir Finansuotojas'!DB26</f>
        <v>166666.66666666651</v>
      </c>
      <c r="DC59" s="207">
        <f>+DB59+'Investuotojas ir Finansuotojas'!DC26</f>
        <v>151515.15151515137</v>
      </c>
      <c r="DD59" s="207">
        <f>+DC59+'Investuotojas ir Finansuotojas'!DD26</f>
        <v>136363.63636363624</v>
      </c>
      <c r="DE59" s="207">
        <f>+DD59+'Investuotojas ir Finansuotojas'!DE26</f>
        <v>121212.12121212108</v>
      </c>
      <c r="DF59" s="207">
        <f>+DE59+'Investuotojas ir Finansuotojas'!DF26</f>
        <v>106060.60606060593</v>
      </c>
      <c r="DG59" s="207">
        <f>+DF59+'Investuotojas ir Finansuotojas'!DG26</f>
        <v>90909.090909090781</v>
      </c>
      <c r="DH59" s="207">
        <f>+DG59+'Investuotojas ir Finansuotojas'!DH26</f>
        <v>75757.575757575629</v>
      </c>
      <c r="DI59" s="207">
        <f>+DH59+'Investuotojas ir Finansuotojas'!DI26</f>
        <v>60606.060606060477</v>
      </c>
      <c r="DJ59" s="207">
        <f>+DI59+'Investuotojas ir Finansuotojas'!DJ26</f>
        <v>45454.545454545325</v>
      </c>
      <c r="DK59" s="207">
        <f>+DJ59+'Investuotojas ir Finansuotojas'!DK26</f>
        <v>30303.030303030173</v>
      </c>
      <c r="DL59" s="207">
        <f>+DK59+'Investuotojas ir Finansuotojas'!DL26</f>
        <v>15151.515151515021</v>
      </c>
      <c r="DM59" s="207">
        <f>+'Investuotojas ir Finansuotojas'!DN27-'Investuotojas ir Finansuotojas'!EA27</f>
        <v>181818.18181818165</v>
      </c>
      <c r="DN59" s="83">
        <f t="shared" si="1032"/>
        <v>181818.18181818165</v>
      </c>
      <c r="DO59" s="207">
        <f>+DN59+'Investuotojas ir Finansuotojas'!DO26</f>
        <v>166666.66666666651</v>
      </c>
      <c r="DP59" s="207">
        <f>+DO59+'Investuotojas ir Finansuotojas'!DP26</f>
        <v>151515.15151515137</v>
      </c>
      <c r="DQ59" s="207">
        <f>+DP59+'Investuotojas ir Finansuotojas'!DQ26</f>
        <v>136363.63636363624</v>
      </c>
      <c r="DR59" s="207">
        <f>+DQ59+'Investuotojas ir Finansuotojas'!DR26</f>
        <v>121212.12121212108</v>
      </c>
      <c r="DS59" s="207">
        <f>+DR59+'Investuotojas ir Finansuotojas'!DS26</f>
        <v>106060.60606060593</v>
      </c>
      <c r="DT59" s="207">
        <f>+DS59+'Investuotojas ir Finansuotojas'!DT26</f>
        <v>90909.090909090781</v>
      </c>
      <c r="DU59" s="207">
        <f>+DT59+'Investuotojas ir Finansuotojas'!DU26</f>
        <v>75757.575757575629</v>
      </c>
      <c r="DV59" s="207">
        <f>+DU59+'Investuotojas ir Finansuotojas'!DV26</f>
        <v>60606.060606060477</v>
      </c>
      <c r="DW59" s="207">
        <f>+DV59+'Investuotojas ir Finansuotojas'!DW26</f>
        <v>45454.545454545325</v>
      </c>
      <c r="DX59" s="207">
        <f>+DW59+'Investuotojas ir Finansuotojas'!DX26</f>
        <v>30303.030303030173</v>
      </c>
      <c r="DY59" s="207">
        <f>+DX59+'Investuotojas ir Finansuotojas'!DY26</f>
        <v>15151.515151515021</v>
      </c>
      <c r="DZ59" s="207">
        <f>+'Investuotojas ir Finansuotojas'!EA27-'Investuotojas ir Finansuotojas'!EN27</f>
        <v>181818.18181818165</v>
      </c>
      <c r="EA59" s="83">
        <f t="shared" si="1033"/>
        <v>181818.18181818165</v>
      </c>
      <c r="EB59" s="207">
        <f>+EA59+'Investuotojas ir Finansuotojas'!EB26</f>
        <v>166666.66666666651</v>
      </c>
      <c r="EC59" s="207">
        <f>+EB59+'Investuotojas ir Finansuotojas'!EC26</f>
        <v>151515.15151515137</v>
      </c>
      <c r="ED59" s="207">
        <f>+EC59+'Investuotojas ir Finansuotojas'!ED26</f>
        <v>136363.63636363624</v>
      </c>
      <c r="EE59" s="207">
        <f>+ED59+'Investuotojas ir Finansuotojas'!EE26</f>
        <v>121212.12121212108</v>
      </c>
      <c r="EF59" s="207">
        <f>+EE59+'Investuotojas ir Finansuotojas'!EF26</f>
        <v>106060.60606060593</v>
      </c>
      <c r="EG59" s="207">
        <f>+EF59+'Investuotojas ir Finansuotojas'!EG26</f>
        <v>90909.090909090781</v>
      </c>
      <c r="EH59" s="207">
        <f>+EG59+'Investuotojas ir Finansuotojas'!EH26</f>
        <v>75757.575757575629</v>
      </c>
      <c r="EI59" s="207">
        <f>+EH59+'Investuotojas ir Finansuotojas'!EI26</f>
        <v>60606.060606060477</v>
      </c>
      <c r="EJ59" s="207">
        <f>+EI59+'Investuotojas ir Finansuotojas'!EJ26</f>
        <v>45454.545454545325</v>
      </c>
      <c r="EK59" s="207">
        <f>+EJ59+'Investuotojas ir Finansuotojas'!EK26</f>
        <v>30303.030303030173</v>
      </c>
      <c r="EL59" s="207">
        <f>+EK59+'Investuotojas ir Finansuotojas'!EL26</f>
        <v>15151.515151515021</v>
      </c>
      <c r="EM59" s="207">
        <f>+'Investuotojas ir Finansuotojas'!EN27-'Investuotojas ir Finansuotojas'!FA27</f>
        <v>181818.18181818165</v>
      </c>
      <c r="EN59" s="83">
        <f t="shared" si="1034"/>
        <v>181818.18181818165</v>
      </c>
      <c r="EO59" s="207">
        <f>+EN59+'Investuotojas ir Finansuotojas'!EO26</f>
        <v>166666.66666666651</v>
      </c>
      <c r="EP59" s="207">
        <f>+EO59+'Investuotojas ir Finansuotojas'!EP26</f>
        <v>151515.15151515137</v>
      </c>
      <c r="EQ59" s="207">
        <f>+EP59+'Investuotojas ir Finansuotojas'!EQ26</f>
        <v>136363.63636363624</v>
      </c>
      <c r="ER59" s="207">
        <f>+EQ59+'Investuotojas ir Finansuotojas'!ER26</f>
        <v>121212.12121212108</v>
      </c>
      <c r="ES59" s="207">
        <f>+ER59+'Investuotojas ir Finansuotojas'!ES26</f>
        <v>106060.60606060593</v>
      </c>
      <c r="ET59" s="207">
        <f>+ES59+'Investuotojas ir Finansuotojas'!ET26</f>
        <v>90909.090909090781</v>
      </c>
      <c r="EU59" s="207">
        <f>+ET59+'Investuotojas ir Finansuotojas'!EU26</f>
        <v>75757.575757575629</v>
      </c>
      <c r="EV59" s="207">
        <f>+EU59+'Investuotojas ir Finansuotojas'!EV26</f>
        <v>60606.060606060477</v>
      </c>
      <c r="EW59" s="207">
        <f>+EV59+'Investuotojas ir Finansuotojas'!EW26</f>
        <v>45454.545454545325</v>
      </c>
      <c r="EX59" s="207">
        <f>+EW59+'Investuotojas ir Finansuotojas'!EX26</f>
        <v>30303.030303030173</v>
      </c>
      <c r="EY59" s="207">
        <f>+EX59+'Investuotojas ir Finansuotojas'!EY26</f>
        <v>15151.515151515021</v>
      </c>
      <c r="EZ59" s="207">
        <f>+'Investuotojas ir Finansuotojas'!FA27-'Investuotojas ir Finansuotojas'!FN27</f>
        <v>181818.18181818165</v>
      </c>
      <c r="FA59" s="83">
        <f t="shared" si="1035"/>
        <v>181818.18181818165</v>
      </c>
      <c r="FB59" s="207">
        <f>+FA59+'Investuotojas ir Finansuotojas'!FB26</f>
        <v>166666.66666666651</v>
      </c>
      <c r="FC59" s="207">
        <f>+FB59+'Investuotojas ir Finansuotojas'!FC26</f>
        <v>151515.15151515137</v>
      </c>
      <c r="FD59" s="207">
        <f>+FC59+'Investuotojas ir Finansuotojas'!FD26</f>
        <v>136363.63636363624</v>
      </c>
      <c r="FE59" s="207">
        <f>+FD59+'Investuotojas ir Finansuotojas'!FE26</f>
        <v>121212.12121212108</v>
      </c>
      <c r="FF59" s="207">
        <f>+FE59+'Investuotojas ir Finansuotojas'!FF26</f>
        <v>106060.60606060593</v>
      </c>
      <c r="FG59" s="207">
        <f>+FF59+'Investuotojas ir Finansuotojas'!FG26</f>
        <v>90909.090909090781</v>
      </c>
      <c r="FH59" s="207">
        <f>+FG59+'Investuotojas ir Finansuotojas'!FH26</f>
        <v>75757.575757575629</v>
      </c>
      <c r="FI59" s="207">
        <f>+FH59+'Investuotojas ir Finansuotojas'!FI26</f>
        <v>60606.060606060477</v>
      </c>
      <c r="FJ59" s="207">
        <f>+FI59+'Investuotojas ir Finansuotojas'!FJ26</f>
        <v>45454.545454545325</v>
      </c>
      <c r="FK59" s="207">
        <f>+FJ59+'Investuotojas ir Finansuotojas'!FK26</f>
        <v>30303.030303030173</v>
      </c>
      <c r="FL59" s="207">
        <f>+FK59+'Investuotojas ir Finansuotojas'!FL26</f>
        <v>15151.515151515021</v>
      </c>
      <c r="FM59" s="207">
        <f>+'Investuotojas ir Finansuotojas'!FN27-'Investuotojas ir Finansuotojas'!GA27</f>
        <v>181818.18181818177</v>
      </c>
      <c r="FN59" s="83">
        <f t="shared" si="1036"/>
        <v>181818.18181818177</v>
      </c>
      <c r="FO59" s="207">
        <f>+FN59+'Investuotojas ir Finansuotojas'!FO26</f>
        <v>166666.66666666663</v>
      </c>
      <c r="FP59" s="207">
        <f>+FO59+'Investuotojas ir Finansuotojas'!FP26</f>
        <v>151515.15151515149</v>
      </c>
      <c r="FQ59" s="207">
        <f>+FP59+'Investuotojas ir Finansuotojas'!FQ26</f>
        <v>136363.63636363635</v>
      </c>
      <c r="FR59" s="207">
        <f>+FQ59+'Investuotojas ir Finansuotojas'!FR26</f>
        <v>121212.1212121212</v>
      </c>
      <c r="FS59" s="207">
        <f>+FR59+'Investuotojas ir Finansuotojas'!FS26</f>
        <v>106060.60606060605</v>
      </c>
      <c r="FT59" s="207">
        <f>+FS59+'Investuotojas ir Finansuotojas'!FT26</f>
        <v>90909.090909090897</v>
      </c>
      <c r="FU59" s="207">
        <f>+FT59+'Investuotojas ir Finansuotojas'!FU26</f>
        <v>75757.575757575745</v>
      </c>
      <c r="FV59" s="207">
        <f>+FU59+'Investuotojas ir Finansuotojas'!FV26</f>
        <v>60606.060606060593</v>
      </c>
      <c r="FW59" s="207">
        <f>+FV59+'Investuotojas ir Finansuotojas'!FW26</f>
        <v>45454.545454545441</v>
      </c>
      <c r="FX59" s="207">
        <f>+FW59+'Investuotojas ir Finansuotojas'!FX26</f>
        <v>30303.030303030289</v>
      </c>
      <c r="FY59" s="207">
        <f>+FX59+'Investuotojas ir Finansuotojas'!FY26</f>
        <v>15151.515151515137</v>
      </c>
      <c r="FZ59" s="207">
        <f>+'Investuotojas ir Finansuotojas'!GA27-'Investuotojas ir Finansuotojas'!GN27</f>
        <v>0</v>
      </c>
      <c r="GA59" s="83">
        <f t="shared" si="1037"/>
        <v>0</v>
      </c>
      <c r="GB59" s="207">
        <f>+GA59+'Investuotojas ir Finansuotojas'!GB26</f>
        <v>0</v>
      </c>
      <c r="GC59" s="207">
        <f>+GB59+'Investuotojas ir Finansuotojas'!GC26</f>
        <v>0</v>
      </c>
      <c r="GD59" s="207">
        <f>+GC59+'Investuotojas ir Finansuotojas'!GD26</f>
        <v>0</v>
      </c>
      <c r="GE59" s="207">
        <f>+GD59+'Investuotojas ir Finansuotojas'!GE26</f>
        <v>0</v>
      </c>
      <c r="GF59" s="207">
        <f>+GE59+'Investuotojas ir Finansuotojas'!GF26</f>
        <v>0</v>
      </c>
      <c r="GG59" s="207">
        <f>+GF59+'Investuotojas ir Finansuotojas'!GG26</f>
        <v>0</v>
      </c>
      <c r="GH59" s="207">
        <f>+GG59+'Investuotojas ir Finansuotojas'!GH26</f>
        <v>0</v>
      </c>
      <c r="GI59" s="207">
        <f>+GH59+'Investuotojas ir Finansuotojas'!GI26</f>
        <v>0</v>
      </c>
      <c r="GJ59" s="207">
        <f>+GI59+'Investuotojas ir Finansuotojas'!GJ26</f>
        <v>0</v>
      </c>
      <c r="GK59" s="207">
        <f>+GJ59+'Investuotojas ir Finansuotojas'!GK26</f>
        <v>0</v>
      </c>
      <c r="GL59" s="207">
        <f>+GK59+'Investuotojas ir Finansuotojas'!GL26</f>
        <v>0</v>
      </c>
      <c r="GM59" s="207">
        <f>+'Investuotojas ir Finansuotojas'!GN27-'Investuotojas ir Finansuotojas'!HA27</f>
        <v>0</v>
      </c>
      <c r="GN59" s="83">
        <f t="shared" si="1038"/>
        <v>0</v>
      </c>
      <c r="GO59" s="207">
        <f>+GN59+'Investuotojas ir Finansuotojas'!GO26</f>
        <v>0</v>
      </c>
      <c r="GP59" s="207">
        <f>+GO59+'Investuotojas ir Finansuotojas'!GP26</f>
        <v>0</v>
      </c>
      <c r="GQ59" s="207">
        <f>+GP59+'Investuotojas ir Finansuotojas'!GQ26</f>
        <v>0</v>
      </c>
      <c r="GR59" s="207">
        <f>+GQ59+'Investuotojas ir Finansuotojas'!GR26</f>
        <v>0</v>
      </c>
      <c r="GS59" s="207">
        <f>+GR59+'Investuotojas ir Finansuotojas'!GS26</f>
        <v>0</v>
      </c>
      <c r="GT59" s="207">
        <f>+GS59+'Investuotojas ir Finansuotojas'!GT26</f>
        <v>0</v>
      </c>
      <c r="GU59" s="207">
        <f>+GT59+'Investuotojas ir Finansuotojas'!GU26</f>
        <v>0</v>
      </c>
      <c r="GV59" s="207">
        <f>+GU59+'Investuotojas ir Finansuotojas'!GV26</f>
        <v>0</v>
      </c>
      <c r="GW59" s="207">
        <f>+GV59+'Investuotojas ir Finansuotojas'!GW26</f>
        <v>0</v>
      </c>
      <c r="GX59" s="207">
        <f>+GW59+'Investuotojas ir Finansuotojas'!GX26</f>
        <v>0</v>
      </c>
      <c r="GY59" s="207">
        <f>+GX59+'Investuotojas ir Finansuotojas'!GY26</f>
        <v>0</v>
      </c>
      <c r="GZ59" s="207">
        <f>+'Investuotojas ir Finansuotojas'!HA27-'Investuotojas ir Finansuotojas'!HN27</f>
        <v>0</v>
      </c>
      <c r="HA59" s="83">
        <f t="shared" si="1039"/>
        <v>0</v>
      </c>
      <c r="HB59" s="207">
        <f>+HA59+'Investuotojas ir Finansuotojas'!HB26</f>
        <v>0</v>
      </c>
      <c r="HC59" s="207">
        <f>+HB59+'Investuotojas ir Finansuotojas'!HC26</f>
        <v>0</v>
      </c>
      <c r="HD59" s="207">
        <f>+HC59+'Investuotojas ir Finansuotojas'!HD26</f>
        <v>0</v>
      </c>
      <c r="HE59" s="207">
        <f>+HD59+'Investuotojas ir Finansuotojas'!HE26</f>
        <v>0</v>
      </c>
      <c r="HF59" s="207">
        <f>+HE59+'Investuotojas ir Finansuotojas'!HF26</f>
        <v>0</v>
      </c>
      <c r="HG59" s="207">
        <f>+HF59+'Investuotojas ir Finansuotojas'!HG26</f>
        <v>0</v>
      </c>
      <c r="HH59" s="207">
        <f>+HG59+'Investuotojas ir Finansuotojas'!HH26</f>
        <v>0</v>
      </c>
      <c r="HI59" s="207">
        <f>+HH59+'Investuotojas ir Finansuotojas'!HI26</f>
        <v>0</v>
      </c>
      <c r="HJ59" s="207">
        <f>+HI59+'Investuotojas ir Finansuotojas'!HJ26</f>
        <v>0</v>
      </c>
      <c r="HK59" s="207">
        <f>+HJ59+'Investuotojas ir Finansuotojas'!HK26</f>
        <v>0</v>
      </c>
      <c r="HL59" s="207">
        <f>+HK59+'Investuotojas ir Finansuotojas'!HL26</f>
        <v>0</v>
      </c>
      <c r="HM59" s="207">
        <f>+'Investuotojas ir Finansuotojas'!HN27-'Investuotojas ir Finansuotojas'!IA27</f>
        <v>0</v>
      </c>
      <c r="HN59" s="83">
        <f t="shared" si="1040"/>
        <v>0</v>
      </c>
      <c r="HO59" s="207">
        <f>+HN59+'Investuotojas ir Finansuotojas'!HO26</f>
        <v>0</v>
      </c>
      <c r="HP59" s="207">
        <f>+HO59+'Investuotojas ir Finansuotojas'!HP26</f>
        <v>0</v>
      </c>
      <c r="HQ59" s="207">
        <f>+HP59+'Investuotojas ir Finansuotojas'!HQ26</f>
        <v>0</v>
      </c>
      <c r="HR59" s="207">
        <f>+HQ59+'Investuotojas ir Finansuotojas'!HR26</f>
        <v>0</v>
      </c>
      <c r="HS59" s="207">
        <f>+HR59+'Investuotojas ir Finansuotojas'!HS26</f>
        <v>0</v>
      </c>
      <c r="HT59" s="207">
        <f>+HS59+'Investuotojas ir Finansuotojas'!HT26</f>
        <v>0</v>
      </c>
      <c r="HU59" s="207">
        <f>+HT59+'Investuotojas ir Finansuotojas'!HU26</f>
        <v>0</v>
      </c>
      <c r="HV59" s="207">
        <f>+HU59+'Investuotojas ir Finansuotojas'!HV26</f>
        <v>0</v>
      </c>
      <c r="HW59" s="207">
        <f>+HV59+'Investuotojas ir Finansuotojas'!HW26</f>
        <v>0</v>
      </c>
      <c r="HX59" s="207">
        <f>+HW59+'Investuotojas ir Finansuotojas'!HX26</f>
        <v>0</v>
      </c>
      <c r="HY59" s="207">
        <f>+HX59+'Investuotojas ir Finansuotojas'!HY26</f>
        <v>0</v>
      </c>
      <c r="HZ59" s="207">
        <f>+'Investuotojas ir Finansuotojas'!IA27-'Investuotojas ir Finansuotojas'!IN27</f>
        <v>0</v>
      </c>
      <c r="IA59" s="83">
        <f t="shared" si="1041"/>
        <v>0</v>
      </c>
      <c r="IB59" s="207">
        <f>+IA59+'Investuotojas ir Finansuotojas'!IB26</f>
        <v>0</v>
      </c>
      <c r="IC59" s="207">
        <f>+IB59+'Investuotojas ir Finansuotojas'!IC26</f>
        <v>0</v>
      </c>
      <c r="ID59" s="207">
        <f>+IC59+'Investuotojas ir Finansuotojas'!ID26</f>
        <v>0</v>
      </c>
      <c r="IE59" s="207">
        <f>+ID59+'Investuotojas ir Finansuotojas'!IE26</f>
        <v>0</v>
      </c>
      <c r="IF59" s="207">
        <f>+IE59+'Investuotojas ir Finansuotojas'!IF26</f>
        <v>0</v>
      </c>
      <c r="IG59" s="207">
        <f>+IF59+'Investuotojas ir Finansuotojas'!IG26</f>
        <v>0</v>
      </c>
      <c r="IH59" s="207">
        <f>+IG59+'Investuotojas ir Finansuotojas'!IH26</f>
        <v>0</v>
      </c>
      <c r="II59" s="207">
        <f>+IH59+'Investuotojas ir Finansuotojas'!II26</f>
        <v>0</v>
      </c>
      <c r="IJ59" s="207">
        <f>+II59+'Investuotojas ir Finansuotojas'!IJ26</f>
        <v>0</v>
      </c>
      <c r="IK59" s="207">
        <f>+IJ59+'Investuotojas ir Finansuotojas'!IK26</f>
        <v>0</v>
      </c>
      <c r="IL59" s="207">
        <f>+IK59+'Investuotojas ir Finansuotojas'!IL26</f>
        <v>0</v>
      </c>
      <c r="IM59" s="207">
        <f>+'Investuotojas ir Finansuotojas'!IN27-'Investuotojas ir Finansuotojas'!JA27</f>
        <v>0</v>
      </c>
      <c r="IN59" s="83">
        <f t="shared" si="1042"/>
        <v>0</v>
      </c>
      <c r="IO59" s="207">
        <f>+IN59+'Investuotojas ir Finansuotojas'!IO26</f>
        <v>0</v>
      </c>
      <c r="IP59" s="207">
        <f>+IO59+'Investuotojas ir Finansuotojas'!IP26</f>
        <v>0</v>
      </c>
      <c r="IQ59" s="207">
        <f>+IP59+'Investuotojas ir Finansuotojas'!IQ26</f>
        <v>0</v>
      </c>
      <c r="IR59" s="207">
        <f>+IQ59+'Investuotojas ir Finansuotojas'!IR26</f>
        <v>0</v>
      </c>
      <c r="IS59" s="207">
        <f>+IR59+'Investuotojas ir Finansuotojas'!IS26</f>
        <v>0</v>
      </c>
      <c r="IT59" s="207">
        <f>+IS59+'Investuotojas ir Finansuotojas'!IT26</f>
        <v>0</v>
      </c>
      <c r="IU59" s="207">
        <f>+IT59+'Investuotojas ir Finansuotojas'!IU26</f>
        <v>0</v>
      </c>
      <c r="IV59" s="207">
        <f>+IU59+'Investuotojas ir Finansuotojas'!IV26</f>
        <v>0</v>
      </c>
      <c r="IW59" s="207">
        <f>+IV59+'Investuotojas ir Finansuotojas'!IW26</f>
        <v>0</v>
      </c>
      <c r="IX59" s="207">
        <f>+IW59+'Investuotojas ir Finansuotojas'!IX26</f>
        <v>0</v>
      </c>
      <c r="IY59" s="207">
        <f>+IX59+'Investuotojas ir Finansuotojas'!IY26</f>
        <v>0</v>
      </c>
      <c r="IZ59" s="207">
        <f>+'Investuotojas ir Finansuotojas'!JA27-'Investuotojas ir Finansuotojas'!JN27</f>
        <v>0</v>
      </c>
      <c r="JA59" s="83">
        <f t="shared" si="1043"/>
        <v>0</v>
      </c>
      <c r="JB59" s="207">
        <f>+JA59+'Investuotojas ir Finansuotojas'!JB26</f>
        <v>0</v>
      </c>
      <c r="JC59" s="207">
        <f>+JB59+'Investuotojas ir Finansuotojas'!JC26</f>
        <v>0</v>
      </c>
      <c r="JD59" s="207">
        <f>+JC59+'Investuotojas ir Finansuotojas'!JD26</f>
        <v>0</v>
      </c>
      <c r="JE59" s="207">
        <f>+JD59+'Investuotojas ir Finansuotojas'!JE26</f>
        <v>0</v>
      </c>
      <c r="JF59" s="207">
        <f>+JE59+'Investuotojas ir Finansuotojas'!JF26</f>
        <v>0</v>
      </c>
      <c r="JG59" s="207">
        <f>+JF59+'Investuotojas ir Finansuotojas'!JG26</f>
        <v>0</v>
      </c>
      <c r="JH59" s="207">
        <f>+JG59+'Investuotojas ir Finansuotojas'!JH26</f>
        <v>0</v>
      </c>
      <c r="JI59" s="207">
        <f>+JH59+'Investuotojas ir Finansuotojas'!JI26</f>
        <v>0</v>
      </c>
      <c r="JJ59" s="207">
        <f>+JI59+'Investuotojas ir Finansuotojas'!JJ26</f>
        <v>0</v>
      </c>
      <c r="JK59" s="207">
        <f>+JJ59+'Investuotojas ir Finansuotojas'!JK26</f>
        <v>0</v>
      </c>
      <c r="JL59" s="207">
        <f>+JK59+'Investuotojas ir Finansuotojas'!JL26</f>
        <v>0</v>
      </c>
      <c r="JM59" s="207">
        <f>+'Investuotojas ir Finansuotojas'!JN27-'Investuotojas ir Finansuotojas'!KA27</f>
        <v>0</v>
      </c>
      <c r="JN59" s="83">
        <f t="shared" si="1044"/>
        <v>0</v>
      </c>
      <c r="JO59" s="207">
        <f>+JN59+'Investuotojas ir Finansuotojas'!JO26</f>
        <v>0</v>
      </c>
      <c r="JP59" s="207">
        <f>+JO59+'Investuotojas ir Finansuotojas'!JP26</f>
        <v>0</v>
      </c>
      <c r="JQ59" s="207">
        <f>+JP59+'Investuotojas ir Finansuotojas'!JQ26</f>
        <v>0</v>
      </c>
      <c r="JR59" s="207">
        <f>+JQ59+'Investuotojas ir Finansuotojas'!JR26</f>
        <v>0</v>
      </c>
      <c r="JS59" s="207">
        <f>+JR59+'Investuotojas ir Finansuotojas'!JS26</f>
        <v>0</v>
      </c>
      <c r="JT59" s="207">
        <f>+JS59+'Investuotojas ir Finansuotojas'!JT26</f>
        <v>0</v>
      </c>
      <c r="JU59" s="207">
        <f>+JT59+'Investuotojas ir Finansuotojas'!JU26</f>
        <v>0</v>
      </c>
      <c r="JV59" s="207">
        <f>+JU59+'Investuotojas ir Finansuotojas'!JV26</f>
        <v>0</v>
      </c>
      <c r="JW59" s="207">
        <f>+JV59+'Investuotojas ir Finansuotojas'!JW26</f>
        <v>0</v>
      </c>
      <c r="JX59" s="207">
        <f>+JW59+'Investuotojas ir Finansuotojas'!JX26</f>
        <v>0</v>
      </c>
      <c r="JY59" s="207">
        <f>+JX59+'Investuotojas ir Finansuotojas'!JY26</f>
        <v>0</v>
      </c>
      <c r="JZ59" s="207">
        <f>+'Investuotojas ir Finansuotojas'!KA27-'Investuotojas ir Finansuotojas'!KN27</f>
        <v>0</v>
      </c>
      <c r="KA59" s="83">
        <f t="shared" si="1045"/>
        <v>0</v>
      </c>
      <c r="KB59" s="207">
        <f>+KA59+'Investuotojas ir Finansuotojas'!KB26</f>
        <v>0</v>
      </c>
      <c r="KC59" s="207">
        <f>+KB59+'Investuotojas ir Finansuotojas'!KC26</f>
        <v>0</v>
      </c>
      <c r="KD59" s="207">
        <f>+KC59+'Investuotojas ir Finansuotojas'!KD26</f>
        <v>0</v>
      </c>
      <c r="KE59" s="207">
        <f>+KD59+'Investuotojas ir Finansuotojas'!KE26</f>
        <v>0</v>
      </c>
      <c r="KF59" s="207">
        <f>+KE59+'Investuotojas ir Finansuotojas'!KF26</f>
        <v>0</v>
      </c>
      <c r="KG59" s="207">
        <f>+KF59+'Investuotojas ir Finansuotojas'!KG26</f>
        <v>0</v>
      </c>
      <c r="KH59" s="207">
        <f>+KG59+'Investuotojas ir Finansuotojas'!KH26</f>
        <v>0</v>
      </c>
      <c r="KI59" s="207">
        <f>+KH59+'Investuotojas ir Finansuotojas'!KI26</f>
        <v>0</v>
      </c>
      <c r="KJ59" s="207">
        <f>+KI59+'Investuotojas ir Finansuotojas'!KJ26</f>
        <v>0</v>
      </c>
      <c r="KK59" s="207">
        <f>+KJ59+'Investuotojas ir Finansuotojas'!KK26</f>
        <v>0</v>
      </c>
      <c r="KL59" s="207">
        <f>+KK59+'Investuotojas ir Finansuotojas'!KL26</f>
        <v>0</v>
      </c>
      <c r="KM59" s="207">
        <f>+'Investuotojas ir Finansuotojas'!KN27-'Investuotojas ir Finansuotojas'!LA27</f>
        <v>0</v>
      </c>
      <c r="KN59" s="83">
        <f t="shared" si="1046"/>
        <v>0</v>
      </c>
      <c r="KO59" s="207">
        <f>+KN59+'Investuotojas ir Finansuotojas'!KO26</f>
        <v>0</v>
      </c>
      <c r="KP59" s="207">
        <f>+KO59+'Investuotojas ir Finansuotojas'!KP26</f>
        <v>0</v>
      </c>
      <c r="KQ59" s="207">
        <f>+KP59+'Investuotojas ir Finansuotojas'!KQ26</f>
        <v>0</v>
      </c>
      <c r="KR59" s="207">
        <f>+KQ59+'Investuotojas ir Finansuotojas'!KR26</f>
        <v>0</v>
      </c>
      <c r="KS59" s="207">
        <f>+KR59+'Investuotojas ir Finansuotojas'!KS26</f>
        <v>0</v>
      </c>
      <c r="KT59" s="207">
        <f>+KS59+'Investuotojas ir Finansuotojas'!KT26</f>
        <v>0</v>
      </c>
      <c r="KU59" s="207">
        <f>+KT59+'Investuotojas ir Finansuotojas'!KU26</f>
        <v>0</v>
      </c>
      <c r="KV59" s="207">
        <f>+KU59+'Investuotojas ir Finansuotojas'!KV26</f>
        <v>0</v>
      </c>
      <c r="KW59" s="207">
        <f>+KV59+'Investuotojas ir Finansuotojas'!KW26</f>
        <v>0</v>
      </c>
      <c r="KX59" s="207">
        <f>+KW59+'Investuotojas ir Finansuotojas'!KX26</f>
        <v>0</v>
      </c>
      <c r="KY59" s="207">
        <f>+KX59+'Investuotojas ir Finansuotojas'!KY26</f>
        <v>0</v>
      </c>
      <c r="KZ59" s="207">
        <f>+'Investuotojas ir Finansuotojas'!LA27-'Investuotojas ir Finansuotojas'!LN27</f>
        <v>0</v>
      </c>
      <c r="LA59" s="83">
        <f t="shared" si="1047"/>
        <v>0</v>
      </c>
      <c r="LB59" s="207">
        <f>+LA59+'Investuotojas ir Finansuotojas'!LB26</f>
        <v>0</v>
      </c>
      <c r="LC59" s="207">
        <f>+LB59+'Investuotojas ir Finansuotojas'!LC26</f>
        <v>0</v>
      </c>
      <c r="LD59" s="207">
        <f>+LC59+'Investuotojas ir Finansuotojas'!LD26</f>
        <v>0</v>
      </c>
      <c r="LE59" s="207">
        <f>+LD59+'Investuotojas ir Finansuotojas'!LE26</f>
        <v>0</v>
      </c>
      <c r="LF59" s="207">
        <f>+LE59+'Investuotojas ir Finansuotojas'!LF26</f>
        <v>0</v>
      </c>
      <c r="LG59" s="207">
        <f>+LF59+'Investuotojas ir Finansuotojas'!LG26</f>
        <v>0</v>
      </c>
      <c r="LH59" s="207">
        <f>+LG59+'Investuotojas ir Finansuotojas'!LH26</f>
        <v>0</v>
      </c>
      <c r="LI59" s="207">
        <f>+LH59+'Investuotojas ir Finansuotojas'!LI26</f>
        <v>0</v>
      </c>
      <c r="LJ59" s="207">
        <f>+LI59+'Investuotojas ir Finansuotojas'!LJ26</f>
        <v>0</v>
      </c>
      <c r="LK59" s="207">
        <f>+LJ59+'Investuotojas ir Finansuotojas'!LK26</f>
        <v>0</v>
      </c>
      <c r="LL59" s="207">
        <f>+LK59+'Investuotojas ir Finansuotojas'!LL26</f>
        <v>0</v>
      </c>
      <c r="LM59" s="207">
        <f>+'Investuotojas ir Finansuotojas'!LN27-'Investuotojas ir Finansuotojas'!MA27</f>
        <v>2.4301698431372643E-9</v>
      </c>
      <c r="LN59" s="83">
        <f t="shared" si="1048"/>
        <v>2.4301698431372643E-9</v>
      </c>
    </row>
    <row r="60" spans="1:326" s="216" customFormat="1" ht="15" thickBot="1">
      <c r="A60" s="213" t="s">
        <v>43</v>
      </c>
      <c r="B60" s="214">
        <f>B44+B52</f>
        <v>33750</v>
      </c>
      <c r="C60" s="215">
        <f>C44+C52</f>
        <v>65000</v>
      </c>
      <c r="D60" s="215">
        <f t="shared" ref="D60:BM60" si="1049">D44+D52</f>
        <v>96250</v>
      </c>
      <c r="E60" s="215">
        <f t="shared" si="1049"/>
        <v>127500</v>
      </c>
      <c r="F60" s="215">
        <f t="shared" si="1049"/>
        <v>158750</v>
      </c>
      <c r="G60" s="215">
        <f t="shared" si="1049"/>
        <v>190000</v>
      </c>
      <c r="H60" s="215">
        <f t="shared" si="1049"/>
        <v>221250</v>
      </c>
      <c r="I60" s="215">
        <f t="shared" si="1049"/>
        <v>252500</v>
      </c>
      <c r="J60" s="215">
        <f t="shared" si="1049"/>
        <v>283750</v>
      </c>
      <c r="K60" s="215">
        <f t="shared" si="1049"/>
        <v>315000</v>
      </c>
      <c r="L60" s="215">
        <f t="shared" si="1049"/>
        <v>346250</v>
      </c>
      <c r="M60" s="215">
        <f t="shared" si="1049"/>
        <v>377500</v>
      </c>
      <c r="N60" s="215">
        <f t="shared" si="1049"/>
        <v>377500</v>
      </c>
      <c r="O60" s="215">
        <f t="shared" si="1049"/>
        <v>491874.90822671825</v>
      </c>
      <c r="P60" s="215">
        <f t="shared" si="1049"/>
        <v>606249.81645343651</v>
      </c>
      <c r="Q60" s="215">
        <f t="shared" si="1049"/>
        <v>720624.7246801547</v>
      </c>
      <c r="R60" s="215">
        <f t="shared" si="1049"/>
        <v>834999.63290687301</v>
      </c>
      <c r="S60" s="215">
        <f t="shared" si="1049"/>
        <v>949374.54113359121</v>
      </c>
      <c r="T60" s="215">
        <f t="shared" si="1049"/>
        <v>1063749.4493603096</v>
      </c>
      <c r="U60" s="215">
        <f t="shared" si="1049"/>
        <v>1178124.3575870278</v>
      </c>
      <c r="V60" s="215">
        <f t="shared" si="1049"/>
        <v>1292499.265813746</v>
      </c>
      <c r="W60" s="215">
        <f t="shared" si="1049"/>
        <v>1406874.1740404642</v>
      </c>
      <c r="X60" s="215">
        <f t="shared" si="1049"/>
        <v>1521249.0822671824</v>
      </c>
      <c r="Y60" s="215">
        <f t="shared" si="1049"/>
        <v>1635623.9904939006</v>
      </c>
      <c r="Z60" s="215">
        <f t="shared" si="1049"/>
        <v>1745108.243600026</v>
      </c>
      <c r="AA60" s="215">
        <f t="shared" si="1049"/>
        <v>1745108.243600026</v>
      </c>
      <c r="AB60" s="215">
        <f t="shared" si="1049"/>
        <v>1865595.2859575301</v>
      </c>
      <c r="AC60" s="215">
        <f t="shared" si="1049"/>
        <v>1986082.328315035</v>
      </c>
      <c r="AD60" s="215">
        <f t="shared" si="1049"/>
        <v>2106569.3706725393</v>
      </c>
      <c r="AE60" s="215">
        <f t="shared" si="1049"/>
        <v>2227056.4130300437</v>
      </c>
      <c r="AF60" s="215">
        <f t="shared" si="1049"/>
        <v>2347543.4553875485</v>
      </c>
      <c r="AG60" s="215">
        <f t="shared" si="1049"/>
        <v>2483039.6340297749</v>
      </c>
      <c r="AH60" s="215">
        <f t="shared" si="1049"/>
        <v>2598487.6138872798</v>
      </c>
      <c r="AI60" s="215">
        <f t="shared" si="1049"/>
        <v>2713753.3020781176</v>
      </c>
      <c r="AJ60" s="215">
        <f t="shared" si="1049"/>
        <v>2828836.698602289</v>
      </c>
      <c r="AK60" s="215">
        <f t="shared" si="1049"/>
        <v>2943737.8034597933</v>
      </c>
      <c r="AL60" s="215">
        <f t="shared" si="1049"/>
        <v>3058456.6166506307</v>
      </c>
      <c r="AM60" s="215">
        <f t="shared" si="1049"/>
        <v>3266950.3069820148</v>
      </c>
      <c r="AN60" s="215">
        <f t="shared" si="1049"/>
        <v>3266950.3069820148</v>
      </c>
      <c r="AO60" s="215">
        <f t="shared" si="1049"/>
        <v>3518824.316154765</v>
      </c>
      <c r="AP60" s="215">
        <f t="shared" si="1049"/>
        <v>3520333.7419941807</v>
      </c>
      <c r="AQ60" s="215">
        <f t="shared" si="1049"/>
        <v>3521843.1678335979</v>
      </c>
      <c r="AR60" s="215">
        <f t="shared" si="1049"/>
        <v>3523352.5936730145</v>
      </c>
      <c r="AS60" s="215">
        <f t="shared" si="1049"/>
        <v>3524862.0195124312</v>
      </c>
      <c r="AT60" s="215">
        <f t="shared" si="1049"/>
        <v>3526371.4453518474</v>
      </c>
      <c r="AU60" s="215">
        <f t="shared" si="1049"/>
        <v>3527880.8711912641</v>
      </c>
      <c r="AV60" s="215">
        <f t="shared" si="1049"/>
        <v>3529390.2970306808</v>
      </c>
      <c r="AW60" s="215">
        <f t="shared" si="1049"/>
        <v>3530899.722870097</v>
      </c>
      <c r="AX60" s="215">
        <f t="shared" si="1049"/>
        <v>3532409.1487095137</v>
      </c>
      <c r="AY60" s="215">
        <f t="shared" si="1049"/>
        <v>3533918.5745489304</v>
      </c>
      <c r="AZ60" s="215">
        <f t="shared" si="1049"/>
        <v>3535428.0003883466</v>
      </c>
      <c r="BA60" s="215">
        <f t="shared" si="1049"/>
        <v>3535428.0003883466</v>
      </c>
      <c r="BB60" s="215">
        <f t="shared" si="1049"/>
        <v>3536463.8595684208</v>
      </c>
      <c r="BC60" s="215">
        <f t="shared" si="1049"/>
        <v>3537499.7187484945</v>
      </c>
      <c r="BD60" s="215">
        <f t="shared" si="1049"/>
        <v>3538535.5779285682</v>
      </c>
      <c r="BE60" s="215">
        <f t="shared" si="1049"/>
        <v>3539571.4371086424</v>
      </c>
      <c r="BF60" s="215">
        <f t="shared" si="1049"/>
        <v>3540607.2962887166</v>
      </c>
      <c r="BG60" s="215">
        <f t="shared" si="1049"/>
        <v>3541643.1554687899</v>
      </c>
      <c r="BH60" s="215">
        <f t="shared" si="1049"/>
        <v>3542679.014648864</v>
      </c>
      <c r="BI60" s="215">
        <f t="shared" si="1049"/>
        <v>3543714.8738289378</v>
      </c>
      <c r="BJ60" s="215">
        <f t="shared" si="1049"/>
        <v>3544750.733009012</v>
      </c>
      <c r="BK60" s="215">
        <f t="shared" si="1049"/>
        <v>3545786.5921890857</v>
      </c>
      <c r="BL60" s="215">
        <f t="shared" si="1049"/>
        <v>3546822.4513691599</v>
      </c>
      <c r="BM60" s="215">
        <f t="shared" si="1049"/>
        <v>3547858.3105492336</v>
      </c>
      <c r="BN60" s="215">
        <f t="shared" ref="BN60:DY60" si="1050">BN44+BN52</f>
        <v>3547858.3105492336</v>
      </c>
      <c r="BO60" s="215">
        <f t="shared" si="1050"/>
        <v>3548091.5266061043</v>
      </c>
      <c r="BP60" s="215">
        <f t="shared" si="1050"/>
        <v>3548324.7426629756</v>
      </c>
      <c r="BQ60" s="215">
        <f t="shared" si="1050"/>
        <v>3548557.9587198459</v>
      </c>
      <c r="BR60" s="215">
        <f t="shared" si="1050"/>
        <v>3548791.1747767171</v>
      </c>
      <c r="BS60" s="215">
        <f t="shared" si="1050"/>
        <v>3549024.3908335874</v>
      </c>
      <c r="BT60" s="215">
        <f t="shared" si="1050"/>
        <v>3549257.6068904586</v>
      </c>
      <c r="BU60" s="215">
        <f t="shared" si="1050"/>
        <v>3549490.8229473289</v>
      </c>
      <c r="BV60" s="215">
        <f t="shared" si="1050"/>
        <v>3549724.0390042001</v>
      </c>
      <c r="BW60" s="215">
        <f t="shared" si="1050"/>
        <v>3549957.2550610709</v>
      </c>
      <c r="BX60" s="215">
        <f t="shared" si="1050"/>
        <v>3550190.4711179417</v>
      </c>
      <c r="BY60" s="215">
        <f t="shared" si="1050"/>
        <v>3550423.6871748124</v>
      </c>
      <c r="BZ60" s="215">
        <f t="shared" si="1050"/>
        <v>3550656.9032316832</v>
      </c>
      <c r="CA60" s="215">
        <f t="shared" si="1050"/>
        <v>3550656.9032316832</v>
      </c>
      <c r="CB60" s="215">
        <f t="shared" si="1050"/>
        <v>3549645.6709739994</v>
      </c>
      <c r="CC60" s="215">
        <f t="shared" si="1050"/>
        <v>3548634.4387163166</v>
      </c>
      <c r="CD60" s="215">
        <f t="shared" si="1050"/>
        <v>3547623.2064586328</v>
      </c>
      <c r="CE60" s="215">
        <f t="shared" si="1050"/>
        <v>3546611.9742009491</v>
      </c>
      <c r="CF60" s="215">
        <f t="shared" si="1050"/>
        <v>3545600.7419432662</v>
      </c>
      <c r="CG60" s="215">
        <f t="shared" si="1050"/>
        <v>3544589.5096855829</v>
      </c>
      <c r="CH60" s="215">
        <f t="shared" si="1050"/>
        <v>3543578.2774278997</v>
      </c>
      <c r="CI60" s="215">
        <f t="shared" si="1050"/>
        <v>3542567.0451702159</v>
      </c>
      <c r="CJ60" s="215">
        <f t="shared" si="1050"/>
        <v>3541555.8129125326</v>
      </c>
      <c r="CK60" s="215">
        <f t="shared" si="1050"/>
        <v>3540544.5806548493</v>
      </c>
      <c r="CL60" s="215">
        <f t="shared" si="1050"/>
        <v>3539533.348397166</v>
      </c>
      <c r="CM60" s="215">
        <f t="shared" si="1050"/>
        <v>3538522.1161394822</v>
      </c>
      <c r="CN60" s="215">
        <f t="shared" si="1050"/>
        <v>3538522.1161394822</v>
      </c>
      <c r="CO60" s="215">
        <f t="shared" si="1050"/>
        <v>3535674.92032034</v>
      </c>
      <c r="CP60" s="215">
        <f t="shared" si="1050"/>
        <v>3532827.7245011982</v>
      </c>
      <c r="CQ60" s="215">
        <f t="shared" si="1050"/>
        <v>3529980.5286820559</v>
      </c>
      <c r="CR60" s="215">
        <f t="shared" si="1050"/>
        <v>3527133.3328629136</v>
      </c>
      <c r="CS60" s="215">
        <f t="shared" si="1050"/>
        <v>3524286.1370437723</v>
      </c>
      <c r="CT60" s="215">
        <f t="shared" si="1050"/>
        <v>3521438.94122463</v>
      </c>
      <c r="CU60" s="215">
        <f t="shared" si="1050"/>
        <v>3518591.7454054877</v>
      </c>
      <c r="CV60" s="215">
        <f t="shared" si="1050"/>
        <v>3515744.5495863454</v>
      </c>
      <c r="CW60" s="215">
        <f t="shared" si="1050"/>
        <v>3512897.3537672036</v>
      </c>
      <c r="CX60" s="215">
        <f t="shared" si="1050"/>
        <v>3510050.1579480618</v>
      </c>
      <c r="CY60" s="215">
        <f t="shared" si="1050"/>
        <v>3507202.9621289191</v>
      </c>
      <c r="CZ60" s="215">
        <f t="shared" si="1050"/>
        <v>3504355.7663097773</v>
      </c>
      <c r="DA60" s="215">
        <f t="shared" si="1050"/>
        <v>3504355.7663097773</v>
      </c>
      <c r="DB60" s="215">
        <f t="shared" si="1050"/>
        <v>3498882.3151318496</v>
      </c>
      <c r="DC60" s="215">
        <f t="shared" si="1050"/>
        <v>3493408.863953921</v>
      </c>
      <c r="DD60" s="215">
        <f t="shared" si="1050"/>
        <v>3487935.4127759933</v>
      </c>
      <c r="DE60" s="215">
        <f t="shared" si="1050"/>
        <v>3482461.9615980648</v>
      </c>
      <c r="DF60" s="215">
        <f t="shared" si="1050"/>
        <v>3476988.5104201371</v>
      </c>
      <c r="DG60" s="215">
        <f t="shared" si="1050"/>
        <v>3471515.059242209</v>
      </c>
      <c r="DH60" s="215">
        <f t="shared" si="1050"/>
        <v>3466041.6080642808</v>
      </c>
      <c r="DI60" s="215">
        <f t="shared" si="1050"/>
        <v>3460568.1568863532</v>
      </c>
      <c r="DJ60" s="215">
        <f t="shared" si="1050"/>
        <v>3455094.7057084255</v>
      </c>
      <c r="DK60" s="215">
        <f t="shared" si="1050"/>
        <v>3449621.2545304974</v>
      </c>
      <c r="DL60" s="215">
        <f t="shared" si="1050"/>
        <v>3444147.8033525692</v>
      </c>
      <c r="DM60" s="215">
        <f t="shared" si="1050"/>
        <v>3438674.3521746411</v>
      </c>
      <c r="DN60" s="215">
        <f t="shared" si="1050"/>
        <v>3438674.3521746411</v>
      </c>
      <c r="DO60" s="215">
        <f t="shared" si="1050"/>
        <v>3429520.4777015885</v>
      </c>
      <c r="DP60" s="215">
        <f t="shared" si="1050"/>
        <v>3420366.603228536</v>
      </c>
      <c r="DQ60" s="215">
        <f t="shared" si="1050"/>
        <v>3411212.7287554829</v>
      </c>
      <c r="DR60" s="215">
        <f t="shared" si="1050"/>
        <v>3402058.8542824308</v>
      </c>
      <c r="DS60" s="215">
        <f t="shared" si="1050"/>
        <v>3392904.9798093778</v>
      </c>
      <c r="DT60" s="215">
        <f t="shared" si="1050"/>
        <v>3383751.1053363252</v>
      </c>
      <c r="DU60" s="215">
        <f t="shared" si="1050"/>
        <v>3374597.2308632727</v>
      </c>
      <c r="DV60" s="215">
        <f t="shared" si="1050"/>
        <v>3365443.3563902201</v>
      </c>
      <c r="DW60" s="215">
        <f t="shared" si="1050"/>
        <v>3356289.4819171671</v>
      </c>
      <c r="DX60" s="215">
        <f t="shared" si="1050"/>
        <v>3347135.6074441145</v>
      </c>
      <c r="DY60" s="215">
        <f t="shared" si="1050"/>
        <v>3337981.7329710615</v>
      </c>
      <c r="DZ60" s="215">
        <f t="shared" ref="DZ60:GK60" si="1051">DZ44+DZ52</f>
        <v>3328827.8584980089</v>
      </c>
      <c r="EA60" s="215">
        <f t="shared" si="1051"/>
        <v>3328827.8584980089</v>
      </c>
      <c r="EB60" s="215">
        <f t="shared" si="1051"/>
        <v>3314589.1463964917</v>
      </c>
      <c r="EC60" s="215">
        <f t="shared" si="1051"/>
        <v>3300350.4342949735</v>
      </c>
      <c r="ED60" s="215">
        <f t="shared" si="1051"/>
        <v>3286111.7221934558</v>
      </c>
      <c r="EE60" s="215">
        <f t="shared" si="1051"/>
        <v>3271873.0100919381</v>
      </c>
      <c r="EF60" s="215">
        <f t="shared" si="1051"/>
        <v>3257634.2979904204</v>
      </c>
      <c r="EG60" s="215">
        <f t="shared" si="1051"/>
        <v>3243395.5858889027</v>
      </c>
      <c r="EH60" s="215">
        <f t="shared" si="1051"/>
        <v>3229156.8737873849</v>
      </c>
      <c r="EI60" s="215">
        <f t="shared" si="1051"/>
        <v>3214918.1616858668</v>
      </c>
      <c r="EJ60" s="215">
        <f t="shared" si="1051"/>
        <v>3200679.4495843495</v>
      </c>
      <c r="EK60" s="215">
        <f t="shared" si="1051"/>
        <v>3186440.7374828318</v>
      </c>
      <c r="EL60" s="215">
        <f t="shared" si="1051"/>
        <v>3172202.0253813141</v>
      </c>
      <c r="EM60" s="215">
        <f t="shared" si="1051"/>
        <v>3157963.3132797964</v>
      </c>
      <c r="EN60" s="215">
        <f t="shared" si="1051"/>
        <v>3157963.3132797964</v>
      </c>
      <c r="EO60" s="215">
        <f t="shared" si="1051"/>
        <v>3136770.513386027</v>
      </c>
      <c r="EP60" s="215">
        <f t="shared" si="1051"/>
        <v>3115577.7134922575</v>
      </c>
      <c r="EQ60" s="215">
        <f t="shared" si="1051"/>
        <v>3094384.9135984881</v>
      </c>
      <c r="ER60" s="215">
        <f t="shared" si="1051"/>
        <v>3073192.1137047186</v>
      </c>
      <c r="ES60" s="215">
        <f t="shared" si="1051"/>
        <v>3051999.3138109487</v>
      </c>
      <c r="ET60" s="215">
        <f t="shared" si="1051"/>
        <v>3030806.5139171793</v>
      </c>
      <c r="EU60" s="215">
        <f t="shared" si="1051"/>
        <v>3009613.7140234094</v>
      </c>
      <c r="EV60" s="215">
        <f t="shared" si="1051"/>
        <v>2988420.91412964</v>
      </c>
      <c r="EW60" s="215">
        <f t="shared" si="1051"/>
        <v>2967228.114235871</v>
      </c>
      <c r="EX60" s="215">
        <f t="shared" si="1051"/>
        <v>2946035.3143421011</v>
      </c>
      <c r="EY60" s="215">
        <f t="shared" si="1051"/>
        <v>2924842.5144483317</v>
      </c>
      <c r="EZ60" s="215">
        <f t="shared" si="1051"/>
        <v>2903649.7145545622</v>
      </c>
      <c r="FA60" s="215">
        <f t="shared" si="1051"/>
        <v>2903649.7145545622</v>
      </c>
      <c r="FB60" s="215">
        <f t="shared" si="1051"/>
        <v>2873016.713929954</v>
      </c>
      <c r="FC60" s="215">
        <f t="shared" si="1051"/>
        <v>2842383.7133053462</v>
      </c>
      <c r="FD60" s="215">
        <f t="shared" si="1051"/>
        <v>2811750.7126807384</v>
      </c>
      <c r="FE60" s="215">
        <f t="shared" si="1051"/>
        <v>2781117.7120561302</v>
      </c>
      <c r="FF60" s="215">
        <f t="shared" si="1051"/>
        <v>2750484.7114315219</v>
      </c>
      <c r="FG60" s="215">
        <f t="shared" si="1051"/>
        <v>2719851.7108069146</v>
      </c>
      <c r="FH60" s="215">
        <f t="shared" si="1051"/>
        <v>2689218.7101823064</v>
      </c>
      <c r="FI60" s="215">
        <f t="shared" si="1051"/>
        <v>2658585.7095576981</v>
      </c>
      <c r="FJ60" s="215">
        <f t="shared" si="1051"/>
        <v>2627952.7089330908</v>
      </c>
      <c r="FK60" s="215">
        <f t="shared" si="1051"/>
        <v>2597319.7083084825</v>
      </c>
      <c r="FL60" s="215">
        <f t="shared" si="1051"/>
        <v>2566686.7076838748</v>
      </c>
      <c r="FM60" s="215">
        <f t="shared" si="1051"/>
        <v>2536053.707059266</v>
      </c>
      <c r="FN60" s="215">
        <f t="shared" si="1051"/>
        <v>2536053.707059266</v>
      </c>
      <c r="FO60" s="215">
        <f t="shared" si="1051"/>
        <v>2492675.8358992427</v>
      </c>
      <c r="FP60" s="215">
        <f t="shared" si="1051"/>
        <v>2449297.9647392198</v>
      </c>
      <c r="FQ60" s="215">
        <f t="shared" si="1051"/>
        <v>2405920.0935791959</v>
      </c>
      <c r="FR60" s="215">
        <f t="shared" si="1051"/>
        <v>2362542.2224191725</v>
      </c>
      <c r="FS60" s="215">
        <f t="shared" si="1051"/>
        <v>2319164.3512591491</v>
      </c>
      <c r="FT60" s="215">
        <f t="shared" si="1051"/>
        <v>2275786.4800991258</v>
      </c>
      <c r="FU60" s="215">
        <f t="shared" si="1051"/>
        <v>2217279.1897471831</v>
      </c>
      <c r="FV60" s="215">
        <f t="shared" si="1051"/>
        <v>2158816.0913144322</v>
      </c>
      <c r="FW60" s="215">
        <f t="shared" si="1051"/>
        <v>2100397.1848008735</v>
      </c>
      <c r="FX60" s="215">
        <f t="shared" si="1051"/>
        <v>2042022.4702065066</v>
      </c>
      <c r="FY60" s="215">
        <f t="shared" si="1051"/>
        <v>1983691.9475313316</v>
      </c>
      <c r="FZ60" s="215">
        <f t="shared" si="1051"/>
        <v>1925405.6167753488</v>
      </c>
      <c r="GA60" s="215">
        <f t="shared" si="1051"/>
        <v>1925405.6167753488</v>
      </c>
      <c r="GB60" s="215">
        <f t="shared" si="1051"/>
        <v>1865157.2140672833</v>
      </c>
      <c r="GC60" s="215">
        <f t="shared" si="1051"/>
        <v>1804908.8113592174</v>
      </c>
      <c r="GD60" s="215">
        <f t="shared" si="1051"/>
        <v>1744660.4086511517</v>
      </c>
      <c r="GE60" s="215">
        <f t="shared" si="1051"/>
        <v>1684412.0059430858</v>
      </c>
      <c r="GF60" s="215">
        <f t="shared" si="1051"/>
        <v>1624163.6032350198</v>
      </c>
      <c r="GG60" s="215">
        <f t="shared" si="1051"/>
        <v>1563915.2005269541</v>
      </c>
      <c r="GH60" s="215">
        <f t="shared" si="1051"/>
        <v>1503666.797818888</v>
      </c>
      <c r="GI60" s="215">
        <f t="shared" si="1051"/>
        <v>1443418.3951108227</v>
      </c>
      <c r="GJ60" s="215">
        <f t="shared" si="1051"/>
        <v>1383169.9924027571</v>
      </c>
      <c r="GK60" s="215">
        <f t="shared" si="1051"/>
        <v>1322921.5896946914</v>
      </c>
      <c r="GL60" s="215">
        <f t="shared" ref="GL60:IW60" si="1052">GL44+GL52</f>
        <v>1262673.1869866252</v>
      </c>
      <c r="GM60" s="215">
        <f t="shared" si="1052"/>
        <v>1202424.7842785597</v>
      </c>
      <c r="GN60" s="215">
        <f t="shared" si="1052"/>
        <v>1202424.7842785597</v>
      </c>
      <c r="GO60" s="215">
        <f t="shared" si="1052"/>
        <v>-2.2391633492336847E-8</v>
      </c>
      <c r="GP60" s="215">
        <f t="shared" si="1052"/>
        <v>-4.7213436827810958E-8</v>
      </c>
      <c r="GQ60" s="215">
        <f t="shared" si="1052"/>
        <v>-7.2035240163285076E-8</v>
      </c>
      <c r="GR60" s="215">
        <f t="shared" si="1052"/>
        <v>-9.685704349875918E-8</v>
      </c>
      <c r="GS60" s="215">
        <f t="shared" si="1052"/>
        <v>-1.2167884683423328E-7</v>
      </c>
      <c r="GT60" s="215">
        <f t="shared" si="1052"/>
        <v>-1.4650065016970739E-7</v>
      </c>
      <c r="GU60" s="215">
        <f t="shared" si="1052"/>
        <v>-1.7132245350518149E-7</v>
      </c>
      <c r="GV60" s="215">
        <f t="shared" si="1052"/>
        <v>-1.961442568406556E-7</v>
      </c>
      <c r="GW60" s="215">
        <f t="shared" si="1052"/>
        <v>-2.209660601761297E-7</v>
      </c>
      <c r="GX60" s="215">
        <f t="shared" si="1052"/>
        <v>-2.4578786351160383E-7</v>
      </c>
      <c r="GY60" s="215">
        <f t="shared" si="1052"/>
        <v>-2.7060966684707796E-7</v>
      </c>
      <c r="GZ60" s="215">
        <f t="shared" si="1052"/>
        <v>-2.954314701825521E-7</v>
      </c>
      <c r="HA60" s="215">
        <f t="shared" si="1052"/>
        <v>-2.954314701825521E-7</v>
      </c>
      <c r="HB60" s="215">
        <f t="shared" si="1052"/>
        <v>-3.2835901021782285E-7</v>
      </c>
      <c r="HC60" s="215">
        <f t="shared" si="1052"/>
        <v>-3.6128655025309361E-7</v>
      </c>
      <c r="HD60" s="215">
        <f t="shared" si="1052"/>
        <v>-3.9421409028836437E-7</v>
      </c>
      <c r="HE60" s="215">
        <f t="shared" si="1052"/>
        <v>-4.2714163032363512E-7</v>
      </c>
      <c r="HF60" s="215">
        <f t="shared" si="1052"/>
        <v>-4.6006917035890588E-7</v>
      </c>
      <c r="HG60" s="215">
        <f t="shared" si="1052"/>
        <v>-4.9299671039417664E-7</v>
      </c>
      <c r="HH60" s="215">
        <f t="shared" si="1052"/>
        <v>-5.259242504294474E-7</v>
      </c>
      <c r="HI60" s="215">
        <f t="shared" si="1052"/>
        <v>-5.5885179046471815E-7</v>
      </c>
      <c r="HJ60" s="215">
        <f t="shared" si="1052"/>
        <v>-5.9177933049998891E-7</v>
      </c>
      <c r="HK60" s="215">
        <f t="shared" si="1052"/>
        <v>-6.2470687053525967E-7</v>
      </c>
      <c r="HL60" s="215">
        <f t="shared" si="1052"/>
        <v>-6.5763441057053043E-7</v>
      </c>
      <c r="HM60" s="215">
        <f t="shared" si="1052"/>
        <v>-6.9056195060580118E-7</v>
      </c>
      <c r="HN60" s="215">
        <f t="shared" si="1052"/>
        <v>-6.9056195060580097E-7</v>
      </c>
      <c r="HO60" s="215">
        <f t="shared" si="1052"/>
        <v>-7.3424307752498687E-7</v>
      </c>
      <c r="HP60" s="215">
        <f t="shared" si="1052"/>
        <v>-7.7792420444417256E-7</v>
      </c>
      <c r="HQ60" s="215">
        <f t="shared" si="1052"/>
        <v>-8.2160533136335825E-7</v>
      </c>
      <c r="HR60" s="215">
        <f t="shared" si="1052"/>
        <v>-8.6528645828254394E-7</v>
      </c>
      <c r="HS60" s="215">
        <f t="shared" si="1052"/>
        <v>-9.0896758520172963E-7</v>
      </c>
      <c r="HT60" s="215">
        <f t="shared" si="1052"/>
        <v>-9.5264871212091531E-7</v>
      </c>
      <c r="HU60" s="215">
        <f t="shared" si="1052"/>
        <v>-9.9632983904010111E-7</v>
      </c>
      <c r="HV60" s="215">
        <f t="shared" si="1052"/>
        <v>-1.0400109659592869E-6</v>
      </c>
      <c r="HW60" s="215">
        <f t="shared" si="1052"/>
        <v>-1.0836920928784727E-6</v>
      </c>
      <c r="HX60" s="215">
        <f t="shared" si="1052"/>
        <v>-1.1273732197976585E-6</v>
      </c>
      <c r="HY60" s="215">
        <f t="shared" si="1052"/>
        <v>-1.1710543467168443E-6</v>
      </c>
      <c r="HZ60" s="215">
        <f t="shared" si="1052"/>
        <v>-1.2147354736360301E-6</v>
      </c>
      <c r="IA60" s="215">
        <f t="shared" si="1052"/>
        <v>-1.2147354736360301E-6</v>
      </c>
      <c r="IB60" s="215">
        <f t="shared" si="1052"/>
        <v>-1.2726829942406671E-6</v>
      </c>
      <c r="IC60" s="215">
        <f t="shared" si="1052"/>
        <v>-1.3306305148453041E-6</v>
      </c>
      <c r="ID60" s="215">
        <f t="shared" si="1052"/>
        <v>-1.3885780354499411E-6</v>
      </c>
      <c r="IE60" s="215">
        <f t="shared" si="1052"/>
        <v>-1.4465255560545781E-6</v>
      </c>
      <c r="IF60" s="215">
        <f t="shared" si="1052"/>
        <v>-1.5044730766592152E-6</v>
      </c>
      <c r="IG60" s="215">
        <f t="shared" si="1052"/>
        <v>-1.5624205972638522E-6</v>
      </c>
      <c r="IH60" s="215">
        <f t="shared" si="1052"/>
        <v>-1.6203681178684892E-6</v>
      </c>
      <c r="II60" s="215">
        <f t="shared" si="1052"/>
        <v>-1.6783156384731262E-6</v>
      </c>
      <c r="IJ60" s="215">
        <f t="shared" si="1052"/>
        <v>-1.7362631590777632E-6</v>
      </c>
      <c r="IK60" s="215">
        <f t="shared" si="1052"/>
        <v>-1.7942106796824002E-6</v>
      </c>
      <c r="IL60" s="215">
        <f t="shared" si="1052"/>
        <v>-1.8521582002870372E-6</v>
      </c>
      <c r="IM60" s="215">
        <f t="shared" si="1052"/>
        <v>-1.9101057208916743E-6</v>
      </c>
      <c r="IN60" s="215">
        <f t="shared" si="1052"/>
        <v>-1.910105720891673E-6</v>
      </c>
      <c r="IO60" s="215">
        <f t="shared" si="1052"/>
        <v>-1.9869799485555828E-6</v>
      </c>
      <c r="IP60" s="215">
        <f t="shared" si="1052"/>
        <v>-2.0638541762194913E-6</v>
      </c>
      <c r="IQ60" s="215">
        <f t="shared" si="1052"/>
        <v>-2.1407284038833998E-6</v>
      </c>
      <c r="IR60" s="215">
        <f t="shared" si="1052"/>
        <v>-2.2176026315473083E-6</v>
      </c>
      <c r="IS60" s="215">
        <f t="shared" si="1052"/>
        <v>-2.2944768592112168E-6</v>
      </c>
      <c r="IT60" s="215">
        <f t="shared" si="1052"/>
        <v>-2.3713510868751253E-6</v>
      </c>
      <c r="IU60" s="215">
        <f t="shared" si="1052"/>
        <v>-2.4482253145390338E-6</v>
      </c>
      <c r="IV60" s="215">
        <f t="shared" si="1052"/>
        <v>-2.5250995422029423E-6</v>
      </c>
      <c r="IW60" s="215">
        <f t="shared" si="1052"/>
        <v>-2.6019737698668508E-6</v>
      </c>
      <c r="IX60" s="215">
        <f t="shared" ref="IX60:LI60" si="1053">IX44+IX52</f>
        <v>-2.6788479975307593E-6</v>
      </c>
      <c r="IY60" s="215">
        <f t="shared" si="1053"/>
        <v>-2.7557222251946678E-6</v>
      </c>
      <c r="IZ60" s="215">
        <f t="shared" si="1053"/>
        <v>-2.8325964528585764E-6</v>
      </c>
      <c r="JA60" s="215">
        <f t="shared" si="1053"/>
        <v>-2.8325964528585738E-6</v>
      </c>
      <c r="JB60" s="215">
        <f t="shared" si="1053"/>
        <v>-2.934580056304872E-6</v>
      </c>
      <c r="JC60" s="215">
        <f t="shared" si="1053"/>
        <v>-3.0365636597511677E-6</v>
      </c>
      <c r="JD60" s="215">
        <f t="shared" si="1053"/>
        <v>-3.1385472631974634E-6</v>
      </c>
      <c r="JE60" s="215">
        <f t="shared" si="1053"/>
        <v>-3.2405308666437591E-6</v>
      </c>
      <c r="JF60" s="215">
        <f t="shared" si="1053"/>
        <v>-3.3425144700900548E-6</v>
      </c>
      <c r="JG60" s="215">
        <f t="shared" si="1053"/>
        <v>-3.4444980735363505E-6</v>
      </c>
      <c r="JH60" s="215">
        <f t="shared" si="1053"/>
        <v>-3.5464816769826462E-6</v>
      </c>
      <c r="JI60" s="215">
        <f t="shared" si="1053"/>
        <v>-3.6484652804289419E-6</v>
      </c>
      <c r="JJ60" s="215">
        <f t="shared" si="1053"/>
        <v>-3.7504488838752376E-6</v>
      </c>
      <c r="JK60" s="215">
        <f t="shared" si="1053"/>
        <v>-3.8524324873215332E-6</v>
      </c>
      <c r="JL60" s="215">
        <f t="shared" si="1053"/>
        <v>-3.9544160907678289E-6</v>
      </c>
      <c r="JM60" s="215">
        <f t="shared" si="1053"/>
        <v>-4.0563996942141246E-6</v>
      </c>
      <c r="JN60" s="215">
        <f t="shared" si="1053"/>
        <v>-4.0563996942141246E-6</v>
      </c>
      <c r="JO60" s="215">
        <f t="shared" si="1053"/>
        <v>-4.1916949957918866E-6</v>
      </c>
      <c r="JP60" s="215">
        <f t="shared" si="1053"/>
        <v>-4.3269902973696487E-6</v>
      </c>
      <c r="JQ60" s="215">
        <f t="shared" si="1053"/>
        <v>-4.4622855989474107E-6</v>
      </c>
      <c r="JR60" s="215">
        <f t="shared" si="1053"/>
        <v>-4.5975809005251727E-6</v>
      </c>
      <c r="JS60" s="215">
        <f t="shared" si="1053"/>
        <v>-4.7328762021029347E-6</v>
      </c>
      <c r="JT60" s="215">
        <f t="shared" si="1053"/>
        <v>-4.8681715036806967E-6</v>
      </c>
      <c r="JU60" s="215">
        <f t="shared" si="1053"/>
        <v>-5.0034668052584588E-6</v>
      </c>
      <c r="JV60" s="215">
        <f t="shared" si="1053"/>
        <v>-5.1387621068362208E-6</v>
      </c>
      <c r="JW60" s="215">
        <f t="shared" si="1053"/>
        <v>-5.2740574084139828E-6</v>
      </c>
      <c r="JX60" s="215">
        <f t="shared" si="1053"/>
        <v>-5.4093527099917448E-6</v>
      </c>
      <c r="JY60" s="215">
        <f t="shared" si="1053"/>
        <v>-5.5446480115695069E-6</v>
      </c>
      <c r="JZ60" s="215">
        <f t="shared" si="1053"/>
        <v>-5.6799433131472689E-6</v>
      </c>
      <c r="KA60" s="215">
        <f t="shared" si="1053"/>
        <v>-5.6799433131472689E-6</v>
      </c>
      <c r="KB60" s="215">
        <f t="shared" si="1053"/>
        <v>-5.8594320364181462E-6</v>
      </c>
      <c r="KC60" s="215">
        <f t="shared" si="1053"/>
        <v>-6.0389207596890235E-6</v>
      </c>
      <c r="KD60" s="215">
        <f t="shared" si="1053"/>
        <v>-6.2184094829599009E-6</v>
      </c>
      <c r="KE60" s="215">
        <f t="shared" si="1053"/>
        <v>-6.3978982062307782E-6</v>
      </c>
      <c r="KF60" s="215">
        <f t="shared" si="1053"/>
        <v>-6.5773869295016555E-6</v>
      </c>
      <c r="KG60" s="215">
        <f t="shared" si="1053"/>
        <v>-6.7568756527725328E-6</v>
      </c>
      <c r="KH60" s="215">
        <f t="shared" si="1053"/>
        <v>-6.9363643760434102E-6</v>
      </c>
      <c r="KI60" s="215">
        <f t="shared" si="1053"/>
        <v>-7.1158530993142875E-6</v>
      </c>
      <c r="KJ60" s="215">
        <f t="shared" si="1053"/>
        <v>-7.2953418225851648E-6</v>
      </c>
      <c r="KK60" s="215">
        <f t="shared" si="1053"/>
        <v>-7.4748305458560421E-6</v>
      </c>
      <c r="KL60" s="215">
        <f t="shared" si="1053"/>
        <v>-7.6543192691269203E-6</v>
      </c>
      <c r="KM60" s="215">
        <f t="shared" si="1053"/>
        <v>-7.8338079923977976E-6</v>
      </c>
      <c r="KN60" s="215">
        <f t="shared" si="1053"/>
        <v>-7.8338079923977976E-6</v>
      </c>
      <c r="KO60" s="215">
        <f t="shared" si="1053"/>
        <v>-8.0719265253300635E-6</v>
      </c>
      <c r="KP60" s="215">
        <f t="shared" si="1053"/>
        <v>-8.3100450582623293E-6</v>
      </c>
      <c r="KQ60" s="215">
        <f t="shared" si="1053"/>
        <v>-8.5481635911945951E-6</v>
      </c>
      <c r="KR60" s="215">
        <f t="shared" si="1053"/>
        <v>-8.786282124126861E-6</v>
      </c>
      <c r="KS60" s="215">
        <f t="shared" si="1053"/>
        <v>-9.0244006570591268E-6</v>
      </c>
      <c r="KT60" s="215">
        <f t="shared" si="1053"/>
        <v>-9.2625191899913927E-6</v>
      </c>
      <c r="KU60" s="215">
        <f t="shared" si="1053"/>
        <v>-9.5006377229236585E-6</v>
      </c>
      <c r="KV60" s="215">
        <f t="shared" si="1053"/>
        <v>-9.7387562558559243E-6</v>
      </c>
      <c r="KW60" s="215">
        <f t="shared" si="1053"/>
        <v>-9.9768747887881902E-6</v>
      </c>
      <c r="KX60" s="215">
        <f t="shared" si="1053"/>
        <v>-1.0214993321720456E-5</v>
      </c>
      <c r="KY60" s="215">
        <f t="shared" si="1053"/>
        <v>-1.0453111854652722E-5</v>
      </c>
      <c r="KZ60" s="215">
        <f t="shared" si="1053"/>
        <v>-1.0691230387584988E-5</v>
      </c>
      <c r="LA60" s="215">
        <f t="shared" si="1053"/>
        <v>-1.0691230387584989E-5</v>
      </c>
      <c r="LB60" s="215">
        <f t="shared" si="1053"/>
        <v>-1.1007130962487228E-5</v>
      </c>
      <c r="LC60" s="215">
        <f t="shared" si="1053"/>
        <v>-1.1323031537389468E-5</v>
      </c>
      <c r="LD60" s="215">
        <f t="shared" si="1053"/>
        <v>-1.1638932112291709E-5</v>
      </c>
      <c r="LE60" s="215">
        <f t="shared" si="1053"/>
        <v>-1.1954832687193949E-5</v>
      </c>
      <c r="LF60" s="215">
        <f t="shared" si="1053"/>
        <v>-1.227073326209619E-5</v>
      </c>
      <c r="LG60" s="215">
        <f t="shared" si="1053"/>
        <v>-1.258663383699843E-5</v>
      </c>
      <c r="LH60" s="215">
        <f t="shared" si="1053"/>
        <v>-1.2902534411900671E-5</v>
      </c>
      <c r="LI60" s="215">
        <f t="shared" si="1053"/>
        <v>-1.3218434986802911E-5</v>
      </c>
      <c r="LJ60" s="215">
        <f t="shared" ref="LJ60:LN60" si="1054">LJ44+LJ52</f>
        <v>-1.3534335561705151E-5</v>
      </c>
      <c r="LK60" s="215">
        <f t="shared" si="1054"/>
        <v>-1.3850236136607392E-5</v>
      </c>
      <c r="LL60" s="215">
        <f t="shared" si="1054"/>
        <v>-1.4166136711509632E-5</v>
      </c>
      <c r="LM60" s="215">
        <f t="shared" si="1054"/>
        <v>-1.4482037286411873E-5</v>
      </c>
      <c r="LN60" s="215">
        <f t="shared" si="1054"/>
        <v>-1.4482037286411873E-5</v>
      </c>
    </row>
    <row r="61" spans="1:326" s="58" customFormat="1">
      <c r="A61" s="180"/>
      <c r="N61" s="216"/>
      <c r="O61" s="216"/>
      <c r="P61" s="216"/>
      <c r="Q61" s="216"/>
      <c r="R61" s="216"/>
      <c r="S61" s="216"/>
      <c r="T61" s="216"/>
      <c r="U61" s="216"/>
      <c r="V61" s="216"/>
      <c r="W61" s="216"/>
      <c r="X61" s="216"/>
      <c r="Y61" s="216"/>
      <c r="Z61" s="216"/>
      <c r="AA61" s="216"/>
      <c r="AB61" s="117"/>
      <c r="AC61" s="117"/>
      <c r="AD61" s="117"/>
      <c r="AE61" s="117"/>
      <c r="AF61" s="117"/>
      <c r="AG61" s="117"/>
      <c r="AH61" s="117"/>
      <c r="AI61" s="117"/>
      <c r="AJ61" s="117"/>
      <c r="AK61" s="117"/>
      <c r="AL61" s="117"/>
      <c r="AM61" s="117"/>
      <c r="AN61" s="216"/>
      <c r="BA61" s="216"/>
      <c r="BN61" s="216"/>
      <c r="CA61" s="216"/>
      <c r="CN61" s="216"/>
      <c r="DA61" s="216"/>
      <c r="DN61" s="216"/>
      <c r="EA61" s="216"/>
      <c r="EN61" s="216"/>
      <c r="FA61" s="216"/>
      <c r="FN61" s="216"/>
      <c r="GA61" s="216"/>
      <c r="GN61" s="216"/>
      <c r="HA61" s="216"/>
      <c r="HN61" s="216"/>
      <c r="IA61" s="216"/>
      <c r="IN61" s="216"/>
      <c r="JA61" s="216"/>
      <c r="JN61" s="216"/>
      <c r="KA61" s="216"/>
      <c r="KN61" s="216"/>
      <c r="LA61" s="216"/>
      <c r="LN61" s="216"/>
    </row>
    <row r="62" spans="1:326" s="160" customFormat="1">
      <c r="A62" s="611"/>
      <c r="B62" s="113">
        <f t="shared" ref="B62:M62" si="1055">+B41-B60</f>
        <v>0</v>
      </c>
      <c r="C62" s="113">
        <f t="shared" si="1055"/>
        <v>0</v>
      </c>
      <c r="D62" s="113">
        <f t="shared" si="1055"/>
        <v>0</v>
      </c>
      <c r="E62" s="113">
        <f t="shared" si="1055"/>
        <v>0</v>
      </c>
      <c r="F62" s="113">
        <f t="shared" si="1055"/>
        <v>0</v>
      </c>
      <c r="G62" s="113">
        <f t="shared" si="1055"/>
        <v>0</v>
      </c>
      <c r="H62" s="113">
        <f t="shared" si="1055"/>
        <v>0</v>
      </c>
      <c r="I62" s="113">
        <f t="shared" si="1055"/>
        <v>0</v>
      </c>
      <c r="J62" s="113">
        <f t="shared" si="1055"/>
        <v>0</v>
      </c>
      <c r="K62" s="113">
        <f t="shared" si="1055"/>
        <v>0</v>
      </c>
      <c r="L62" s="113">
        <f t="shared" si="1055"/>
        <v>0</v>
      </c>
      <c r="M62" s="113">
        <f t="shared" si="1055"/>
        <v>0</v>
      </c>
      <c r="N62" s="113">
        <f>+N41-N60</f>
        <v>0</v>
      </c>
      <c r="O62" s="113">
        <f t="shared" ref="O62:BM62" si="1056">+O41-O60</f>
        <v>0</v>
      </c>
      <c r="P62" s="113">
        <f t="shared" si="1056"/>
        <v>0</v>
      </c>
      <c r="Q62" s="113">
        <f t="shared" si="1056"/>
        <v>0</v>
      </c>
      <c r="R62" s="113">
        <f t="shared" si="1056"/>
        <v>0</v>
      </c>
      <c r="S62" s="113">
        <f t="shared" si="1056"/>
        <v>0</v>
      </c>
      <c r="T62" s="113">
        <f t="shared" si="1056"/>
        <v>0</v>
      </c>
      <c r="U62" s="113">
        <f t="shared" si="1056"/>
        <v>0</v>
      </c>
      <c r="V62" s="113">
        <f t="shared" si="1056"/>
        <v>0</v>
      </c>
      <c r="W62" s="113">
        <f t="shared" si="1056"/>
        <v>0</v>
      </c>
      <c r="X62" s="113">
        <f t="shared" si="1056"/>
        <v>0</v>
      </c>
      <c r="Y62" s="113">
        <f t="shared" si="1056"/>
        <v>0</v>
      </c>
      <c r="Z62" s="113">
        <f t="shared" si="1056"/>
        <v>0</v>
      </c>
      <c r="AA62" s="113">
        <f t="shared" si="1056"/>
        <v>0</v>
      </c>
      <c r="AB62" s="113">
        <f t="shared" si="1056"/>
        <v>0</v>
      </c>
      <c r="AC62" s="113">
        <f t="shared" si="1056"/>
        <v>0</v>
      </c>
      <c r="AD62" s="113">
        <f t="shared" si="1056"/>
        <v>0</v>
      </c>
      <c r="AE62" s="113">
        <f t="shared" si="1056"/>
        <v>0</v>
      </c>
      <c r="AF62" s="113">
        <f t="shared" si="1056"/>
        <v>0</v>
      </c>
      <c r="AG62" s="113">
        <f t="shared" si="1056"/>
        <v>0</v>
      </c>
      <c r="AH62" s="113">
        <f>+AH41-AH60</f>
        <v>0</v>
      </c>
      <c r="AI62" s="113">
        <f t="shared" si="1056"/>
        <v>0</v>
      </c>
      <c r="AJ62" s="113">
        <f t="shared" si="1056"/>
        <v>0</v>
      </c>
      <c r="AK62" s="113">
        <f t="shared" si="1056"/>
        <v>0</v>
      </c>
      <c r="AL62" s="113">
        <f t="shared" si="1056"/>
        <v>0</v>
      </c>
      <c r="AM62" s="113">
        <f t="shared" si="1056"/>
        <v>0</v>
      </c>
      <c r="AN62" s="113">
        <f t="shared" si="1056"/>
        <v>0</v>
      </c>
      <c r="AO62" s="113">
        <f t="shared" si="1056"/>
        <v>0</v>
      </c>
      <c r="AP62" s="113">
        <f t="shared" si="1056"/>
        <v>0</v>
      </c>
      <c r="AQ62" s="113">
        <f t="shared" si="1056"/>
        <v>0</v>
      </c>
      <c r="AR62" s="113">
        <f t="shared" si="1056"/>
        <v>0</v>
      </c>
      <c r="AS62" s="113">
        <f t="shared" si="1056"/>
        <v>0</v>
      </c>
      <c r="AT62" s="113">
        <f t="shared" si="1056"/>
        <v>0</v>
      </c>
      <c r="AU62" s="113">
        <f t="shared" si="1056"/>
        <v>0</v>
      </c>
      <c r="AV62" s="113">
        <f t="shared" si="1056"/>
        <v>0</v>
      </c>
      <c r="AW62" s="113">
        <f t="shared" si="1056"/>
        <v>0</v>
      </c>
      <c r="AX62" s="113">
        <f t="shared" si="1056"/>
        <v>0</v>
      </c>
      <c r="AY62" s="113">
        <f t="shared" si="1056"/>
        <v>0</v>
      </c>
      <c r="AZ62" s="113">
        <f t="shared" si="1056"/>
        <v>0</v>
      </c>
      <c r="BA62" s="113">
        <f t="shared" si="1056"/>
        <v>0</v>
      </c>
      <c r="BB62" s="113">
        <f t="shared" si="1056"/>
        <v>0</v>
      </c>
      <c r="BC62" s="113">
        <f t="shared" si="1056"/>
        <v>0</v>
      </c>
      <c r="BD62" s="113">
        <f t="shared" si="1056"/>
        <v>0</v>
      </c>
      <c r="BE62" s="113">
        <f t="shared" si="1056"/>
        <v>0</v>
      </c>
      <c r="BF62" s="113">
        <f t="shared" si="1056"/>
        <v>0</v>
      </c>
      <c r="BG62" s="113">
        <f t="shared" si="1056"/>
        <v>0</v>
      </c>
      <c r="BH62" s="113">
        <f t="shared" si="1056"/>
        <v>0</v>
      </c>
      <c r="BI62" s="113">
        <f t="shared" si="1056"/>
        <v>0</v>
      </c>
      <c r="BJ62" s="113">
        <f t="shared" si="1056"/>
        <v>0</v>
      </c>
      <c r="BK62" s="113">
        <f t="shared" si="1056"/>
        <v>0</v>
      </c>
      <c r="BL62" s="113">
        <f t="shared" si="1056"/>
        <v>0</v>
      </c>
      <c r="BM62" s="113">
        <f t="shared" si="1056"/>
        <v>0</v>
      </c>
      <c r="BN62" s="113">
        <f t="shared" ref="BN62:DY62" si="1057">+BN41-BN60</f>
        <v>0</v>
      </c>
      <c r="BO62" s="113">
        <f t="shared" si="1057"/>
        <v>0</v>
      </c>
      <c r="BP62" s="113">
        <f t="shared" si="1057"/>
        <v>-3.7252902984619141E-9</v>
      </c>
      <c r="BQ62" s="113">
        <f t="shared" si="1057"/>
        <v>0</v>
      </c>
      <c r="BR62" s="113">
        <f t="shared" si="1057"/>
        <v>0</v>
      </c>
      <c r="BS62" s="113">
        <f t="shared" si="1057"/>
        <v>0</v>
      </c>
      <c r="BT62" s="113">
        <f t="shared" si="1057"/>
        <v>0</v>
      </c>
      <c r="BU62" s="113">
        <f t="shared" si="1057"/>
        <v>0</v>
      </c>
      <c r="BV62" s="113">
        <f t="shared" si="1057"/>
        <v>0</v>
      </c>
      <c r="BW62" s="113">
        <f t="shared" si="1057"/>
        <v>0</v>
      </c>
      <c r="BX62" s="113">
        <f t="shared" si="1057"/>
        <v>0</v>
      </c>
      <c r="BY62" s="113">
        <f t="shared" si="1057"/>
        <v>0</v>
      </c>
      <c r="BZ62" s="113">
        <f t="shared" si="1057"/>
        <v>0</v>
      </c>
      <c r="CA62" s="113">
        <f t="shared" si="1057"/>
        <v>0</v>
      </c>
      <c r="CB62" s="113">
        <f t="shared" si="1057"/>
        <v>0</v>
      </c>
      <c r="CC62" s="113">
        <f t="shared" si="1057"/>
        <v>0</v>
      </c>
      <c r="CD62" s="113">
        <f t="shared" si="1057"/>
        <v>0</v>
      </c>
      <c r="CE62" s="113">
        <f t="shared" si="1057"/>
        <v>0</v>
      </c>
      <c r="CF62" s="113">
        <f t="shared" si="1057"/>
        <v>0</v>
      </c>
      <c r="CG62" s="113">
        <f t="shared" si="1057"/>
        <v>0</v>
      </c>
      <c r="CH62" s="113">
        <f t="shared" si="1057"/>
        <v>0</v>
      </c>
      <c r="CI62" s="113">
        <f t="shared" si="1057"/>
        <v>0</v>
      </c>
      <c r="CJ62" s="113">
        <f t="shared" si="1057"/>
        <v>0</v>
      </c>
      <c r="CK62" s="113">
        <f t="shared" si="1057"/>
        <v>0</v>
      </c>
      <c r="CL62" s="113">
        <f t="shared" si="1057"/>
        <v>0</v>
      </c>
      <c r="CM62" s="113">
        <f t="shared" si="1057"/>
        <v>0</v>
      </c>
      <c r="CN62" s="113">
        <f t="shared" si="1057"/>
        <v>0</v>
      </c>
      <c r="CO62" s="113">
        <f t="shared" si="1057"/>
        <v>0</v>
      </c>
      <c r="CP62" s="113">
        <f t="shared" si="1057"/>
        <v>0</v>
      </c>
      <c r="CQ62" s="113">
        <f t="shared" si="1057"/>
        <v>0</v>
      </c>
      <c r="CR62" s="113">
        <f t="shared" si="1057"/>
        <v>0</v>
      </c>
      <c r="CS62" s="113">
        <f t="shared" si="1057"/>
        <v>0</v>
      </c>
      <c r="CT62" s="113">
        <f t="shared" si="1057"/>
        <v>0</v>
      </c>
      <c r="CU62" s="113">
        <f t="shared" si="1057"/>
        <v>0</v>
      </c>
      <c r="CV62" s="113">
        <f t="shared" si="1057"/>
        <v>0</v>
      </c>
      <c r="CW62" s="113">
        <f t="shared" si="1057"/>
        <v>0</v>
      </c>
      <c r="CX62" s="113">
        <f t="shared" si="1057"/>
        <v>0</v>
      </c>
      <c r="CY62" s="113">
        <f t="shared" si="1057"/>
        <v>0</v>
      </c>
      <c r="CZ62" s="113">
        <f t="shared" si="1057"/>
        <v>0</v>
      </c>
      <c r="DA62" s="113">
        <f t="shared" si="1057"/>
        <v>0</v>
      </c>
      <c r="DB62" s="113">
        <f t="shared" si="1057"/>
        <v>0</v>
      </c>
      <c r="DC62" s="113">
        <f t="shared" si="1057"/>
        <v>0</v>
      </c>
      <c r="DD62" s="113">
        <f t="shared" si="1057"/>
        <v>0</v>
      </c>
      <c r="DE62" s="113">
        <f t="shared" si="1057"/>
        <v>0</v>
      </c>
      <c r="DF62" s="113">
        <f t="shared" si="1057"/>
        <v>0</v>
      </c>
      <c r="DG62" s="113">
        <f t="shared" si="1057"/>
        <v>0</v>
      </c>
      <c r="DH62" s="113">
        <f t="shared" si="1057"/>
        <v>0</v>
      </c>
      <c r="DI62" s="113">
        <f t="shared" si="1057"/>
        <v>0</v>
      </c>
      <c r="DJ62" s="113">
        <f t="shared" si="1057"/>
        <v>0</v>
      </c>
      <c r="DK62" s="113">
        <f t="shared" si="1057"/>
        <v>0</v>
      </c>
      <c r="DL62" s="113">
        <f t="shared" si="1057"/>
        <v>0</v>
      </c>
      <c r="DM62" s="113">
        <f t="shared" si="1057"/>
        <v>0</v>
      </c>
      <c r="DN62" s="113">
        <f t="shared" si="1057"/>
        <v>0</v>
      </c>
      <c r="DO62" s="113">
        <f t="shared" si="1057"/>
        <v>0</v>
      </c>
      <c r="DP62" s="113">
        <f t="shared" si="1057"/>
        <v>0</v>
      </c>
      <c r="DQ62" s="113">
        <f t="shared" si="1057"/>
        <v>0</v>
      </c>
      <c r="DR62" s="113">
        <f t="shared" si="1057"/>
        <v>0</v>
      </c>
      <c r="DS62" s="113">
        <f t="shared" si="1057"/>
        <v>0</v>
      </c>
      <c r="DT62" s="113">
        <f t="shared" si="1057"/>
        <v>0</v>
      </c>
      <c r="DU62" s="113">
        <f t="shared" si="1057"/>
        <v>0</v>
      </c>
      <c r="DV62" s="113">
        <f t="shared" si="1057"/>
        <v>0</v>
      </c>
      <c r="DW62" s="113">
        <f t="shared" si="1057"/>
        <v>0</v>
      </c>
      <c r="DX62" s="113">
        <f t="shared" si="1057"/>
        <v>0</v>
      </c>
      <c r="DY62" s="113">
        <f t="shared" si="1057"/>
        <v>4.1909515857696533E-9</v>
      </c>
      <c r="DZ62" s="113">
        <f t="shared" ref="DZ62:GK62" si="1058">+DZ41-DZ60</f>
        <v>4.6566128730773926E-9</v>
      </c>
      <c r="EA62" s="113">
        <f t="shared" si="1058"/>
        <v>4.6566128730773926E-9</v>
      </c>
      <c r="EB62" s="113">
        <f t="shared" si="1058"/>
        <v>3.7252902984619141E-9</v>
      </c>
      <c r="EC62" s="113">
        <f t="shared" si="1058"/>
        <v>3.7252902984619141E-9</v>
      </c>
      <c r="ED62" s="113">
        <f t="shared" si="1058"/>
        <v>3.7252902984619141E-9</v>
      </c>
      <c r="EE62" s="113">
        <f t="shared" si="1058"/>
        <v>3.7252902984619141E-9</v>
      </c>
      <c r="EF62" s="113">
        <f t="shared" si="1058"/>
        <v>0</v>
      </c>
      <c r="EG62" s="113">
        <f t="shared" si="1058"/>
        <v>0</v>
      </c>
      <c r="EH62" s="113">
        <f t="shared" si="1058"/>
        <v>0</v>
      </c>
      <c r="EI62" s="113">
        <f t="shared" si="1058"/>
        <v>0</v>
      </c>
      <c r="EJ62" s="113">
        <f t="shared" si="1058"/>
        <v>0</v>
      </c>
      <c r="EK62" s="113">
        <f t="shared" si="1058"/>
        <v>0</v>
      </c>
      <c r="EL62" s="113">
        <f t="shared" si="1058"/>
        <v>0</v>
      </c>
      <c r="EM62" s="113">
        <f t="shared" si="1058"/>
        <v>0</v>
      </c>
      <c r="EN62" s="113">
        <f t="shared" si="1058"/>
        <v>0</v>
      </c>
      <c r="EO62" s="113">
        <f t="shared" si="1058"/>
        <v>0</v>
      </c>
      <c r="EP62" s="113">
        <f t="shared" si="1058"/>
        <v>0</v>
      </c>
      <c r="EQ62" s="113">
        <f t="shared" si="1058"/>
        <v>0</v>
      </c>
      <c r="ER62" s="113">
        <f t="shared" si="1058"/>
        <v>0</v>
      </c>
      <c r="ES62" s="113">
        <f t="shared" si="1058"/>
        <v>0</v>
      </c>
      <c r="ET62" s="113">
        <f t="shared" si="1058"/>
        <v>0</v>
      </c>
      <c r="EU62" s="113">
        <f t="shared" si="1058"/>
        <v>0</v>
      </c>
      <c r="EV62" s="113">
        <f t="shared" si="1058"/>
        <v>0</v>
      </c>
      <c r="EW62" s="113">
        <f t="shared" si="1058"/>
        <v>0</v>
      </c>
      <c r="EX62" s="113">
        <f t="shared" si="1058"/>
        <v>0</v>
      </c>
      <c r="EY62" s="113">
        <f t="shared" si="1058"/>
        <v>0</v>
      </c>
      <c r="EZ62" s="113">
        <f t="shared" si="1058"/>
        <v>0</v>
      </c>
      <c r="FA62" s="113">
        <f t="shared" si="1058"/>
        <v>0</v>
      </c>
      <c r="FB62" s="113">
        <f t="shared" si="1058"/>
        <v>0</v>
      </c>
      <c r="FC62" s="113">
        <f t="shared" si="1058"/>
        <v>0</v>
      </c>
      <c r="FD62" s="113">
        <f t="shared" si="1058"/>
        <v>0</v>
      </c>
      <c r="FE62" s="113">
        <f t="shared" si="1058"/>
        <v>0</v>
      </c>
      <c r="FF62" s="113">
        <f t="shared" si="1058"/>
        <v>0</v>
      </c>
      <c r="FG62" s="113">
        <f t="shared" si="1058"/>
        <v>0</v>
      </c>
      <c r="FH62" s="113">
        <f t="shared" si="1058"/>
        <v>0</v>
      </c>
      <c r="FI62" s="113">
        <f t="shared" si="1058"/>
        <v>0</v>
      </c>
      <c r="FJ62" s="113">
        <f t="shared" si="1058"/>
        <v>0</v>
      </c>
      <c r="FK62" s="113">
        <f t="shared" si="1058"/>
        <v>0</v>
      </c>
      <c r="FL62" s="113">
        <f t="shared" si="1058"/>
        <v>0</v>
      </c>
      <c r="FM62" s="113">
        <f t="shared" si="1058"/>
        <v>3.7252902984619141E-9</v>
      </c>
      <c r="FN62" s="113">
        <f t="shared" si="1058"/>
        <v>3.7252902984619141E-9</v>
      </c>
      <c r="FO62" s="113">
        <f t="shared" si="1058"/>
        <v>3.7252902984619141E-9</v>
      </c>
      <c r="FP62" s="113">
        <f t="shared" si="1058"/>
        <v>0</v>
      </c>
      <c r="FQ62" s="113">
        <f t="shared" si="1058"/>
        <v>4.1909515857696533E-9</v>
      </c>
      <c r="FR62" s="113">
        <f t="shared" si="1058"/>
        <v>4.1909515857696533E-9</v>
      </c>
      <c r="FS62" s="113">
        <f t="shared" si="1058"/>
        <v>4.1909515857696533E-9</v>
      </c>
      <c r="FT62" s="113">
        <f t="shared" si="1058"/>
        <v>4.6566128730773926E-9</v>
      </c>
      <c r="FU62" s="113">
        <f t="shared" si="1058"/>
        <v>5.1222741603851318E-9</v>
      </c>
      <c r="FV62" s="113">
        <f t="shared" si="1058"/>
        <v>5.5879354476928711E-9</v>
      </c>
      <c r="FW62" s="113">
        <f t="shared" si="1058"/>
        <v>5.1222741603851318E-9</v>
      </c>
      <c r="FX62" s="113">
        <f t="shared" si="1058"/>
        <v>5.1222741603851318E-9</v>
      </c>
      <c r="FY62" s="113">
        <f t="shared" si="1058"/>
        <v>5.1222741603851318E-9</v>
      </c>
      <c r="FZ62" s="113">
        <f t="shared" si="1058"/>
        <v>4.8894435167312622E-9</v>
      </c>
      <c r="GA62" s="113">
        <f t="shared" si="1058"/>
        <v>4.8894435167312622E-9</v>
      </c>
      <c r="GB62" s="113">
        <f t="shared" si="1058"/>
        <v>4.4237822294235229E-9</v>
      </c>
      <c r="GC62" s="113">
        <f t="shared" si="1058"/>
        <v>4.4237822294235229E-9</v>
      </c>
      <c r="GD62" s="113">
        <f t="shared" si="1058"/>
        <v>4.1909515857696533E-9</v>
      </c>
      <c r="GE62" s="113">
        <f t="shared" si="1058"/>
        <v>4.1909515857696533E-9</v>
      </c>
      <c r="GF62" s="113">
        <f t="shared" si="1058"/>
        <v>4.1909515857696533E-9</v>
      </c>
      <c r="GG62" s="113">
        <f t="shared" si="1058"/>
        <v>4.1909515857696533E-9</v>
      </c>
      <c r="GH62" s="113">
        <f t="shared" si="1058"/>
        <v>4.6566128730773926E-9</v>
      </c>
      <c r="GI62" s="113">
        <f t="shared" si="1058"/>
        <v>3.9581209421157837E-9</v>
      </c>
      <c r="GJ62" s="113">
        <f t="shared" si="1058"/>
        <v>3.7252902984619141E-9</v>
      </c>
      <c r="GK62" s="113">
        <f t="shared" si="1058"/>
        <v>3.7252902984619141E-9</v>
      </c>
      <c r="GL62" s="113">
        <f t="shared" ref="GL62:IW62" si="1059">+GL41-GL60</f>
        <v>3.9581209421157837E-9</v>
      </c>
      <c r="GM62" s="113">
        <f t="shared" si="1059"/>
        <v>3.9581209421157837E-9</v>
      </c>
      <c r="GN62" s="113">
        <f t="shared" si="1059"/>
        <v>3.9581209421157837E-9</v>
      </c>
      <c r="GO62" s="113">
        <f t="shared" si="1059"/>
        <v>-9.0819034388308252E-7</v>
      </c>
      <c r="GP62" s="113">
        <f t="shared" si="1059"/>
        <v>-9.0818224331693867E-7</v>
      </c>
      <c r="GQ62" s="113">
        <f t="shared" si="1059"/>
        <v>-9.0817414275079481E-7</v>
      </c>
      <c r="GR62" s="113">
        <f t="shared" si="1059"/>
        <v>-9.0816604218465107E-7</v>
      </c>
      <c r="GS62" s="113">
        <f t="shared" si="1059"/>
        <v>-9.0815794161850721E-7</v>
      </c>
      <c r="GT62" s="113">
        <f t="shared" si="1059"/>
        <v>-9.0814984105236336E-7</v>
      </c>
      <c r="GU62" s="113">
        <f t="shared" si="1059"/>
        <v>-9.0814174048621961E-7</v>
      </c>
      <c r="GV62" s="113">
        <f t="shared" si="1059"/>
        <v>-9.0813363992007576E-7</v>
      </c>
      <c r="GW62" s="113">
        <f t="shared" si="1059"/>
        <v>-9.0812553935393191E-7</v>
      </c>
      <c r="GX62" s="113">
        <f t="shared" si="1059"/>
        <v>-9.0811743878778805E-7</v>
      </c>
      <c r="GY62" s="113">
        <f t="shared" si="1059"/>
        <v>-9.081093382216442E-7</v>
      </c>
      <c r="GZ62" s="113">
        <f t="shared" si="1059"/>
        <v>-9.0810123765550035E-7</v>
      </c>
      <c r="HA62" s="113">
        <f t="shared" si="1059"/>
        <v>2.954314701825521E-7</v>
      </c>
      <c r="HB62" s="113">
        <f t="shared" si="1059"/>
        <v>2.954395707486959E-7</v>
      </c>
      <c r="HC62" s="113">
        <f t="shared" si="1059"/>
        <v>2.954476713148397E-7</v>
      </c>
      <c r="HD62" s="113">
        <f t="shared" si="1059"/>
        <v>2.9545577188098355E-7</v>
      </c>
      <c r="HE62" s="113">
        <f t="shared" si="1059"/>
        <v>2.9546387244712735E-7</v>
      </c>
      <c r="HF62" s="113">
        <f t="shared" si="1059"/>
        <v>2.9547197301327115E-7</v>
      </c>
      <c r="HG62" s="113">
        <f t="shared" si="1059"/>
        <v>2.9548007357941495E-7</v>
      </c>
      <c r="HH62" s="113">
        <f t="shared" si="1059"/>
        <v>2.9548817414555875E-7</v>
      </c>
      <c r="HI62" s="113">
        <f t="shared" si="1059"/>
        <v>2.9549627471170255E-7</v>
      </c>
      <c r="HJ62" s="113">
        <f t="shared" si="1059"/>
        <v>2.9550437527784635E-7</v>
      </c>
      <c r="HK62" s="113">
        <f t="shared" si="1059"/>
        <v>2.9551247584399015E-7</v>
      </c>
      <c r="HL62" s="113">
        <f t="shared" si="1059"/>
        <v>2.9552057641013395E-7</v>
      </c>
      <c r="HM62" s="113">
        <f t="shared" si="1059"/>
        <v>2.9552867697627775E-7</v>
      </c>
      <c r="HN62" s="113">
        <f t="shared" si="1059"/>
        <v>6.9056195060580097E-7</v>
      </c>
      <c r="HO62" s="113">
        <f t="shared" si="1059"/>
        <v>6.9057005117194493E-7</v>
      </c>
      <c r="HP62" s="113">
        <f t="shared" si="1059"/>
        <v>6.9057815173808868E-7</v>
      </c>
      <c r="HQ62" s="113">
        <f t="shared" si="1059"/>
        <v>6.9058625230423243E-7</v>
      </c>
      <c r="HR62" s="113">
        <f t="shared" si="1059"/>
        <v>6.9059435287037617E-7</v>
      </c>
      <c r="HS62" s="113">
        <f t="shared" si="1059"/>
        <v>6.9060245343651992E-7</v>
      </c>
      <c r="HT62" s="113">
        <f t="shared" si="1059"/>
        <v>6.9061055400266367E-7</v>
      </c>
      <c r="HU62" s="113">
        <f t="shared" si="1059"/>
        <v>6.9061865456880752E-7</v>
      </c>
      <c r="HV62" s="113">
        <f t="shared" si="1059"/>
        <v>6.9062675513495137E-7</v>
      </c>
      <c r="HW62" s="113">
        <f t="shared" si="1059"/>
        <v>6.9063485570109523E-7</v>
      </c>
      <c r="HX62" s="113">
        <f t="shared" si="1059"/>
        <v>6.9064295626723908E-7</v>
      </c>
      <c r="HY62" s="113">
        <f t="shared" si="1059"/>
        <v>6.9065105683338304E-7</v>
      </c>
      <c r="HZ62" s="113">
        <f t="shared" si="1059"/>
        <v>6.9065915739952689E-7</v>
      </c>
      <c r="IA62" s="113">
        <f t="shared" si="1059"/>
        <v>1.2147354736360301E-6</v>
      </c>
      <c r="IB62" s="113">
        <f t="shared" si="1059"/>
        <v>1.2147435742021739E-6</v>
      </c>
      <c r="IC62" s="113">
        <f t="shared" si="1059"/>
        <v>1.2147516747683178E-6</v>
      </c>
      <c r="ID62" s="113">
        <f t="shared" si="1059"/>
        <v>1.2147597753344616E-6</v>
      </c>
      <c r="IE62" s="113">
        <f t="shared" si="1059"/>
        <v>1.2147678759006055E-6</v>
      </c>
      <c r="IF62" s="113">
        <f t="shared" si="1059"/>
        <v>1.2147759764667493E-6</v>
      </c>
      <c r="IG62" s="113">
        <f t="shared" si="1059"/>
        <v>1.2147840770328932E-6</v>
      </c>
      <c r="IH62" s="113">
        <f t="shared" si="1059"/>
        <v>1.214792177599037E-6</v>
      </c>
      <c r="II62" s="113">
        <f t="shared" si="1059"/>
        <v>1.2148002781651809E-6</v>
      </c>
      <c r="IJ62" s="113">
        <f t="shared" si="1059"/>
        <v>1.2148083787313248E-6</v>
      </c>
      <c r="IK62" s="113">
        <f t="shared" si="1059"/>
        <v>1.2148164792974686E-6</v>
      </c>
      <c r="IL62" s="113">
        <f t="shared" si="1059"/>
        <v>1.2148245798636125E-6</v>
      </c>
      <c r="IM62" s="113">
        <f t="shared" si="1059"/>
        <v>1.2148326804297563E-6</v>
      </c>
      <c r="IN62" s="113">
        <f t="shared" si="1059"/>
        <v>1.910105720891673E-6</v>
      </c>
      <c r="IO62" s="113">
        <f t="shared" si="1059"/>
        <v>1.9101138214578181E-6</v>
      </c>
      <c r="IP62" s="113">
        <f t="shared" si="1059"/>
        <v>1.9101219220239624E-6</v>
      </c>
      <c r="IQ62" s="113">
        <f t="shared" si="1059"/>
        <v>1.9101300225901062E-6</v>
      </c>
      <c r="IR62" s="113">
        <f t="shared" si="1059"/>
        <v>1.9101381231562501E-6</v>
      </c>
      <c r="IS62" s="113">
        <f t="shared" si="1059"/>
        <v>1.9101462237223944E-6</v>
      </c>
      <c r="IT62" s="113">
        <f t="shared" si="1059"/>
        <v>1.9101543242885382E-6</v>
      </c>
      <c r="IU62" s="113">
        <f t="shared" si="1059"/>
        <v>1.9101624248546825E-6</v>
      </c>
      <c r="IV62" s="113">
        <f t="shared" si="1059"/>
        <v>1.9101705254208264E-6</v>
      </c>
      <c r="IW62" s="113">
        <f t="shared" si="1059"/>
        <v>1.9101786259869702E-6</v>
      </c>
      <c r="IX62" s="113">
        <f t="shared" ref="IX62:LI62" si="1060">+IX41-IX60</f>
        <v>1.9101867265531141E-6</v>
      </c>
      <c r="IY62" s="113">
        <f t="shared" si="1060"/>
        <v>1.9101948271192579E-6</v>
      </c>
      <c r="IZ62" s="113">
        <f t="shared" si="1060"/>
        <v>1.9102029276854022E-6</v>
      </c>
      <c r="JA62" s="113">
        <f t="shared" si="1060"/>
        <v>2.8325964528585738E-6</v>
      </c>
      <c r="JB62" s="113">
        <f t="shared" si="1060"/>
        <v>2.8326045534247202E-6</v>
      </c>
      <c r="JC62" s="113">
        <f t="shared" si="1060"/>
        <v>2.8326126539908641E-6</v>
      </c>
      <c r="JD62" s="113">
        <f t="shared" si="1060"/>
        <v>2.8326207545570079E-6</v>
      </c>
      <c r="JE62" s="113">
        <f t="shared" si="1060"/>
        <v>2.8326288551231518E-6</v>
      </c>
      <c r="JF62" s="113">
        <f t="shared" si="1060"/>
        <v>2.8326369556892952E-6</v>
      </c>
      <c r="JG62" s="113">
        <f t="shared" si="1060"/>
        <v>2.8326450562554395E-6</v>
      </c>
      <c r="JH62" s="113">
        <f t="shared" si="1060"/>
        <v>2.8326531568215829E-6</v>
      </c>
      <c r="JI62" s="113">
        <f t="shared" si="1060"/>
        <v>2.8326612573877272E-6</v>
      </c>
      <c r="JJ62" s="113">
        <f t="shared" si="1060"/>
        <v>2.8326693579538706E-6</v>
      </c>
      <c r="JK62" s="113">
        <f t="shared" si="1060"/>
        <v>2.8326774585200149E-6</v>
      </c>
      <c r="JL62" s="113">
        <f t="shared" si="1060"/>
        <v>2.8326855590861583E-6</v>
      </c>
      <c r="JM62" s="113">
        <f t="shared" si="1060"/>
        <v>2.8326936596523026E-6</v>
      </c>
      <c r="JN62" s="113">
        <f t="shared" si="1060"/>
        <v>4.0563996942141246E-6</v>
      </c>
      <c r="JO62" s="113">
        <f t="shared" si="1060"/>
        <v>4.056407794780268E-6</v>
      </c>
      <c r="JP62" s="113">
        <f t="shared" si="1060"/>
        <v>4.0564158953464123E-6</v>
      </c>
      <c r="JQ62" s="113">
        <f t="shared" si="1060"/>
        <v>4.0564239959125558E-6</v>
      </c>
      <c r="JR62" s="113">
        <f t="shared" si="1060"/>
        <v>4.0564320964786992E-6</v>
      </c>
      <c r="JS62" s="113">
        <f t="shared" si="1060"/>
        <v>4.0564401970448435E-6</v>
      </c>
      <c r="JT62" s="113">
        <f t="shared" si="1060"/>
        <v>4.0564482976109869E-6</v>
      </c>
      <c r="JU62" s="113">
        <f t="shared" si="1060"/>
        <v>4.0564563981771312E-6</v>
      </c>
      <c r="JV62" s="113">
        <f t="shared" si="1060"/>
        <v>4.0564644987432746E-6</v>
      </c>
      <c r="JW62" s="113">
        <f t="shared" si="1060"/>
        <v>4.056472599309418E-6</v>
      </c>
      <c r="JX62" s="113">
        <f t="shared" si="1060"/>
        <v>4.0564806998755623E-6</v>
      </c>
      <c r="JY62" s="113">
        <f t="shared" si="1060"/>
        <v>4.0564888004417066E-6</v>
      </c>
      <c r="JZ62" s="113">
        <f t="shared" si="1060"/>
        <v>4.05649690100785E-6</v>
      </c>
      <c r="KA62" s="113">
        <f t="shared" si="1060"/>
        <v>5.6799433131472689E-6</v>
      </c>
      <c r="KB62" s="113">
        <f t="shared" si="1060"/>
        <v>5.6799514137134123E-6</v>
      </c>
      <c r="KC62" s="113">
        <f t="shared" si="1060"/>
        <v>5.6799595142795566E-6</v>
      </c>
      <c r="KD62" s="113">
        <f t="shared" si="1060"/>
        <v>5.6799676148457E-6</v>
      </c>
      <c r="KE62" s="113">
        <f t="shared" si="1060"/>
        <v>5.6799757154118443E-6</v>
      </c>
      <c r="KF62" s="113">
        <f t="shared" si="1060"/>
        <v>5.6799838159779877E-6</v>
      </c>
      <c r="KG62" s="113">
        <f t="shared" si="1060"/>
        <v>5.679991916544132E-6</v>
      </c>
      <c r="KH62" s="113">
        <f t="shared" si="1060"/>
        <v>5.6800000171102754E-6</v>
      </c>
      <c r="KI62" s="113">
        <f t="shared" si="1060"/>
        <v>5.6800081176764189E-6</v>
      </c>
      <c r="KJ62" s="113">
        <f t="shared" si="1060"/>
        <v>5.6800162182425631E-6</v>
      </c>
      <c r="KK62" s="113">
        <f t="shared" si="1060"/>
        <v>5.6800243188087074E-6</v>
      </c>
      <c r="KL62" s="113">
        <f t="shared" si="1060"/>
        <v>5.6800324193748517E-6</v>
      </c>
      <c r="KM62" s="113">
        <f t="shared" si="1060"/>
        <v>5.680040519940996E-6</v>
      </c>
      <c r="KN62" s="113">
        <f t="shared" si="1060"/>
        <v>7.8338079923977976E-6</v>
      </c>
      <c r="KO62" s="113">
        <f t="shared" si="1060"/>
        <v>7.8338160929639411E-6</v>
      </c>
      <c r="KP62" s="113">
        <f t="shared" si="1060"/>
        <v>7.8338241935300845E-6</v>
      </c>
      <c r="KQ62" s="113">
        <f t="shared" si="1060"/>
        <v>7.8338322940962279E-6</v>
      </c>
      <c r="KR62" s="113">
        <f t="shared" si="1060"/>
        <v>7.8338403946623714E-6</v>
      </c>
      <c r="KS62" s="113">
        <f t="shared" si="1060"/>
        <v>7.8338484952285165E-6</v>
      </c>
      <c r="KT62" s="113">
        <f t="shared" si="1060"/>
        <v>7.8338565957946599E-6</v>
      </c>
      <c r="KU62" s="113">
        <f t="shared" si="1060"/>
        <v>7.8338646963608033E-6</v>
      </c>
      <c r="KV62" s="113">
        <f t="shared" si="1060"/>
        <v>7.8338727969269468E-6</v>
      </c>
      <c r="KW62" s="113">
        <f t="shared" si="1060"/>
        <v>7.8338808974930902E-6</v>
      </c>
      <c r="KX62" s="113">
        <f t="shared" si="1060"/>
        <v>7.8338889980592336E-6</v>
      </c>
      <c r="KY62" s="113">
        <f t="shared" si="1060"/>
        <v>7.8338970986253771E-6</v>
      </c>
      <c r="KZ62" s="113">
        <f t="shared" si="1060"/>
        <v>7.8339051991915205E-6</v>
      </c>
      <c r="LA62" s="113">
        <f t="shared" si="1060"/>
        <v>1.0691230387584989E-5</v>
      </c>
      <c r="LB62" s="113">
        <f t="shared" si="1060"/>
        <v>1.0691238488151131E-5</v>
      </c>
      <c r="LC62" s="113">
        <f t="shared" si="1060"/>
        <v>1.0691246588717276E-5</v>
      </c>
      <c r="LD62" s="113">
        <f t="shared" si="1060"/>
        <v>1.069125468928342E-5</v>
      </c>
      <c r="LE62" s="113">
        <f t="shared" si="1060"/>
        <v>1.0691262789849563E-5</v>
      </c>
      <c r="LF62" s="113">
        <f t="shared" si="1060"/>
        <v>1.0691270890415707E-5</v>
      </c>
      <c r="LG62" s="113">
        <f t="shared" si="1060"/>
        <v>1.0691278990981852E-5</v>
      </c>
      <c r="LH62" s="113">
        <f t="shared" si="1060"/>
        <v>1.0691287091547995E-5</v>
      </c>
      <c r="LI62" s="113">
        <f t="shared" si="1060"/>
        <v>1.0691295192114138E-5</v>
      </c>
      <c r="LJ62" s="113">
        <f t="shared" ref="LJ62:LN62" si="1061">+LJ41-LJ60</f>
        <v>1.0691303292680284E-5</v>
      </c>
      <c r="LK62" s="113">
        <f t="shared" si="1061"/>
        <v>1.0691311393246427E-5</v>
      </c>
      <c r="LL62" s="113">
        <f t="shared" si="1061"/>
        <v>1.069131949381257E-5</v>
      </c>
      <c r="LM62" s="113">
        <f t="shared" si="1061"/>
        <v>1.0691327594378714E-5</v>
      </c>
      <c r="LN62" s="113">
        <f t="shared" si="1061"/>
        <v>1.4482037286411873E-5</v>
      </c>
    </row>
    <row r="63" spans="1:326" s="58" customFormat="1">
      <c r="A63" s="180"/>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405"/>
      <c r="AI63" s="405"/>
      <c r="AJ63" s="405"/>
      <c r="AK63" s="405"/>
      <c r="AL63" s="405"/>
      <c r="AM63" s="405"/>
      <c r="AN63" s="117"/>
      <c r="AO63" s="117"/>
      <c r="AP63" s="117"/>
      <c r="AQ63" s="117"/>
      <c r="AR63" s="117"/>
      <c r="AS63" s="117"/>
      <c r="AT63" s="117"/>
      <c r="AU63" s="117"/>
      <c r="AV63" s="117"/>
      <c r="AW63" s="117"/>
      <c r="AX63" s="117"/>
      <c r="AY63" s="117"/>
      <c r="AZ63" s="117"/>
      <c r="BA63" s="117"/>
      <c r="BB63" s="405"/>
      <c r="BC63" s="405"/>
      <c r="BD63" s="405"/>
      <c r="BE63" s="405"/>
      <c r="BF63" s="117"/>
      <c r="BG63" s="117"/>
      <c r="BH63" s="117"/>
      <c r="BI63" s="117"/>
      <c r="BJ63" s="117"/>
      <c r="BK63" s="117"/>
      <c r="BL63" s="117"/>
      <c r="BM63" s="117"/>
      <c r="BN63" s="405"/>
      <c r="BO63" s="405"/>
      <c r="BP63" s="405"/>
      <c r="BQ63" s="405"/>
      <c r="BR63" s="405"/>
      <c r="BS63" s="117"/>
      <c r="BT63" s="117"/>
      <c r="BU63" s="117"/>
      <c r="BV63" s="117"/>
      <c r="BW63" s="117"/>
      <c r="BX63" s="117"/>
      <c r="BY63" s="117"/>
      <c r="BZ63" s="117"/>
      <c r="CA63" s="405"/>
      <c r="CB63" s="405"/>
      <c r="CC63" s="405"/>
      <c r="CD63" s="405"/>
      <c r="CE63" s="405"/>
      <c r="CF63" s="117"/>
      <c r="CG63" s="117"/>
      <c r="CH63" s="117"/>
      <c r="CI63" s="117"/>
      <c r="CJ63" s="117"/>
      <c r="CK63" s="117"/>
      <c r="CL63" s="117"/>
      <c r="CM63" s="117"/>
      <c r="CN63" s="405"/>
      <c r="CO63" s="405"/>
      <c r="CP63" s="405"/>
      <c r="CQ63" s="405"/>
      <c r="CR63" s="405"/>
      <c r="CS63" s="117"/>
      <c r="CT63" s="117"/>
      <c r="CU63" s="117"/>
      <c r="CV63" s="117"/>
      <c r="CW63" s="117"/>
      <c r="CX63" s="117"/>
      <c r="CY63" s="117"/>
      <c r="CZ63" s="117"/>
      <c r="DA63" s="405"/>
      <c r="DB63" s="405"/>
      <c r="DC63" s="405"/>
      <c r="DD63" s="405"/>
      <c r="DE63" s="405"/>
      <c r="DF63" s="117"/>
      <c r="DG63" s="117"/>
      <c r="DH63" s="117"/>
      <c r="DI63" s="117"/>
      <c r="DJ63" s="117"/>
      <c r="DK63" s="117"/>
      <c r="DL63" s="117"/>
      <c r="DM63" s="117"/>
      <c r="DN63" s="405"/>
      <c r="DO63" s="405"/>
      <c r="DP63" s="405"/>
      <c r="DQ63" s="405"/>
      <c r="DR63" s="405"/>
      <c r="DS63" s="117"/>
      <c r="DT63" s="117"/>
      <c r="DU63" s="117"/>
      <c r="DV63" s="117"/>
      <c r="DW63" s="117"/>
      <c r="DX63" s="117"/>
      <c r="DY63" s="117"/>
      <c r="DZ63" s="117"/>
      <c r="EA63" s="405"/>
      <c r="EB63" s="405"/>
      <c r="EC63" s="405"/>
      <c r="ED63" s="405"/>
      <c r="EE63" s="405"/>
      <c r="EF63" s="117"/>
      <c r="EG63" s="117"/>
      <c r="EH63" s="117"/>
      <c r="EI63" s="117"/>
      <c r="EJ63" s="117"/>
      <c r="EK63" s="117"/>
      <c r="EL63" s="117"/>
      <c r="EM63" s="117"/>
      <c r="EN63" s="405"/>
      <c r="EO63" s="405"/>
      <c r="EP63" s="405"/>
      <c r="EQ63" s="405"/>
      <c r="ER63" s="405"/>
      <c r="ES63" s="117"/>
      <c r="ET63" s="117"/>
      <c r="EU63" s="117"/>
      <c r="EV63" s="117"/>
      <c r="EW63" s="117"/>
      <c r="EX63" s="117"/>
      <c r="EY63" s="117"/>
      <c r="EZ63" s="117"/>
      <c r="FA63" s="405"/>
      <c r="FB63" s="405"/>
      <c r="FC63" s="405"/>
      <c r="FD63" s="405"/>
      <c r="FE63" s="405"/>
      <c r="FF63" s="117"/>
      <c r="FG63" s="117"/>
      <c r="FH63" s="117"/>
      <c r="FI63" s="117"/>
      <c r="FJ63" s="117"/>
      <c r="FK63" s="117"/>
      <c r="FL63" s="117"/>
      <c r="FM63" s="117"/>
      <c r="FN63" s="405"/>
      <c r="FO63" s="405"/>
      <c r="FP63" s="405"/>
      <c r="FQ63" s="405"/>
      <c r="FR63" s="405"/>
      <c r="FS63" s="117"/>
      <c r="FT63" s="117"/>
      <c r="FU63" s="117"/>
      <c r="FV63" s="117"/>
      <c r="FW63" s="117"/>
      <c r="FX63" s="117"/>
      <c r="FY63" s="117"/>
      <c r="FZ63" s="117"/>
      <c r="GA63" s="405"/>
      <c r="GB63" s="405"/>
      <c r="GC63" s="405"/>
      <c r="GD63" s="405"/>
      <c r="GE63" s="405"/>
      <c r="GF63" s="117"/>
      <c r="GG63" s="117"/>
      <c r="GH63" s="117"/>
      <c r="GI63" s="117"/>
      <c r="GJ63" s="117"/>
      <c r="GK63" s="117"/>
      <c r="GL63" s="117"/>
      <c r="GM63" s="117"/>
      <c r="GN63" s="405"/>
      <c r="GO63" s="405"/>
      <c r="GP63" s="405"/>
      <c r="GQ63" s="405"/>
      <c r="GR63" s="405"/>
      <c r="GS63" s="117"/>
      <c r="GT63" s="117"/>
      <c r="GU63" s="117"/>
      <c r="GV63" s="117"/>
      <c r="GW63" s="117"/>
      <c r="GX63" s="117"/>
      <c r="GY63" s="117"/>
      <c r="GZ63" s="117"/>
      <c r="HA63" s="405"/>
      <c r="HB63" s="405"/>
      <c r="HC63" s="405"/>
      <c r="HD63" s="405"/>
      <c r="HE63" s="405"/>
      <c r="HF63" s="117"/>
      <c r="HG63" s="117"/>
      <c r="HH63" s="117"/>
      <c r="HI63" s="117"/>
      <c r="HJ63" s="117"/>
      <c r="HK63" s="117"/>
      <c r="HL63" s="117"/>
      <c r="HM63" s="117"/>
      <c r="HN63" s="405"/>
      <c r="HO63" s="405"/>
      <c r="HP63" s="405"/>
      <c r="HQ63" s="405"/>
      <c r="HR63" s="405"/>
      <c r="HS63" s="117"/>
      <c r="HT63" s="117"/>
      <c r="HU63" s="117"/>
      <c r="HV63" s="117"/>
      <c r="HW63" s="117"/>
      <c r="HX63" s="117"/>
      <c r="HY63" s="117"/>
      <c r="HZ63" s="117"/>
      <c r="IA63" s="405"/>
      <c r="IB63" s="405"/>
      <c r="IC63" s="405"/>
      <c r="ID63" s="405"/>
      <c r="IE63" s="405"/>
      <c r="IF63" s="117"/>
      <c r="IG63" s="117"/>
      <c r="IH63" s="117"/>
      <c r="II63" s="117"/>
      <c r="IJ63" s="117"/>
      <c r="IK63" s="117"/>
      <c r="IL63" s="117"/>
      <c r="IM63" s="117"/>
      <c r="IN63" s="405"/>
      <c r="IO63" s="405"/>
      <c r="IP63" s="405"/>
      <c r="IQ63" s="405"/>
      <c r="IR63" s="405"/>
      <c r="IS63" s="117"/>
      <c r="IT63" s="117"/>
      <c r="IU63" s="117"/>
      <c r="IV63" s="117"/>
      <c r="IW63" s="117"/>
      <c r="IX63" s="117"/>
      <c r="IY63" s="117"/>
      <c r="IZ63" s="117"/>
      <c r="JA63" s="405"/>
      <c r="JB63" s="405"/>
      <c r="JC63" s="405"/>
      <c r="JD63" s="405"/>
      <c r="JE63" s="405"/>
      <c r="JF63" s="117"/>
      <c r="JG63" s="117"/>
      <c r="JH63" s="117"/>
      <c r="JI63" s="117"/>
      <c r="JJ63" s="117"/>
      <c r="JK63" s="117"/>
      <c r="JL63" s="117"/>
      <c r="JM63" s="117"/>
      <c r="JN63" s="405"/>
      <c r="JO63" s="405"/>
      <c r="JP63" s="405"/>
      <c r="JQ63" s="405"/>
      <c r="JR63" s="405"/>
      <c r="JS63" s="117"/>
      <c r="JT63" s="117"/>
      <c r="JU63" s="117"/>
      <c r="JV63" s="117"/>
      <c r="JW63" s="117"/>
      <c r="JX63" s="117"/>
      <c r="JY63" s="117"/>
      <c r="JZ63" s="117"/>
      <c r="KA63" s="405"/>
      <c r="KB63" s="405"/>
      <c r="KC63" s="405"/>
      <c r="KD63" s="405"/>
      <c r="KE63" s="405"/>
      <c r="KF63" s="117"/>
      <c r="KG63" s="117"/>
      <c r="KH63" s="117"/>
      <c r="KI63" s="117"/>
      <c r="KJ63" s="117"/>
      <c r="KK63" s="117"/>
      <c r="KL63" s="117"/>
      <c r="KM63" s="117"/>
      <c r="KN63" s="405"/>
      <c r="KO63" s="405"/>
      <c r="KP63" s="405"/>
      <c r="KQ63" s="405"/>
      <c r="KR63" s="405"/>
      <c r="KS63" s="117"/>
      <c r="KT63" s="117"/>
      <c r="KU63" s="117"/>
      <c r="KV63" s="117"/>
      <c r="KW63" s="117"/>
      <c r="KX63" s="117"/>
      <c r="KY63" s="117"/>
      <c r="KZ63" s="117"/>
      <c r="LA63" s="405"/>
      <c r="LB63" s="405"/>
      <c r="LC63" s="405"/>
      <c r="LD63" s="405"/>
      <c r="LE63" s="405"/>
      <c r="LF63" s="117"/>
      <c r="LG63" s="117"/>
      <c r="LH63" s="117"/>
      <c r="LI63" s="117"/>
      <c r="LJ63" s="117"/>
      <c r="LK63" s="117"/>
      <c r="LL63" s="117"/>
      <c r="LM63" s="117"/>
      <c r="LN63" s="405"/>
    </row>
    <row r="64" spans="1:326" s="58" customFormat="1">
      <c r="A64" s="180"/>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404"/>
      <c r="AD64" s="404"/>
      <c r="AE64" s="404"/>
      <c r="AF64" s="404"/>
      <c r="AG64" s="404"/>
      <c r="AH64" s="405"/>
      <c r="AI64" s="405"/>
      <c r="AJ64" s="405"/>
      <c r="AK64" s="405"/>
      <c r="AL64" s="405"/>
      <c r="AM64" s="117"/>
      <c r="AN64" s="117"/>
      <c r="AO64" s="117"/>
      <c r="AP64" s="117"/>
      <c r="AQ64" s="117"/>
      <c r="AR64" s="117"/>
      <c r="AS64" s="117"/>
      <c r="AT64" s="117"/>
      <c r="AU64" s="117"/>
      <c r="AV64" s="117"/>
      <c r="AW64" s="117"/>
      <c r="AX64" s="117"/>
      <c r="AY64" s="405"/>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c r="CG64" s="117"/>
      <c r="CH64" s="117"/>
      <c r="CI64" s="117"/>
      <c r="CJ64" s="117"/>
      <c r="CK64" s="117"/>
      <c r="CL64" s="117"/>
      <c r="CM64" s="117"/>
      <c r="CN64" s="117"/>
      <c r="CO64" s="117"/>
      <c r="CP64" s="117"/>
      <c r="CQ64" s="117"/>
      <c r="CR64" s="117"/>
      <c r="CS64" s="117"/>
      <c r="CT64" s="117"/>
      <c r="CU64" s="117"/>
      <c r="CV64" s="117"/>
      <c r="CW64" s="117"/>
      <c r="CX64" s="117"/>
      <c r="CY64" s="117"/>
      <c r="CZ64" s="117"/>
      <c r="DA64" s="117"/>
      <c r="DB64" s="117"/>
      <c r="DC64" s="117"/>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17"/>
      <c r="EC64" s="117"/>
      <c r="ED64" s="117"/>
      <c r="EE64" s="117"/>
      <c r="EF64" s="117"/>
      <c r="EG64" s="117"/>
      <c r="EH64" s="117"/>
      <c r="EI64" s="117"/>
      <c r="EJ64" s="117"/>
      <c r="EK64" s="117"/>
      <c r="EL64" s="117"/>
      <c r="EM64" s="117"/>
      <c r="EN64" s="117"/>
      <c r="EO64" s="117"/>
      <c r="EP64" s="117"/>
      <c r="EQ64" s="117"/>
      <c r="ER64" s="117"/>
      <c r="ES64" s="117"/>
      <c r="ET64" s="117"/>
      <c r="EU64" s="117"/>
      <c r="EV64" s="117"/>
      <c r="EW64" s="117"/>
      <c r="EX64" s="117"/>
      <c r="EY64" s="117"/>
      <c r="EZ64" s="117"/>
      <c r="FA64" s="117"/>
      <c r="FB64" s="117"/>
      <c r="FC64" s="117"/>
      <c r="FD64" s="117"/>
      <c r="FE64" s="117"/>
      <c r="FF64" s="117"/>
      <c r="FG64" s="117"/>
      <c r="FH64" s="117"/>
      <c r="FI64" s="117"/>
      <c r="FJ64" s="117"/>
      <c r="FK64" s="117"/>
      <c r="FL64" s="117"/>
      <c r="FM64" s="117"/>
      <c r="FN64" s="117"/>
      <c r="FO64" s="117"/>
      <c r="FP64" s="117"/>
      <c r="FQ64" s="117"/>
      <c r="FR64" s="117"/>
      <c r="FS64" s="117"/>
      <c r="FT64" s="117"/>
      <c r="FU64" s="117"/>
      <c r="FV64" s="117"/>
      <c r="FW64" s="117"/>
      <c r="FX64" s="117"/>
      <c r="FY64" s="117"/>
      <c r="FZ64" s="117"/>
      <c r="GA64" s="117"/>
      <c r="GB64" s="117"/>
      <c r="GC64" s="117"/>
      <c r="GD64" s="117"/>
      <c r="GE64" s="117"/>
      <c r="GF64" s="117"/>
      <c r="GG64" s="117"/>
      <c r="GH64" s="117"/>
      <c r="GI64" s="117"/>
      <c r="GJ64" s="117"/>
      <c r="GK64" s="117"/>
      <c r="GL64" s="117"/>
      <c r="GM64" s="117"/>
      <c r="GN64" s="117"/>
      <c r="GO64" s="117"/>
      <c r="GP64" s="117"/>
      <c r="GQ64" s="117"/>
      <c r="GR64" s="117"/>
      <c r="GS64" s="117"/>
      <c r="GT64" s="117"/>
      <c r="GU64" s="117"/>
      <c r="GV64" s="117"/>
      <c r="GW64" s="117"/>
      <c r="GX64" s="117"/>
      <c r="GY64" s="117"/>
      <c r="GZ64" s="117"/>
      <c r="HA64" s="117"/>
      <c r="HB64" s="117"/>
      <c r="HC64" s="117"/>
      <c r="HD64" s="117"/>
      <c r="HE64" s="117"/>
      <c r="HF64" s="117"/>
      <c r="HG64" s="117"/>
      <c r="HH64" s="117"/>
      <c r="HI64" s="117"/>
      <c r="HJ64" s="117"/>
      <c r="HK64" s="117"/>
      <c r="HL64" s="117"/>
      <c r="HM64" s="117"/>
      <c r="HN64" s="117"/>
      <c r="HO64" s="117"/>
      <c r="HP64" s="117"/>
      <c r="HQ64" s="117"/>
      <c r="HR64" s="117"/>
      <c r="HS64" s="117"/>
      <c r="HT64" s="117"/>
      <c r="HU64" s="117"/>
      <c r="HV64" s="117"/>
      <c r="HW64" s="117"/>
      <c r="HX64" s="117"/>
      <c r="HY64" s="117"/>
      <c r="HZ64" s="117"/>
      <c r="IA64" s="117"/>
      <c r="IB64" s="117"/>
      <c r="IC64" s="117"/>
      <c r="ID64" s="117"/>
      <c r="IE64" s="117"/>
      <c r="IF64" s="117"/>
      <c r="IG64" s="117"/>
      <c r="IH64" s="117"/>
      <c r="II64" s="117"/>
      <c r="IJ64" s="117"/>
      <c r="IK64" s="117"/>
      <c r="IL64" s="117"/>
      <c r="IM64" s="117"/>
      <c r="IN64" s="117"/>
      <c r="IO64" s="117"/>
      <c r="IP64" s="117"/>
      <c r="IQ64" s="117"/>
      <c r="IR64" s="117"/>
      <c r="IS64" s="117"/>
      <c r="IT64" s="117"/>
      <c r="IU64" s="117"/>
      <c r="IV64" s="117"/>
      <c r="IW64" s="117"/>
      <c r="IX64" s="117"/>
      <c r="IY64" s="117"/>
      <c r="IZ64" s="117"/>
      <c r="JA64" s="117"/>
      <c r="JB64" s="117"/>
      <c r="JC64" s="117"/>
      <c r="JD64" s="117"/>
      <c r="JE64" s="117"/>
      <c r="JF64" s="117"/>
      <c r="JG64" s="117"/>
      <c r="JH64" s="117"/>
      <c r="JI64" s="117"/>
      <c r="JJ64" s="117"/>
      <c r="JK64" s="117"/>
      <c r="JL64" s="117"/>
      <c r="JM64" s="117"/>
      <c r="JN64" s="117"/>
      <c r="JO64" s="117"/>
      <c r="JP64" s="117"/>
      <c r="JQ64" s="117"/>
      <c r="JR64" s="117"/>
      <c r="JS64" s="117"/>
      <c r="JT64" s="117"/>
      <c r="JU64" s="117"/>
      <c r="JV64" s="117"/>
      <c r="JW64" s="117"/>
      <c r="JX64" s="117"/>
      <c r="JY64" s="117"/>
      <c r="JZ64" s="117"/>
      <c r="KA64" s="117"/>
      <c r="KB64" s="117"/>
      <c r="KC64" s="117"/>
      <c r="KD64" s="117"/>
      <c r="KE64" s="117"/>
      <c r="KF64" s="117"/>
      <c r="KG64" s="117"/>
      <c r="KH64" s="117"/>
      <c r="KI64" s="117"/>
      <c r="KJ64" s="117"/>
      <c r="KK64" s="117"/>
      <c r="KL64" s="117"/>
      <c r="KM64" s="117"/>
      <c r="KN64" s="117"/>
      <c r="KO64" s="117"/>
      <c r="KP64" s="117"/>
      <c r="KQ64" s="117"/>
      <c r="KR64" s="117"/>
      <c r="KS64" s="117"/>
      <c r="KT64" s="117"/>
      <c r="KU64" s="117"/>
      <c r="KV64" s="117"/>
      <c r="KW64" s="117"/>
      <c r="KX64" s="117"/>
      <c r="KY64" s="117"/>
      <c r="KZ64" s="117"/>
      <c r="LA64" s="117"/>
      <c r="LB64" s="117"/>
      <c r="LC64" s="117"/>
      <c r="LD64" s="117"/>
      <c r="LE64" s="117"/>
      <c r="LF64" s="117"/>
      <c r="LG64" s="117"/>
      <c r="LH64" s="117"/>
      <c r="LI64" s="117"/>
      <c r="LJ64" s="117"/>
      <c r="LK64" s="117"/>
      <c r="LL64" s="117"/>
      <c r="LM64" s="117"/>
      <c r="LN64" s="117"/>
    </row>
    <row r="65" spans="1:326" s="58" customFormat="1" ht="14.65" thickBot="1">
      <c r="A65" s="180"/>
      <c r="N65" s="149"/>
      <c r="Q65" s="117"/>
      <c r="AA65" s="149"/>
      <c r="AB65" s="117"/>
      <c r="AC65" s="117"/>
      <c r="AD65" s="117"/>
      <c r="AE65" s="117"/>
      <c r="AF65" s="117"/>
      <c r="AG65" s="117"/>
      <c r="AH65" s="117"/>
      <c r="AI65" s="117"/>
      <c r="AJ65" s="117"/>
      <c r="AK65" s="117"/>
      <c r="AL65" s="117"/>
      <c r="AM65" s="117"/>
      <c r="AN65" s="117"/>
      <c r="AZ65" s="117"/>
      <c r="BA65" s="149"/>
      <c r="BN65" s="149"/>
      <c r="CA65" s="149"/>
      <c r="CN65" s="149"/>
      <c r="DA65" s="149"/>
      <c r="DN65" s="149"/>
      <c r="EA65" s="149"/>
      <c r="EN65" s="149"/>
      <c r="FA65" s="149"/>
      <c r="FN65" s="149"/>
      <c r="GA65" s="149"/>
      <c r="GN65" s="149"/>
      <c r="HA65" s="149"/>
      <c r="HN65" s="149"/>
      <c r="IA65" s="149"/>
      <c r="IN65" s="149"/>
      <c r="JA65" s="149"/>
      <c r="JN65" s="149"/>
      <c r="KA65" s="149"/>
      <c r="KN65" s="149"/>
      <c r="LA65" s="149"/>
      <c r="LN65" s="149"/>
    </row>
    <row r="66" spans="1:326" s="58" customFormat="1" ht="14.65" thickBot="1">
      <c r="A66" s="57" t="s">
        <v>68</v>
      </c>
      <c r="B66" s="89">
        <f>+'Dalyvio prielaidos'!E161</f>
        <v>2500</v>
      </c>
      <c r="C66" s="90">
        <f t="shared" ref="C66:M66" si="1062">IF(C8,B93,0)</f>
        <v>2500</v>
      </c>
      <c r="D66" s="90">
        <f t="shared" si="1062"/>
        <v>2500</v>
      </c>
      <c r="E66" s="90">
        <f t="shared" si="1062"/>
        <v>2500</v>
      </c>
      <c r="F66" s="90">
        <f t="shared" si="1062"/>
        <v>2500</v>
      </c>
      <c r="G66" s="90">
        <f t="shared" si="1062"/>
        <v>2500</v>
      </c>
      <c r="H66" s="90">
        <f t="shared" si="1062"/>
        <v>2500</v>
      </c>
      <c r="I66" s="90">
        <f t="shared" si="1062"/>
        <v>2500</v>
      </c>
      <c r="J66" s="90">
        <f t="shared" si="1062"/>
        <v>2500</v>
      </c>
      <c r="K66" s="90">
        <f t="shared" si="1062"/>
        <v>2500</v>
      </c>
      <c r="L66" s="90">
        <f t="shared" si="1062"/>
        <v>2500</v>
      </c>
      <c r="M66" s="90">
        <f t="shared" si="1062"/>
        <v>2500</v>
      </c>
      <c r="N66" s="91">
        <f>+B66</f>
        <v>2500</v>
      </c>
      <c r="O66" s="90">
        <f t="shared" ref="O66:Z66" si="1063">IF(O8,N93,0)</f>
        <v>2500</v>
      </c>
      <c r="P66" s="90">
        <f t="shared" si="1063"/>
        <v>2500</v>
      </c>
      <c r="Q66" s="90">
        <f t="shared" si="1063"/>
        <v>2500</v>
      </c>
      <c r="R66" s="90">
        <f t="shared" si="1063"/>
        <v>2500</v>
      </c>
      <c r="S66" s="90">
        <f t="shared" si="1063"/>
        <v>2500</v>
      </c>
      <c r="T66" s="90">
        <f t="shared" si="1063"/>
        <v>2500</v>
      </c>
      <c r="U66" s="90">
        <f t="shared" si="1063"/>
        <v>2500</v>
      </c>
      <c r="V66" s="90">
        <f t="shared" si="1063"/>
        <v>2500</v>
      </c>
      <c r="W66" s="90">
        <f t="shared" si="1063"/>
        <v>2500</v>
      </c>
      <c r="X66" s="90">
        <f t="shared" si="1063"/>
        <v>2500</v>
      </c>
      <c r="Y66" s="90">
        <f t="shared" si="1063"/>
        <v>2500</v>
      </c>
      <c r="Z66" s="90">
        <f t="shared" si="1063"/>
        <v>2500</v>
      </c>
      <c r="AA66" s="91">
        <f>IF(O8,N93,0)</f>
        <v>2500</v>
      </c>
      <c r="AB66" s="90">
        <f t="shared" ref="AB66:AM66" si="1064">IF(AB8,AA93,0)</f>
        <v>-2390.6551205927972</v>
      </c>
      <c r="AC66" s="90">
        <f t="shared" si="1064"/>
        <v>-2390.6551205927972</v>
      </c>
      <c r="AD66" s="90">
        <f t="shared" si="1064"/>
        <v>-2390.6551205927972</v>
      </c>
      <c r="AE66" s="90">
        <f t="shared" si="1064"/>
        <v>-2390.6551205927972</v>
      </c>
      <c r="AF66" s="90">
        <f t="shared" si="1064"/>
        <v>-2390.6551205927972</v>
      </c>
      <c r="AG66" s="90">
        <f t="shared" si="1064"/>
        <v>-2390.6551205927972</v>
      </c>
      <c r="AH66" s="90">
        <f t="shared" si="1064"/>
        <v>12618.481164129436</v>
      </c>
      <c r="AI66" s="90">
        <f t="shared" si="1064"/>
        <v>7579.4186641294364</v>
      </c>
      <c r="AJ66" s="90">
        <f t="shared" si="1064"/>
        <v>2358.0644974627648</v>
      </c>
      <c r="AK66" s="90">
        <f t="shared" si="1064"/>
        <v>-3045.5813358705636</v>
      </c>
      <c r="AL66" s="90">
        <f t="shared" si="1064"/>
        <v>-8631.5188358705636</v>
      </c>
      <c r="AM66" s="90">
        <f t="shared" si="1064"/>
        <v>-14399.748002537235</v>
      </c>
      <c r="AN66" s="91">
        <f>IF(AB8,AA93,0)</f>
        <v>-2390.6551205927972</v>
      </c>
      <c r="AO66" s="90">
        <f t="shared" ref="AO66:AZ66" si="1065">IF(AO8,AN93,0)</f>
        <v>73606.899971342194</v>
      </c>
      <c r="AP66" s="90">
        <f t="shared" si="1065"/>
        <v>327348.75512285734</v>
      </c>
      <c r="AQ66" s="90">
        <f t="shared" si="1065"/>
        <v>330726.02694103913</v>
      </c>
      <c r="AR66" s="90">
        <f t="shared" si="1065"/>
        <v>334103.29875922098</v>
      </c>
      <c r="AS66" s="90">
        <f t="shared" si="1065"/>
        <v>337480.57057740283</v>
      </c>
      <c r="AT66" s="90">
        <f t="shared" si="1065"/>
        <v>340857.84239558462</v>
      </c>
      <c r="AU66" s="90">
        <f t="shared" si="1065"/>
        <v>344235.11421376641</v>
      </c>
      <c r="AV66" s="90">
        <f t="shared" si="1065"/>
        <v>347612.38603194826</v>
      </c>
      <c r="AW66" s="90">
        <f t="shared" si="1065"/>
        <v>350989.65785013011</v>
      </c>
      <c r="AX66" s="90">
        <f t="shared" si="1065"/>
        <v>354366.9296683119</v>
      </c>
      <c r="AY66" s="90">
        <f t="shared" si="1065"/>
        <v>357744.20148649375</v>
      </c>
      <c r="AZ66" s="90">
        <f t="shared" si="1065"/>
        <v>361121.47330467554</v>
      </c>
      <c r="BA66" s="91">
        <f>IF(AO8,AN93,0)</f>
        <v>73606.899971342194</v>
      </c>
      <c r="BB66" s="90">
        <f t="shared" ref="BB66:BM66" si="1066">IF(BB8,BA93,0)</f>
        <v>364498.74512285733</v>
      </c>
      <c r="BC66" s="90">
        <f t="shared" si="1066"/>
        <v>368422.38044103916</v>
      </c>
      <c r="BD66" s="90">
        <f t="shared" si="1066"/>
        <v>372346.01575922099</v>
      </c>
      <c r="BE66" s="90">
        <f t="shared" si="1066"/>
        <v>376269.65107740281</v>
      </c>
      <c r="BF66" s="90">
        <f t="shared" si="1066"/>
        <v>380193.28639558464</v>
      </c>
      <c r="BG66" s="90">
        <f t="shared" si="1066"/>
        <v>384116.92171376647</v>
      </c>
      <c r="BH66" s="90">
        <f t="shared" si="1066"/>
        <v>388040.55703194829</v>
      </c>
      <c r="BI66" s="90">
        <f t="shared" si="1066"/>
        <v>391964.19235013012</v>
      </c>
      <c r="BJ66" s="90">
        <f t="shared" si="1066"/>
        <v>395887.82766831189</v>
      </c>
      <c r="BK66" s="90">
        <f t="shared" si="1066"/>
        <v>399811.46298649372</v>
      </c>
      <c r="BL66" s="90">
        <f t="shared" si="1066"/>
        <v>403735.09830467554</v>
      </c>
      <c r="BM66" s="90">
        <f t="shared" si="1066"/>
        <v>407658.73362285737</v>
      </c>
      <c r="BN66" s="91">
        <f>IF(BB8,BA93,0)</f>
        <v>364498.74512285733</v>
      </c>
      <c r="BO66" s="90">
        <f t="shared" ref="BO66" si="1067">IF(BO8,BN93,0)</f>
        <v>411582.3689410392</v>
      </c>
      <c r="BP66" s="90">
        <f t="shared" ref="BP66" si="1068">IF(BP8,BO93,0)</f>
        <v>416068.75866422104</v>
      </c>
      <c r="BQ66" s="90">
        <f t="shared" ref="BQ66" si="1069">IF(BQ8,BP93,0)</f>
        <v>420555.14838740288</v>
      </c>
      <c r="BR66" s="90">
        <f t="shared" ref="BR66" si="1070">IF(BR8,BQ93,0)</f>
        <v>425041.53811058466</v>
      </c>
      <c r="BS66" s="90">
        <f t="shared" ref="BS66" si="1071">IF(BS8,BR93,0)</f>
        <v>429527.9278337665</v>
      </c>
      <c r="BT66" s="90">
        <f t="shared" ref="BT66" si="1072">IF(BT8,BS93,0)</f>
        <v>434014.31755694828</v>
      </c>
      <c r="BU66" s="90">
        <f t="shared" ref="BU66" si="1073">IF(BU8,BT93,0)</f>
        <v>438500.70728013007</v>
      </c>
      <c r="BV66" s="90">
        <f t="shared" ref="BV66" si="1074">IF(BV8,BU93,0)</f>
        <v>442987.09700331185</v>
      </c>
      <c r="BW66" s="90">
        <f t="shared" ref="BW66" si="1075">IF(BW8,BV93,0)</f>
        <v>447473.48672649369</v>
      </c>
      <c r="BX66" s="90">
        <f t="shared" ref="BX66" si="1076">IF(BX8,BW93,0)</f>
        <v>451959.87644967553</v>
      </c>
      <c r="BY66" s="90">
        <f t="shared" ref="BY66" si="1077">IF(BY8,BX93,0)</f>
        <v>456446.26617285737</v>
      </c>
      <c r="BZ66" s="90">
        <f t="shared" ref="BZ66" si="1078">IF(BZ8,BY93,0)</f>
        <v>460932.65589603916</v>
      </c>
      <c r="CA66" s="91">
        <f>IF(BO8,BN93,0)</f>
        <v>411582.3689410392</v>
      </c>
      <c r="CB66" s="90">
        <f t="shared" ref="CB66" si="1079">IF(CB8,CA93,0)</f>
        <v>465419.04561922094</v>
      </c>
      <c r="CC66" s="90">
        <f t="shared" ref="CC66" si="1080">IF(CC8,CB93,0)</f>
        <v>470485.07237955276</v>
      </c>
      <c r="CD66" s="90">
        <f t="shared" ref="CD66" si="1081">IF(CD8,CC93,0)</f>
        <v>475551.09913988458</v>
      </c>
      <c r="CE66" s="90">
        <f t="shared" ref="CE66" si="1082">IF(CE8,CD93,0)</f>
        <v>480617.1259002164</v>
      </c>
      <c r="CF66" s="90">
        <f t="shared" ref="CF66" si="1083">IF(CF8,CE93,0)</f>
        <v>485683.15266054822</v>
      </c>
      <c r="CG66" s="90">
        <f t="shared" ref="CG66" si="1084">IF(CG8,CF93,0)</f>
        <v>490749.17942088004</v>
      </c>
      <c r="CH66" s="90">
        <f t="shared" ref="CH66" si="1085">IF(CH8,CG93,0)</f>
        <v>495815.2061812118</v>
      </c>
      <c r="CI66" s="90">
        <f t="shared" ref="CI66" si="1086">IF(CI8,CH93,0)</f>
        <v>500881.23294154363</v>
      </c>
      <c r="CJ66" s="90">
        <f t="shared" ref="CJ66" si="1087">IF(CJ8,CI93,0)</f>
        <v>505947.25970187545</v>
      </c>
      <c r="CK66" s="90">
        <f t="shared" ref="CK66" si="1088">IF(CK8,CJ93,0)</f>
        <v>511013.28646220721</v>
      </c>
      <c r="CL66" s="90">
        <f t="shared" ref="CL66" si="1089">IF(CL8,CK93,0)</f>
        <v>516079.31322253903</v>
      </c>
      <c r="CM66" s="90">
        <f t="shared" ref="CM66" si="1090">IF(CM8,CL93,0)</f>
        <v>521145.33998287085</v>
      </c>
      <c r="CN66" s="91">
        <f>IF(CB8,CA93,0)</f>
        <v>465419.04561922094</v>
      </c>
      <c r="CO66" s="90">
        <f t="shared" ref="CO66" si="1091">IF(CO8,CN93,0)</f>
        <v>526211.36674320267</v>
      </c>
      <c r="CP66" s="90">
        <f t="shared" ref="CP66" si="1092">IF(CP8,CO93,0)</f>
        <v>531874.4196517989</v>
      </c>
      <c r="CQ66" s="90">
        <f t="shared" ref="CQ66" si="1093">IF(CQ8,CP93,0)</f>
        <v>537537.47256039525</v>
      </c>
      <c r="CR66" s="90">
        <f t="shared" ref="CR66" si="1094">IF(CR8,CQ93,0)</f>
        <v>543200.5254689916</v>
      </c>
      <c r="CS66" s="90">
        <f t="shared" ref="CS66" si="1095">IF(CS8,CR93,0)</f>
        <v>548863.57837758784</v>
      </c>
      <c r="CT66" s="90">
        <f t="shared" ref="CT66" si="1096">IF(CT8,CS93,0)</f>
        <v>554526.63128618419</v>
      </c>
      <c r="CU66" s="90">
        <f t="shared" ref="CU66" si="1097">IF(CU8,CT93,0)</f>
        <v>560189.68419478054</v>
      </c>
      <c r="CV66" s="90">
        <f t="shared" ref="CV66" si="1098">IF(CV8,CU93,0)</f>
        <v>565852.73710337689</v>
      </c>
      <c r="CW66" s="90">
        <f t="shared" ref="CW66" si="1099">IF(CW8,CV93,0)</f>
        <v>571515.79001197312</v>
      </c>
      <c r="CX66" s="90">
        <f t="shared" ref="CX66" si="1100">IF(CX8,CW93,0)</f>
        <v>577178.84292056947</v>
      </c>
      <c r="CY66" s="90">
        <f t="shared" ref="CY66" si="1101">IF(CY8,CX93,0)</f>
        <v>582841.89582916582</v>
      </c>
      <c r="CZ66" s="90">
        <f t="shared" ref="CZ66" si="1102">IF(CZ8,CY93,0)</f>
        <v>588504.94873776217</v>
      </c>
      <c r="DA66" s="91">
        <f>IF(CO8,CN93,0)</f>
        <v>526211.36674320267</v>
      </c>
      <c r="DB66" s="90">
        <f t="shared" ref="DB66" si="1103">IF(DB8,DA93,0)</f>
        <v>594168.00164635852</v>
      </c>
      <c r="DC66" s="90">
        <f t="shared" ref="DC66" si="1104">IF(DC8,DB93,0)</f>
        <v>600445.9914876672</v>
      </c>
      <c r="DD66" s="90">
        <f t="shared" ref="DD66" si="1105">IF(DD8,DC93,0)</f>
        <v>606723.98132897587</v>
      </c>
      <c r="DE66" s="90">
        <f t="shared" ref="DE66" si="1106">IF(DE8,DD93,0)</f>
        <v>613001.97117028455</v>
      </c>
      <c r="DF66" s="90">
        <f t="shared" ref="DF66" si="1107">IF(DF8,DE93,0)</f>
        <v>619279.96101159323</v>
      </c>
      <c r="DG66" s="90">
        <f t="shared" ref="DG66" si="1108">IF(DG8,DF93,0)</f>
        <v>625557.95085290202</v>
      </c>
      <c r="DH66" s="90">
        <f t="shared" ref="DH66" si="1109">IF(DH8,DG93,0)</f>
        <v>631835.94069421059</v>
      </c>
      <c r="DI66" s="90">
        <f t="shared" ref="DI66" si="1110">IF(DI8,DH93,0)</f>
        <v>638113.93053551926</v>
      </c>
      <c r="DJ66" s="90">
        <f t="shared" ref="DJ66" si="1111">IF(DJ8,DI93,0)</f>
        <v>644391.92037682794</v>
      </c>
      <c r="DK66" s="90">
        <f t="shared" ref="DK66" si="1112">IF(DK8,DJ93,0)</f>
        <v>650669.91021813673</v>
      </c>
      <c r="DL66" s="90">
        <f t="shared" ref="DL66" si="1113">IF(DL8,DK93,0)</f>
        <v>656947.90005944541</v>
      </c>
      <c r="DM66" s="90">
        <f t="shared" ref="DM66" si="1114">IF(DM8,DL93,0)</f>
        <v>663225.88990075421</v>
      </c>
      <c r="DN66" s="91">
        <f>IF(DB8,DA93,0)</f>
        <v>594168.00164635852</v>
      </c>
      <c r="DO66" s="90">
        <f t="shared" ref="DO66" si="1115">IF(DO8,DN93,0)</f>
        <v>669503.879742063</v>
      </c>
      <c r="DP66" s="90">
        <f t="shared" ref="DP66" si="1116">IF(DP8,DO93,0)</f>
        <v>676415.25462406559</v>
      </c>
      <c r="DQ66" s="90">
        <f t="shared" ref="DQ66" si="1117">IF(DQ8,DP93,0)</f>
        <v>683326.62950606819</v>
      </c>
      <c r="DR66" s="90">
        <f t="shared" ref="DR66" si="1118">IF(DR8,DQ93,0)</f>
        <v>690238.00438807078</v>
      </c>
      <c r="DS66" s="90">
        <f t="shared" ref="DS66" si="1119">IF(DS8,DR93,0)</f>
        <v>697149.37927007338</v>
      </c>
      <c r="DT66" s="90">
        <f t="shared" ref="DT66" si="1120">IF(DT8,DS93,0)</f>
        <v>704060.75415207585</v>
      </c>
      <c r="DU66" s="90">
        <f t="shared" ref="DU66" si="1121">IF(DU8,DT93,0)</f>
        <v>710972.12903407845</v>
      </c>
      <c r="DV66" s="90">
        <f t="shared" ref="DV66" si="1122">IF(DV8,DU93,0)</f>
        <v>717883.50391608104</v>
      </c>
      <c r="DW66" s="90">
        <f t="shared" ref="DW66" si="1123">IF(DW8,DV93,0)</f>
        <v>724794.87879808364</v>
      </c>
      <c r="DX66" s="90">
        <f t="shared" ref="DX66" si="1124">IF(DX8,DW93,0)</f>
        <v>731706.25368008623</v>
      </c>
      <c r="DY66" s="90">
        <f t="shared" ref="DY66" si="1125">IF(DY8,DX93,0)</f>
        <v>738617.62856208882</v>
      </c>
      <c r="DZ66" s="90">
        <f t="shared" ref="DZ66" si="1126">IF(DZ8,DY93,0)</f>
        <v>745529.00344409142</v>
      </c>
      <c r="EA66" s="91">
        <f>IF(DO8,DN93,0)</f>
        <v>669503.879742063</v>
      </c>
      <c r="EB66" s="90">
        <f t="shared" ref="EB66" si="1127">IF(EB8,EA93,0)</f>
        <v>752440.37832609401</v>
      </c>
      <c r="EC66" s="90">
        <f t="shared" ref="EC66" si="1128">IF(EC8,EB93,0)</f>
        <v>760004.13980001118</v>
      </c>
      <c r="ED66" s="90">
        <f t="shared" ref="ED66" si="1129">IF(ED8,EC93,0)</f>
        <v>767567.90127392835</v>
      </c>
      <c r="EE66" s="90">
        <f t="shared" ref="EE66" si="1130">IF(EE8,ED93,0)</f>
        <v>775131.66274784552</v>
      </c>
      <c r="EF66" s="90">
        <f t="shared" ref="EF66" si="1131">IF(EF8,EE93,0)</f>
        <v>782695.42422176269</v>
      </c>
      <c r="EG66" s="90">
        <f t="shared" ref="EG66" si="1132">IF(EG8,EF93,0)</f>
        <v>790259.18569567986</v>
      </c>
      <c r="EH66" s="90">
        <f t="shared" ref="EH66" si="1133">IF(EH8,EG93,0)</f>
        <v>797822.94716959703</v>
      </c>
      <c r="EI66" s="90">
        <f t="shared" ref="EI66" si="1134">IF(EI8,EH93,0)</f>
        <v>805386.7086435142</v>
      </c>
      <c r="EJ66" s="90">
        <f t="shared" ref="EJ66" si="1135">IF(EJ8,EI93,0)</f>
        <v>812950.47011743137</v>
      </c>
      <c r="EK66" s="90">
        <f t="shared" ref="EK66" si="1136">IF(EK8,EJ93,0)</f>
        <v>820514.23159134854</v>
      </c>
      <c r="EL66" s="90">
        <f t="shared" ref="EL66" si="1137">IF(EL8,EK93,0)</f>
        <v>828077.99306526571</v>
      </c>
      <c r="EM66" s="90">
        <f t="shared" ref="EM66" si="1138">IF(EM8,EL93,0)</f>
        <v>835641.75453918288</v>
      </c>
      <c r="EN66" s="91">
        <f>IF(EB8,EA93,0)</f>
        <v>752440.37832609401</v>
      </c>
      <c r="EO66" s="90">
        <f t="shared" ref="EO66" si="1139">IF(EO8,EN93,0)</f>
        <v>843205.51601310004</v>
      </c>
      <c r="EP66" s="90">
        <f t="shared" ref="EP66" si="1140">IF(EP8,EO93,0)</f>
        <v>851441.23567668931</v>
      </c>
      <c r="EQ66" s="90">
        <f t="shared" ref="EQ66" si="1141">IF(EQ8,EP93,0)</f>
        <v>859676.95534027857</v>
      </c>
      <c r="ER66" s="90">
        <f t="shared" ref="ER66" si="1142">IF(ER8,EQ93,0)</f>
        <v>867912.67500386783</v>
      </c>
      <c r="ES66" s="90">
        <f t="shared" ref="ES66" si="1143">IF(ES8,ER93,0)</f>
        <v>876148.39466745709</v>
      </c>
      <c r="ET66" s="90">
        <f t="shared" ref="ET66" si="1144">IF(ET8,ES93,0)</f>
        <v>884384.11433104635</v>
      </c>
      <c r="EU66" s="90">
        <f t="shared" ref="EU66" si="1145">IF(EU8,ET93,0)</f>
        <v>892619.83399463561</v>
      </c>
      <c r="EV66" s="90">
        <f t="shared" ref="EV66" si="1146">IF(EV8,EU93,0)</f>
        <v>900855.55365822488</v>
      </c>
      <c r="EW66" s="90">
        <f t="shared" ref="EW66" si="1147">IF(EW8,EV93,0)</f>
        <v>909091.27332181414</v>
      </c>
      <c r="EX66" s="90">
        <f t="shared" ref="EX66" si="1148">IF(EX8,EW93,0)</f>
        <v>917326.9929854034</v>
      </c>
      <c r="EY66" s="90">
        <f t="shared" ref="EY66" si="1149">IF(EY8,EX93,0)</f>
        <v>925562.71264899266</v>
      </c>
      <c r="EZ66" s="90">
        <f t="shared" ref="EZ66" si="1150">IF(EZ8,EY93,0)</f>
        <v>933798.43231258192</v>
      </c>
      <c r="FA66" s="91">
        <f>IF(EO8,EN93,0)</f>
        <v>843205.51601310004</v>
      </c>
      <c r="FB66" s="90">
        <f t="shared" ref="FB66" si="1151">IF(FB8,FA93,0)</f>
        <v>942034.15197617118</v>
      </c>
      <c r="FC66" s="90">
        <f t="shared" ref="FC66" si="1152">IF(FC8,FB93,0)</f>
        <v>950961.98857512267</v>
      </c>
      <c r="FD66" s="90">
        <f t="shared" ref="FD66" si="1153">IF(FD8,FC93,0)</f>
        <v>959889.82517407415</v>
      </c>
      <c r="FE66" s="90">
        <f t="shared" ref="FE66" si="1154">IF(FE8,FD93,0)</f>
        <v>968817.66177302564</v>
      </c>
      <c r="FF66" s="90">
        <f t="shared" ref="FF66" si="1155">IF(FF8,FE93,0)</f>
        <v>977745.49837197713</v>
      </c>
      <c r="FG66" s="90">
        <f t="shared" ref="FG66" si="1156">IF(FG8,FF93,0)</f>
        <v>986673.33497092861</v>
      </c>
      <c r="FH66" s="90">
        <f t="shared" ref="FH66" si="1157">IF(FH8,FG93,0)</f>
        <v>995601.17156987998</v>
      </c>
      <c r="FI66" s="90">
        <f t="shared" ref="FI66" si="1158">IF(FI8,FH93,0)</f>
        <v>1004529.0081688315</v>
      </c>
      <c r="FJ66" s="90">
        <f t="shared" ref="FJ66" si="1159">IF(FJ8,FI93,0)</f>
        <v>1013456.844767783</v>
      </c>
      <c r="FK66" s="90">
        <f t="shared" ref="FK66" si="1160">IF(FK8,FJ93,0)</f>
        <v>1022384.6813667344</v>
      </c>
      <c r="FL66" s="90">
        <f t="shared" ref="FL66" si="1161">IF(FL8,FK93,0)</f>
        <v>1031312.5179656859</v>
      </c>
      <c r="FM66" s="90">
        <f t="shared" ref="FM66" si="1162">IF(FM8,FL93,0)</f>
        <v>1040240.3545646374</v>
      </c>
      <c r="FN66" s="91">
        <f>IF(FB8,FA93,0)</f>
        <v>942034.15197617118</v>
      </c>
      <c r="FO66" s="90">
        <f t="shared" ref="FO66" si="1163">IF(FO8,FN93,0)</f>
        <v>1049168.1911635888</v>
      </c>
      <c r="FP66" s="90">
        <f t="shared" ref="FP66" si="1164">IF(FP8,FO93,0)</f>
        <v>1058808.9082059632</v>
      </c>
      <c r="FQ66" s="90">
        <f t="shared" ref="FQ66" si="1165">IF(FQ8,FP93,0)</f>
        <v>1068449.6252483379</v>
      </c>
      <c r="FR66" s="90">
        <f t="shared" ref="FR66" si="1166">IF(FR8,FQ93,0)</f>
        <v>1078090.3422907125</v>
      </c>
      <c r="FS66" s="90">
        <f t="shared" ref="FS66" si="1167">IF(FS8,FR93,0)</f>
        <v>1087731.0593330869</v>
      </c>
      <c r="FT66" s="90">
        <f t="shared" ref="FT66" si="1168">IF(FT8,FS93,0)</f>
        <v>1097371.7763754616</v>
      </c>
      <c r="FU66" s="90">
        <f t="shared" ref="FU66" si="1169">IF(FU8,FT93,0)</f>
        <v>1107012.4934178363</v>
      </c>
      <c r="FV66" s="90">
        <f t="shared" ref="FV66" si="1170">IF(FV8,FU93,0)</f>
        <v>1101523.7912682917</v>
      </c>
      <c r="FW66" s="90">
        <f t="shared" ref="FW66" si="1171">IF(FW8,FV93,0)</f>
        <v>1096079.281037939</v>
      </c>
      <c r="FX66" s="90">
        <f t="shared" ref="FX66" si="1172">IF(FX8,FW93,0)</f>
        <v>1090678.9627267781</v>
      </c>
      <c r="FY66" s="90">
        <f t="shared" ref="FY66" si="1173">IF(FY8,FX93,0)</f>
        <v>1085322.8363348092</v>
      </c>
      <c r="FZ66" s="90">
        <f t="shared" ref="FZ66" si="1174">IF(FZ8,FY93,0)</f>
        <v>1080010.9018620322</v>
      </c>
      <c r="GA66" s="91">
        <f>IF(FO8,FN93,0)</f>
        <v>1049168.1911635888</v>
      </c>
      <c r="GB66" s="90">
        <f t="shared" ref="GB66" si="1175">IF(GB8,GA93,0)</f>
        <v>1074743.1593084473</v>
      </c>
      <c r="GC66" s="90">
        <f t="shared" ref="GC66" si="1176">IF(GC8,GB93,0)</f>
        <v>1085383.2947226991</v>
      </c>
      <c r="GD66" s="90">
        <f t="shared" ref="GD66" si="1177">IF(GD8,GC93,0)</f>
        <v>1096023.4301369509</v>
      </c>
      <c r="GE66" s="90">
        <f t="shared" ref="GE66" si="1178">IF(GE8,GD93,0)</f>
        <v>1106663.5655512027</v>
      </c>
      <c r="GF66" s="90">
        <f t="shared" ref="GF66" si="1179">IF(GF8,GE93,0)</f>
        <v>1117303.7009654546</v>
      </c>
      <c r="GG66" s="90">
        <f t="shared" ref="GG66" si="1180">IF(GG8,GF93,0)</f>
        <v>1127943.8363797064</v>
      </c>
      <c r="GH66" s="90">
        <f t="shared" ref="GH66" si="1181">IF(GH8,GG93,0)</f>
        <v>1138583.9717939582</v>
      </c>
      <c r="GI66" s="90">
        <f t="shared" ref="GI66" si="1182">IF(GI8,GH93,0)</f>
        <v>1149224.10720821</v>
      </c>
      <c r="GJ66" s="90">
        <f t="shared" ref="GJ66" si="1183">IF(GJ8,GI93,0)</f>
        <v>1159864.2426224619</v>
      </c>
      <c r="GK66" s="90">
        <f t="shared" ref="GK66" si="1184">IF(GK8,GJ93,0)</f>
        <v>1170504.3780367137</v>
      </c>
      <c r="GL66" s="90">
        <f t="shared" ref="GL66" si="1185">IF(GL8,GK93,0)</f>
        <v>1181144.5134509655</v>
      </c>
      <c r="GM66" s="90">
        <f t="shared" ref="GM66" si="1186">IF(GM8,GL93,0)</f>
        <v>1191784.6488652173</v>
      </c>
      <c r="GN66" s="91">
        <f>IF(GB8,GA93,0)</f>
        <v>1074743.1593084473</v>
      </c>
      <c r="GO66" s="90">
        <f t="shared" ref="GO66" si="1187">IF(GO8,GN93,0)</f>
        <v>0</v>
      </c>
      <c r="GP66" s="90">
        <f t="shared" ref="GP66" si="1188">IF(GP8,GO93,0)</f>
        <v>0</v>
      </c>
      <c r="GQ66" s="90">
        <f t="shared" ref="GQ66" si="1189">IF(GQ8,GP93,0)</f>
        <v>0</v>
      </c>
      <c r="GR66" s="90">
        <f t="shared" ref="GR66" si="1190">IF(GR8,GQ93,0)</f>
        <v>0</v>
      </c>
      <c r="GS66" s="90">
        <f t="shared" ref="GS66" si="1191">IF(GS8,GR93,0)</f>
        <v>0</v>
      </c>
      <c r="GT66" s="90">
        <f t="shared" ref="GT66" si="1192">IF(GT8,GS93,0)</f>
        <v>0</v>
      </c>
      <c r="GU66" s="90">
        <f t="shared" ref="GU66" si="1193">IF(GU8,GT93,0)</f>
        <v>0</v>
      </c>
      <c r="GV66" s="90">
        <f t="shared" ref="GV66" si="1194">IF(GV8,GU93,0)</f>
        <v>0</v>
      </c>
      <c r="GW66" s="90">
        <f t="shared" ref="GW66" si="1195">IF(GW8,GV93,0)</f>
        <v>0</v>
      </c>
      <c r="GX66" s="90">
        <f t="shared" ref="GX66" si="1196">IF(GX8,GW93,0)</f>
        <v>0</v>
      </c>
      <c r="GY66" s="90">
        <f t="shared" ref="GY66" si="1197">IF(GY8,GX93,0)</f>
        <v>0</v>
      </c>
      <c r="GZ66" s="90">
        <f t="shared" ref="GZ66" si="1198">IF(GZ8,GY93,0)</f>
        <v>0</v>
      </c>
      <c r="HA66" s="91">
        <f>IF(GO8,GN93,0)</f>
        <v>0</v>
      </c>
      <c r="HB66" s="90">
        <f t="shared" ref="HB66" si="1199">IF(HB8,HA93,0)</f>
        <v>0</v>
      </c>
      <c r="HC66" s="90">
        <f t="shared" ref="HC66" si="1200">IF(HC8,HB93,0)</f>
        <v>0</v>
      </c>
      <c r="HD66" s="90">
        <f t="shared" ref="HD66" si="1201">IF(HD8,HC93,0)</f>
        <v>0</v>
      </c>
      <c r="HE66" s="90">
        <f t="shared" ref="HE66" si="1202">IF(HE8,HD93,0)</f>
        <v>0</v>
      </c>
      <c r="HF66" s="90">
        <f t="shared" ref="HF66" si="1203">IF(HF8,HE93,0)</f>
        <v>0</v>
      </c>
      <c r="HG66" s="90">
        <f t="shared" ref="HG66" si="1204">IF(HG8,HF93,0)</f>
        <v>0</v>
      </c>
      <c r="HH66" s="90">
        <f t="shared" ref="HH66" si="1205">IF(HH8,HG93,0)</f>
        <v>0</v>
      </c>
      <c r="HI66" s="90">
        <f t="shared" ref="HI66" si="1206">IF(HI8,HH93,0)</f>
        <v>0</v>
      </c>
      <c r="HJ66" s="90">
        <f t="shared" ref="HJ66" si="1207">IF(HJ8,HI93,0)</f>
        <v>0</v>
      </c>
      <c r="HK66" s="90">
        <f t="shared" ref="HK66" si="1208">IF(HK8,HJ93,0)</f>
        <v>0</v>
      </c>
      <c r="HL66" s="90">
        <f t="shared" ref="HL66" si="1209">IF(HL8,HK93,0)</f>
        <v>0</v>
      </c>
      <c r="HM66" s="90">
        <f t="shared" ref="HM66" si="1210">IF(HM8,HL93,0)</f>
        <v>0</v>
      </c>
      <c r="HN66" s="91">
        <f>IF(HB8,HA93,0)</f>
        <v>0</v>
      </c>
      <c r="HO66" s="90">
        <f t="shared" ref="HO66" si="1211">IF(HO8,HN93,0)</f>
        <v>0</v>
      </c>
      <c r="HP66" s="90">
        <f t="shared" ref="HP66" si="1212">IF(HP8,HO93,0)</f>
        <v>0</v>
      </c>
      <c r="HQ66" s="90">
        <f t="shared" ref="HQ66" si="1213">IF(HQ8,HP93,0)</f>
        <v>0</v>
      </c>
      <c r="HR66" s="90">
        <f t="shared" ref="HR66" si="1214">IF(HR8,HQ93,0)</f>
        <v>0</v>
      </c>
      <c r="HS66" s="90">
        <f t="shared" ref="HS66" si="1215">IF(HS8,HR93,0)</f>
        <v>0</v>
      </c>
      <c r="HT66" s="90">
        <f t="shared" ref="HT66" si="1216">IF(HT8,HS93,0)</f>
        <v>0</v>
      </c>
      <c r="HU66" s="90">
        <f t="shared" ref="HU66" si="1217">IF(HU8,HT93,0)</f>
        <v>0</v>
      </c>
      <c r="HV66" s="90">
        <f t="shared" ref="HV66" si="1218">IF(HV8,HU93,0)</f>
        <v>0</v>
      </c>
      <c r="HW66" s="90">
        <f t="shared" ref="HW66" si="1219">IF(HW8,HV93,0)</f>
        <v>0</v>
      </c>
      <c r="HX66" s="90">
        <f t="shared" ref="HX66" si="1220">IF(HX8,HW93,0)</f>
        <v>0</v>
      </c>
      <c r="HY66" s="90">
        <f t="shared" ref="HY66" si="1221">IF(HY8,HX93,0)</f>
        <v>0</v>
      </c>
      <c r="HZ66" s="90">
        <f t="shared" ref="HZ66" si="1222">IF(HZ8,HY93,0)</f>
        <v>0</v>
      </c>
      <c r="IA66" s="91">
        <f>IF(HO8,HN93,0)</f>
        <v>0</v>
      </c>
      <c r="IB66" s="90">
        <f t="shared" ref="IB66" si="1223">IF(IB8,IA93,0)</f>
        <v>0</v>
      </c>
      <c r="IC66" s="90">
        <f t="shared" ref="IC66" si="1224">IF(IC8,IB93,0)</f>
        <v>0</v>
      </c>
      <c r="ID66" s="90">
        <f t="shared" ref="ID66" si="1225">IF(ID8,IC93,0)</f>
        <v>0</v>
      </c>
      <c r="IE66" s="90">
        <f t="shared" ref="IE66" si="1226">IF(IE8,ID93,0)</f>
        <v>0</v>
      </c>
      <c r="IF66" s="90">
        <f t="shared" ref="IF66" si="1227">IF(IF8,IE93,0)</f>
        <v>0</v>
      </c>
      <c r="IG66" s="90">
        <f t="shared" ref="IG66" si="1228">IF(IG8,IF93,0)</f>
        <v>0</v>
      </c>
      <c r="IH66" s="90">
        <f t="shared" ref="IH66" si="1229">IF(IH8,IG93,0)</f>
        <v>0</v>
      </c>
      <c r="II66" s="90">
        <f t="shared" ref="II66" si="1230">IF(II8,IH93,0)</f>
        <v>0</v>
      </c>
      <c r="IJ66" s="90">
        <f t="shared" ref="IJ66" si="1231">IF(IJ8,II93,0)</f>
        <v>0</v>
      </c>
      <c r="IK66" s="90">
        <f t="shared" ref="IK66" si="1232">IF(IK8,IJ93,0)</f>
        <v>0</v>
      </c>
      <c r="IL66" s="90">
        <f t="shared" ref="IL66" si="1233">IF(IL8,IK93,0)</f>
        <v>0</v>
      </c>
      <c r="IM66" s="90">
        <f t="shared" ref="IM66" si="1234">IF(IM8,IL93,0)</f>
        <v>0</v>
      </c>
      <c r="IN66" s="91">
        <f>IF(IB8,IA93,0)</f>
        <v>0</v>
      </c>
      <c r="IO66" s="90">
        <f t="shared" ref="IO66" si="1235">IF(IO8,IN93,0)</f>
        <v>0</v>
      </c>
      <c r="IP66" s="90">
        <f t="shared" ref="IP66" si="1236">IF(IP8,IO93,0)</f>
        <v>0</v>
      </c>
      <c r="IQ66" s="90">
        <f t="shared" ref="IQ66" si="1237">IF(IQ8,IP93,0)</f>
        <v>0</v>
      </c>
      <c r="IR66" s="90">
        <f t="shared" ref="IR66" si="1238">IF(IR8,IQ93,0)</f>
        <v>0</v>
      </c>
      <c r="IS66" s="90">
        <f t="shared" ref="IS66" si="1239">IF(IS8,IR93,0)</f>
        <v>0</v>
      </c>
      <c r="IT66" s="90">
        <f t="shared" ref="IT66" si="1240">IF(IT8,IS93,0)</f>
        <v>0</v>
      </c>
      <c r="IU66" s="90">
        <f t="shared" ref="IU66" si="1241">IF(IU8,IT93,0)</f>
        <v>0</v>
      </c>
      <c r="IV66" s="90">
        <f t="shared" ref="IV66" si="1242">IF(IV8,IU93,0)</f>
        <v>0</v>
      </c>
      <c r="IW66" s="90">
        <f t="shared" ref="IW66" si="1243">IF(IW8,IV93,0)</f>
        <v>0</v>
      </c>
      <c r="IX66" s="90">
        <f t="shared" ref="IX66" si="1244">IF(IX8,IW93,0)</f>
        <v>0</v>
      </c>
      <c r="IY66" s="90">
        <f t="shared" ref="IY66" si="1245">IF(IY8,IX93,0)</f>
        <v>0</v>
      </c>
      <c r="IZ66" s="90">
        <f t="shared" ref="IZ66" si="1246">IF(IZ8,IY93,0)</f>
        <v>0</v>
      </c>
      <c r="JA66" s="91">
        <f>IF(IO8,IN93,0)</f>
        <v>0</v>
      </c>
      <c r="JB66" s="90">
        <f t="shared" ref="JB66" si="1247">IF(JB8,JA93,0)</f>
        <v>0</v>
      </c>
      <c r="JC66" s="90">
        <f t="shared" ref="JC66" si="1248">IF(JC8,JB93,0)</f>
        <v>0</v>
      </c>
      <c r="JD66" s="90">
        <f t="shared" ref="JD66" si="1249">IF(JD8,JC93,0)</f>
        <v>0</v>
      </c>
      <c r="JE66" s="90">
        <f t="shared" ref="JE66" si="1250">IF(JE8,JD93,0)</f>
        <v>0</v>
      </c>
      <c r="JF66" s="90">
        <f t="shared" ref="JF66" si="1251">IF(JF8,JE93,0)</f>
        <v>0</v>
      </c>
      <c r="JG66" s="90">
        <f t="shared" ref="JG66" si="1252">IF(JG8,JF93,0)</f>
        <v>0</v>
      </c>
      <c r="JH66" s="90">
        <f t="shared" ref="JH66" si="1253">IF(JH8,JG93,0)</f>
        <v>0</v>
      </c>
      <c r="JI66" s="90">
        <f t="shared" ref="JI66" si="1254">IF(JI8,JH93,0)</f>
        <v>0</v>
      </c>
      <c r="JJ66" s="90">
        <f t="shared" ref="JJ66" si="1255">IF(JJ8,JI93,0)</f>
        <v>0</v>
      </c>
      <c r="JK66" s="90">
        <f t="shared" ref="JK66" si="1256">IF(JK8,JJ93,0)</f>
        <v>0</v>
      </c>
      <c r="JL66" s="90">
        <f t="shared" ref="JL66" si="1257">IF(JL8,JK93,0)</f>
        <v>0</v>
      </c>
      <c r="JM66" s="90">
        <f t="shared" ref="JM66" si="1258">IF(JM8,JL93,0)</f>
        <v>0</v>
      </c>
      <c r="JN66" s="91">
        <f>IF(JB8,JA93,0)</f>
        <v>0</v>
      </c>
      <c r="JO66" s="90">
        <f t="shared" ref="JO66" si="1259">IF(JO8,JN93,0)</f>
        <v>0</v>
      </c>
      <c r="JP66" s="90">
        <f t="shared" ref="JP66" si="1260">IF(JP8,JO93,0)</f>
        <v>0</v>
      </c>
      <c r="JQ66" s="90">
        <f t="shared" ref="JQ66" si="1261">IF(JQ8,JP93,0)</f>
        <v>0</v>
      </c>
      <c r="JR66" s="90">
        <f t="shared" ref="JR66" si="1262">IF(JR8,JQ93,0)</f>
        <v>0</v>
      </c>
      <c r="JS66" s="90">
        <f t="shared" ref="JS66" si="1263">IF(JS8,JR93,0)</f>
        <v>0</v>
      </c>
      <c r="JT66" s="90">
        <f t="shared" ref="JT66" si="1264">IF(JT8,JS93,0)</f>
        <v>0</v>
      </c>
      <c r="JU66" s="90">
        <f t="shared" ref="JU66" si="1265">IF(JU8,JT93,0)</f>
        <v>0</v>
      </c>
      <c r="JV66" s="90">
        <f t="shared" ref="JV66" si="1266">IF(JV8,JU93,0)</f>
        <v>0</v>
      </c>
      <c r="JW66" s="90">
        <f t="shared" ref="JW66" si="1267">IF(JW8,JV93,0)</f>
        <v>0</v>
      </c>
      <c r="JX66" s="90">
        <f t="shared" ref="JX66" si="1268">IF(JX8,JW93,0)</f>
        <v>0</v>
      </c>
      <c r="JY66" s="90">
        <f t="shared" ref="JY66" si="1269">IF(JY8,JX93,0)</f>
        <v>0</v>
      </c>
      <c r="JZ66" s="90">
        <f t="shared" ref="JZ66" si="1270">IF(JZ8,JY93,0)</f>
        <v>0</v>
      </c>
      <c r="KA66" s="91">
        <f>IF(JO8,JN93,0)</f>
        <v>0</v>
      </c>
      <c r="KB66" s="90">
        <f t="shared" ref="KB66" si="1271">IF(KB8,KA93,0)</f>
        <v>0</v>
      </c>
      <c r="KC66" s="90">
        <f t="shared" ref="KC66" si="1272">IF(KC8,KB93,0)</f>
        <v>0</v>
      </c>
      <c r="KD66" s="90">
        <f t="shared" ref="KD66" si="1273">IF(KD8,KC93,0)</f>
        <v>0</v>
      </c>
      <c r="KE66" s="90">
        <f t="shared" ref="KE66" si="1274">IF(KE8,KD93,0)</f>
        <v>0</v>
      </c>
      <c r="KF66" s="90">
        <f t="shared" ref="KF66" si="1275">IF(KF8,KE93,0)</f>
        <v>0</v>
      </c>
      <c r="KG66" s="90">
        <f t="shared" ref="KG66" si="1276">IF(KG8,KF93,0)</f>
        <v>0</v>
      </c>
      <c r="KH66" s="90">
        <f t="shared" ref="KH66" si="1277">IF(KH8,KG93,0)</f>
        <v>0</v>
      </c>
      <c r="KI66" s="90">
        <f t="shared" ref="KI66" si="1278">IF(KI8,KH93,0)</f>
        <v>0</v>
      </c>
      <c r="KJ66" s="90">
        <f t="shared" ref="KJ66" si="1279">IF(KJ8,KI93,0)</f>
        <v>0</v>
      </c>
      <c r="KK66" s="90">
        <f t="shared" ref="KK66" si="1280">IF(KK8,KJ93,0)</f>
        <v>0</v>
      </c>
      <c r="KL66" s="90">
        <f t="shared" ref="KL66" si="1281">IF(KL8,KK93,0)</f>
        <v>0</v>
      </c>
      <c r="KM66" s="90">
        <f t="shared" ref="KM66" si="1282">IF(KM8,KL93,0)</f>
        <v>0</v>
      </c>
      <c r="KN66" s="91">
        <f>IF(KB8,KA93,0)</f>
        <v>0</v>
      </c>
      <c r="KO66" s="90">
        <f t="shared" ref="KO66" si="1283">IF(KO8,KN93,0)</f>
        <v>0</v>
      </c>
      <c r="KP66" s="90">
        <f t="shared" ref="KP66" si="1284">IF(KP8,KO93,0)</f>
        <v>0</v>
      </c>
      <c r="KQ66" s="90">
        <f t="shared" ref="KQ66" si="1285">IF(KQ8,KP93,0)</f>
        <v>0</v>
      </c>
      <c r="KR66" s="90">
        <f t="shared" ref="KR66" si="1286">IF(KR8,KQ93,0)</f>
        <v>0</v>
      </c>
      <c r="KS66" s="90">
        <f t="shared" ref="KS66" si="1287">IF(KS8,KR93,0)</f>
        <v>0</v>
      </c>
      <c r="KT66" s="90">
        <f t="shared" ref="KT66" si="1288">IF(KT8,KS93,0)</f>
        <v>0</v>
      </c>
      <c r="KU66" s="90">
        <f t="shared" ref="KU66" si="1289">IF(KU8,KT93,0)</f>
        <v>0</v>
      </c>
      <c r="KV66" s="90">
        <f t="shared" ref="KV66" si="1290">IF(KV8,KU93,0)</f>
        <v>0</v>
      </c>
      <c r="KW66" s="90">
        <f t="shared" ref="KW66" si="1291">IF(KW8,KV93,0)</f>
        <v>0</v>
      </c>
      <c r="KX66" s="90">
        <f t="shared" ref="KX66" si="1292">IF(KX8,KW93,0)</f>
        <v>0</v>
      </c>
      <c r="KY66" s="90">
        <f t="shared" ref="KY66" si="1293">IF(KY8,KX93,0)</f>
        <v>0</v>
      </c>
      <c r="KZ66" s="90">
        <f t="shared" ref="KZ66" si="1294">IF(KZ8,KY93,0)</f>
        <v>0</v>
      </c>
      <c r="LA66" s="91">
        <f>IF(KO8,KN93,0)</f>
        <v>0</v>
      </c>
      <c r="LB66" s="90">
        <f t="shared" ref="LB66" si="1295">IF(LB8,LA93,0)</f>
        <v>0</v>
      </c>
      <c r="LC66" s="90">
        <f t="shared" ref="LC66" si="1296">IF(LC8,LB93,0)</f>
        <v>0</v>
      </c>
      <c r="LD66" s="90">
        <f t="shared" ref="LD66" si="1297">IF(LD8,LC93,0)</f>
        <v>0</v>
      </c>
      <c r="LE66" s="90">
        <f t="shared" ref="LE66" si="1298">IF(LE8,LD93,0)</f>
        <v>0</v>
      </c>
      <c r="LF66" s="90">
        <f t="shared" ref="LF66" si="1299">IF(LF8,LE93,0)</f>
        <v>0</v>
      </c>
      <c r="LG66" s="90">
        <f t="shared" ref="LG66" si="1300">IF(LG8,LF93,0)</f>
        <v>0</v>
      </c>
      <c r="LH66" s="90">
        <f t="shared" ref="LH66" si="1301">IF(LH8,LG93,0)</f>
        <v>0</v>
      </c>
      <c r="LI66" s="90">
        <f t="shared" ref="LI66" si="1302">IF(LI8,LH93,0)</f>
        <v>0</v>
      </c>
      <c r="LJ66" s="90">
        <f t="shared" ref="LJ66" si="1303">IF(LJ8,LI93,0)</f>
        <v>0</v>
      </c>
      <c r="LK66" s="90">
        <f t="shared" ref="LK66" si="1304">IF(LK8,LJ93,0)</f>
        <v>0</v>
      </c>
      <c r="LL66" s="90">
        <f t="shared" ref="LL66" si="1305">IF(LL8,LK93,0)</f>
        <v>0</v>
      </c>
      <c r="LM66" s="90">
        <f t="shared" ref="LM66" si="1306">IF(LM8,LL93,0)</f>
        <v>0</v>
      </c>
      <c r="LN66" s="91">
        <f>IF(LB8,LA93,0)</f>
        <v>0</v>
      </c>
    </row>
    <row r="67" spans="1:326" s="58" customFormat="1">
      <c r="A67" s="59" t="s">
        <v>55</v>
      </c>
      <c r="B67" s="92">
        <f>SUM(B68:B72)</f>
        <v>0</v>
      </c>
      <c r="C67" s="93">
        <f>SUM(C68:C72)</f>
        <v>0</v>
      </c>
      <c r="D67" s="93">
        <f t="shared" ref="D67:M67" si="1307">SUM(D68:D72)</f>
        <v>0</v>
      </c>
      <c r="E67" s="93">
        <f t="shared" si="1307"/>
        <v>0</v>
      </c>
      <c r="F67" s="93">
        <f t="shared" si="1307"/>
        <v>0</v>
      </c>
      <c r="G67" s="93">
        <f t="shared" si="1307"/>
        <v>0</v>
      </c>
      <c r="H67" s="93">
        <f t="shared" si="1307"/>
        <v>0</v>
      </c>
      <c r="I67" s="93">
        <f t="shared" si="1307"/>
        <v>0</v>
      </c>
      <c r="J67" s="93">
        <f t="shared" si="1307"/>
        <v>0</v>
      </c>
      <c r="K67" s="93">
        <f t="shared" si="1307"/>
        <v>0</v>
      </c>
      <c r="L67" s="93">
        <f t="shared" si="1307"/>
        <v>0</v>
      </c>
      <c r="M67" s="93">
        <f t="shared" si="1307"/>
        <v>0</v>
      </c>
      <c r="N67" s="94">
        <f>SUM(B67:M67)</f>
        <v>0</v>
      </c>
      <c r="O67" s="92">
        <f>SUM(O68:O72)</f>
        <v>0</v>
      </c>
      <c r="P67" s="93">
        <f>SUM(P68:P72)</f>
        <v>0</v>
      </c>
      <c r="Q67" s="93">
        <f t="shared" ref="Q67" si="1308">SUM(Q68:Q72)</f>
        <v>0</v>
      </c>
      <c r="R67" s="93">
        <f t="shared" ref="R67" si="1309">SUM(R68:R72)</f>
        <v>0</v>
      </c>
      <c r="S67" s="93">
        <f t="shared" ref="S67" si="1310">SUM(S68:S72)</f>
        <v>0</v>
      </c>
      <c r="T67" s="93">
        <f t="shared" ref="T67" si="1311">SUM(T68:T72)</f>
        <v>0</v>
      </c>
      <c r="U67" s="93">
        <f t="shared" ref="U67" si="1312">SUM(U68:U72)</f>
        <v>0</v>
      </c>
      <c r="V67" s="93">
        <f t="shared" ref="V67" si="1313">SUM(V68:V72)</f>
        <v>0</v>
      </c>
      <c r="W67" s="93">
        <f t="shared" ref="W67" si="1314">SUM(W68:W72)</f>
        <v>0</v>
      </c>
      <c r="X67" s="93">
        <f t="shared" ref="X67" si="1315">SUM(X68:X72)</f>
        <v>0</v>
      </c>
      <c r="Y67" s="93">
        <f t="shared" ref="Y67" si="1316">SUM(Y68:Y72)</f>
        <v>0</v>
      </c>
      <c r="Z67" s="93">
        <f t="shared" ref="Z67" si="1317">SUM(Z68:Z72)</f>
        <v>-4890.6551205928117</v>
      </c>
      <c r="AA67" s="94">
        <f>SUM(O67:Z67)</f>
        <v>-4890.6551205928117</v>
      </c>
      <c r="AB67" s="92">
        <f>SUM(AB68:AB72)</f>
        <v>0</v>
      </c>
      <c r="AC67" s="93">
        <f>SUM(AC68:AC72)</f>
        <v>0</v>
      </c>
      <c r="AD67" s="93">
        <f t="shared" ref="AD67" si="1318">SUM(AD68:AD72)</f>
        <v>0</v>
      </c>
      <c r="AE67" s="93">
        <f t="shared" ref="AE67" si="1319">SUM(AE68:AE72)</f>
        <v>0</v>
      </c>
      <c r="AF67" s="93">
        <f t="shared" ref="AF67" si="1320">SUM(AF68:AF72)</f>
        <v>0</v>
      </c>
      <c r="AG67" s="93">
        <f t="shared" ref="AG67" si="1321">SUM(AG68:AG72)</f>
        <v>0</v>
      </c>
      <c r="AH67" s="93">
        <f t="shared" ref="AH67" si="1322">SUM(AH68:AH72)</f>
        <v>0</v>
      </c>
      <c r="AI67" s="93">
        <f t="shared" ref="AI67" si="1323">SUM(AI68:AI72)</f>
        <v>0</v>
      </c>
      <c r="AJ67" s="93">
        <f t="shared" ref="AJ67" si="1324">SUM(AJ68:AJ72)</f>
        <v>0</v>
      </c>
      <c r="AK67" s="93">
        <f t="shared" ref="AK67" si="1325">SUM(AK68:AK72)</f>
        <v>0</v>
      </c>
      <c r="AL67" s="93">
        <f t="shared" ref="AL67" si="1326">SUM(AL68:AL72)</f>
        <v>0</v>
      </c>
      <c r="AM67" s="93">
        <f t="shared" ref="AM67" si="1327">SUM(AM68:AM72)</f>
        <v>0</v>
      </c>
      <c r="AN67" s="94">
        <f>SUM(AB67:AM67)</f>
        <v>0</v>
      </c>
      <c r="AO67" s="92">
        <f>SUM(AO68:AO72)</f>
        <v>-71236.568068377819</v>
      </c>
      <c r="AP67" s="92">
        <f t="shared" ref="AP67:AZ67" si="1328">SUM(AP68:AP72)</f>
        <v>865.07554166666887</v>
      </c>
      <c r="AQ67" s="92">
        <f t="shared" si="1328"/>
        <v>865.07554166666887</v>
      </c>
      <c r="AR67" s="92">
        <f t="shared" si="1328"/>
        <v>865.07554166666887</v>
      </c>
      <c r="AS67" s="92">
        <f t="shared" si="1328"/>
        <v>865.07554166666887</v>
      </c>
      <c r="AT67" s="92">
        <f t="shared" si="1328"/>
        <v>865.07554166666887</v>
      </c>
      <c r="AU67" s="92">
        <f t="shared" si="1328"/>
        <v>865.07554166666887</v>
      </c>
      <c r="AV67" s="92">
        <f t="shared" si="1328"/>
        <v>865.07554166666887</v>
      </c>
      <c r="AW67" s="92">
        <f t="shared" si="1328"/>
        <v>865.07554166666887</v>
      </c>
      <c r="AX67" s="92">
        <f t="shared" si="1328"/>
        <v>865.07554166666159</v>
      </c>
      <c r="AY67" s="92">
        <f t="shared" si="1328"/>
        <v>865.07554166666159</v>
      </c>
      <c r="AZ67" s="92">
        <f t="shared" si="1328"/>
        <v>865.07554166666159</v>
      </c>
      <c r="BA67" s="94">
        <f>SUM(AO67:AZ67)</f>
        <v>-61720.737110044502</v>
      </c>
      <c r="BB67" s="92">
        <f>SUM(BB68:BB72)</f>
        <v>-143078.42962859164</v>
      </c>
      <c r="BC67" s="93">
        <f>SUM(BC68:BC72)</f>
        <v>1382.7549579166734</v>
      </c>
      <c r="BD67" s="93">
        <f t="shared" ref="BD67" si="1329">SUM(BD68:BD72)</f>
        <v>1382.7549579166734</v>
      </c>
      <c r="BE67" s="93">
        <f t="shared" ref="BE67" si="1330">SUM(BE68:BE72)</f>
        <v>1382.7549579166734</v>
      </c>
      <c r="BF67" s="93">
        <f t="shared" ref="BF67" si="1331">SUM(BF68:BF72)</f>
        <v>1382.7549579166734</v>
      </c>
      <c r="BG67" s="93">
        <f t="shared" ref="BG67" si="1332">SUM(BG68:BG72)</f>
        <v>1382.7549579166734</v>
      </c>
      <c r="BH67" s="93">
        <f t="shared" ref="BH67" si="1333">SUM(BH68:BH72)</f>
        <v>1382.7549579166734</v>
      </c>
      <c r="BI67" s="93">
        <f t="shared" ref="BI67" si="1334">SUM(BI68:BI72)</f>
        <v>1382.7549579166734</v>
      </c>
      <c r="BJ67" s="93">
        <f t="shared" ref="BJ67" si="1335">SUM(BJ68:BJ72)</f>
        <v>1382.7549579166734</v>
      </c>
      <c r="BK67" s="93">
        <f t="shared" ref="BK67" si="1336">SUM(BK68:BK72)</f>
        <v>1382.7549579166734</v>
      </c>
      <c r="BL67" s="93">
        <f t="shared" ref="BL67" si="1337">SUM(BL68:BL72)</f>
        <v>1382.7549579166734</v>
      </c>
      <c r="BM67" s="93">
        <f t="shared" ref="BM67" si="1338">SUM(BM68:BM72)</f>
        <v>1382.7549579166734</v>
      </c>
      <c r="BN67" s="94">
        <f>SUM(BB67:BM67)</f>
        <v>-127868.12509150815</v>
      </c>
      <c r="BO67" s="92">
        <f>SUM(BO68:BO72)</f>
        <v>-147129.51521338167</v>
      </c>
      <c r="BP67" s="93">
        <f>SUM(BP68:BP72)</f>
        <v>1915.9647566541644</v>
      </c>
      <c r="BQ67" s="93">
        <f t="shared" ref="BQ67:BZ67" si="1339">SUM(BQ68:BQ72)</f>
        <v>1915.9647566541644</v>
      </c>
      <c r="BR67" s="93">
        <f t="shared" si="1339"/>
        <v>1915.9647566541644</v>
      </c>
      <c r="BS67" s="93">
        <f t="shared" si="1339"/>
        <v>1915.9647566541644</v>
      </c>
      <c r="BT67" s="93">
        <f t="shared" si="1339"/>
        <v>1915.9647566541644</v>
      </c>
      <c r="BU67" s="93">
        <f t="shared" si="1339"/>
        <v>1915.9647566541644</v>
      </c>
      <c r="BV67" s="93">
        <f t="shared" si="1339"/>
        <v>1915.9647566541644</v>
      </c>
      <c r="BW67" s="93">
        <f t="shared" si="1339"/>
        <v>1915.9647566541644</v>
      </c>
      <c r="BX67" s="93">
        <f t="shared" si="1339"/>
        <v>1915.9647566541644</v>
      </c>
      <c r="BY67" s="93">
        <f t="shared" si="1339"/>
        <v>1915.9647566541644</v>
      </c>
      <c r="BZ67" s="93">
        <f t="shared" si="1339"/>
        <v>1915.9647566541644</v>
      </c>
      <c r="CA67" s="94">
        <f>SUM(BO67:BZ67)</f>
        <v>-126053.90289018583</v>
      </c>
      <c r="CB67" s="92">
        <f>SUM(CB68:CB72)</f>
        <v>-148428.88676826246</v>
      </c>
      <c r="CC67" s="93">
        <f>SUM(CC68:CC72)</f>
        <v>2465.1708493537953</v>
      </c>
      <c r="CD67" s="93">
        <f t="shared" ref="CD67:CM67" si="1340">SUM(CD68:CD72)</f>
        <v>2465.1708493537953</v>
      </c>
      <c r="CE67" s="93">
        <f t="shared" si="1340"/>
        <v>2465.1708493537953</v>
      </c>
      <c r="CF67" s="93">
        <f t="shared" si="1340"/>
        <v>2465.1708493537953</v>
      </c>
      <c r="CG67" s="93">
        <f t="shared" si="1340"/>
        <v>2465.1708493537953</v>
      </c>
      <c r="CH67" s="93">
        <f t="shared" si="1340"/>
        <v>2465.1708493537953</v>
      </c>
      <c r="CI67" s="93">
        <f t="shared" si="1340"/>
        <v>2465.1708493537953</v>
      </c>
      <c r="CJ67" s="93">
        <f t="shared" si="1340"/>
        <v>2465.1708493537953</v>
      </c>
      <c r="CK67" s="93">
        <f t="shared" si="1340"/>
        <v>2465.1708493537953</v>
      </c>
      <c r="CL67" s="93">
        <f t="shared" si="1340"/>
        <v>2465.1708493537953</v>
      </c>
      <c r="CM67" s="93">
        <f t="shared" si="1340"/>
        <v>2465.1708493537953</v>
      </c>
      <c r="CN67" s="94">
        <f>SUM(CB67:CM67)</f>
        <v>-121312.00742537063</v>
      </c>
      <c r="CO67" s="92">
        <f>SUM(CO68:CO72)</f>
        <v>-146868.15395466395</v>
      </c>
      <c r="CP67" s="93">
        <f>SUM(CP68:CP72)</f>
        <v>3030.8531248344043</v>
      </c>
      <c r="CQ67" s="93">
        <f t="shared" ref="CQ67:CZ67" si="1341">SUM(CQ68:CQ72)</f>
        <v>3030.8531248344043</v>
      </c>
      <c r="CR67" s="93">
        <f t="shared" si="1341"/>
        <v>3030.8531248344043</v>
      </c>
      <c r="CS67" s="93">
        <f t="shared" si="1341"/>
        <v>3030.8531248344043</v>
      </c>
      <c r="CT67" s="93">
        <f t="shared" si="1341"/>
        <v>3030.8531248344043</v>
      </c>
      <c r="CU67" s="93">
        <f t="shared" si="1341"/>
        <v>3030.8531248344043</v>
      </c>
      <c r="CV67" s="93">
        <f t="shared" si="1341"/>
        <v>3030.8531248344043</v>
      </c>
      <c r="CW67" s="93">
        <f t="shared" si="1341"/>
        <v>3030.8531248344043</v>
      </c>
      <c r="CX67" s="93">
        <f t="shared" si="1341"/>
        <v>3030.8531248344043</v>
      </c>
      <c r="CY67" s="93">
        <f t="shared" si="1341"/>
        <v>3030.8531248344043</v>
      </c>
      <c r="CZ67" s="93">
        <f t="shared" si="1341"/>
        <v>3030.8531248344043</v>
      </c>
      <c r="DA67" s="94">
        <f>SUM(CO67:CZ67)</f>
        <v>-113528.76958148554</v>
      </c>
      <c r="DB67" s="92">
        <f>SUM(DB68:DB72)</f>
        <v>-144233.59462120952</v>
      </c>
      <c r="DC67" s="93">
        <f>SUM(DC68:DC72)</f>
        <v>3613.5058685794247</v>
      </c>
      <c r="DD67" s="93">
        <f t="shared" ref="DD67:DM67" si="1342">SUM(DD68:DD72)</f>
        <v>3613.5058685794247</v>
      </c>
      <c r="DE67" s="93">
        <f t="shared" si="1342"/>
        <v>3613.5058685794247</v>
      </c>
      <c r="DF67" s="93">
        <f t="shared" si="1342"/>
        <v>3613.5058685794247</v>
      </c>
      <c r="DG67" s="93">
        <f t="shared" si="1342"/>
        <v>3613.5058685794247</v>
      </c>
      <c r="DH67" s="93">
        <f t="shared" si="1342"/>
        <v>3613.5058685794247</v>
      </c>
      <c r="DI67" s="93">
        <f t="shared" si="1342"/>
        <v>3613.5058685794247</v>
      </c>
      <c r="DJ67" s="93">
        <f t="shared" si="1342"/>
        <v>3613.5058685794247</v>
      </c>
      <c r="DK67" s="93">
        <f t="shared" si="1342"/>
        <v>3613.5058685794247</v>
      </c>
      <c r="DL67" s="93">
        <f t="shared" si="1342"/>
        <v>3613.5058685794247</v>
      </c>
      <c r="DM67" s="93">
        <f t="shared" si="1342"/>
        <v>3613.5058685794247</v>
      </c>
      <c r="DN67" s="94">
        <f>SUM(DB67:DM67)</f>
        <v>-104485.03006683584</v>
      </c>
      <c r="DO67" s="92">
        <f>SUM(DO68:DO72)</f>
        <v>-140170.44552342175</v>
      </c>
      <c r="DP67" s="93">
        <f>SUM(DP68:DP72)</f>
        <v>4213.6381946368165</v>
      </c>
      <c r="DQ67" s="93">
        <f t="shared" ref="DQ67:DZ67" si="1343">SUM(DQ68:DQ72)</f>
        <v>4213.6381946368165</v>
      </c>
      <c r="DR67" s="93">
        <f t="shared" si="1343"/>
        <v>4213.6381946368165</v>
      </c>
      <c r="DS67" s="93">
        <f t="shared" si="1343"/>
        <v>4213.6381946368165</v>
      </c>
      <c r="DT67" s="93">
        <f t="shared" si="1343"/>
        <v>4213.6381946368165</v>
      </c>
      <c r="DU67" s="93">
        <f t="shared" si="1343"/>
        <v>4213.6381946368165</v>
      </c>
      <c r="DV67" s="93">
        <f t="shared" si="1343"/>
        <v>4213.6381946368165</v>
      </c>
      <c r="DW67" s="93">
        <f t="shared" si="1343"/>
        <v>4213.6381946368165</v>
      </c>
      <c r="DX67" s="93">
        <f t="shared" si="1343"/>
        <v>4213.6381946368165</v>
      </c>
      <c r="DY67" s="93">
        <f t="shared" si="1343"/>
        <v>4213.6381946368165</v>
      </c>
      <c r="DZ67" s="93">
        <f t="shared" si="1343"/>
        <v>4213.6381946368165</v>
      </c>
      <c r="EA67" s="94">
        <f>SUM(DO67:DZ67)</f>
        <v>-93820.425382416724</v>
      </c>
      <c r="EB67" s="92">
        <f>SUM(EB68:EB72)</f>
        <v>-134204.57859599852</v>
      </c>
      <c r="EC67" s="93">
        <f>SUM(EC68:EC72)</f>
        <v>4831.7744904759165</v>
      </c>
      <c r="ED67" s="93">
        <f t="shared" ref="ED67:EM67" si="1344">SUM(ED68:ED72)</f>
        <v>4831.7744904759165</v>
      </c>
      <c r="EE67" s="93">
        <f t="shared" si="1344"/>
        <v>4831.7744904759165</v>
      </c>
      <c r="EF67" s="93">
        <f t="shared" si="1344"/>
        <v>4831.7744904759165</v>
      </c>
      <c r="EG67" s="93">
        <f t="shared" si="1344"/>
        <v>4831.7744904759165</v>
      </c>
      <c r="EH67" s="93">
        <f t="shared" si="1344"/>
        <v>4831.7744904759165</v>
      </c>
      <c r="EI67" s="93">
        <f t="shared" si="1344"/>
        <v>4831.7744904759165</v>
      </c>
      <c r="EJ67" s="93">
        <f t="shared" si="1344"/>
        <v>4831.7744904759165</v>
      </c>
      <c r="EK67" s="93">
        <f t="shared" si="1344"/>
        <v>4831.7744904759165</v>
      </c>
      <c r="EL67" s="93">
        <f t="shared" si="1344"/>
        <v>4831.7744904759165</v>
      </c>
      <c r="EM67" s="93">
        <f t="shared" si="1344"/>
        <v>4831.7744904759165</v>
      </c>
      <c r="EN67" s="94">
        <f>SUM(EB67:EM67)</f>
        <v>-81055.05920076344</v>
      </c>
      <c r="EO67" s="92">
        <f>SUM(EO68:EO72)</f>
        <v>-125706.76515136486</v>
      </c>
      <c r="EP67" s="93">
        <f>SUM(EP68:EP72)</f>
        <v>5468.4548751902003</v>
      </c>
      <c r="EQ67" s="93">
        <f t="shared" ref="EQ67:EZ67" si="1345">SUM(EQ68:EQ72)</f>
        <v>5468.4548751902003</v>
      </c>
      <c r="ER67" s="93">
        <f t="shared" si="1345"/>
        <v>5468.4548751902003</v>
      </c>
      <c r="ES67" s="93">
        <f t="shared" si="1345"/>
        <v>5468.4548751902003</v>
      </c>
      <c r="ET67" s="93">
        <f t="shared" si="1345"/>
        <v>5468.4548751902003</v>
      </c>
      <c r="EU67" s="93">
        <f t="shared" si="1345"/>
        <v>5468.4548751902003</v>
      </c>
      <c r="EV67" s="93">
        <f t="shared" si="1345"/>
        <v>5468.4548751902003</v>
      </c>
      <c r="EW67" s="93">
        <f t="shared" si="1345"/>
        <v>5468.4548751902003</v>
      </c>
      <c r="EX67" s="93">
        <f t="shared" si="1345"/>
        <v>5468.4548751902003</v>
      </c>
      <c r="EY67" s="93">
        <f t="shared" si="1345"/>
        <v>5468.4548751902003</v>
      </c>
      <c r="EZ67" s="93">
        <f t="shared" si="1345"/>
        <v>5468.4548751902003</v>
      </c>
      <c r="FA67" s="94">
        <f>SUM(EO67:EZ67)</f>
        <v>-65553.761524272617</v>
      </c>
      <c r="FB67" s="92">
        <f>SUM(FB68:FB72)</f>
        <v>-113841.99993178135</v>
      </c>
      <c r="FC67" s="93">
        <f>SUM(FC68:FC72)</f>
        <v>6124.2356714459056</v>
      </c>
      <c r="FD67" s="93">
        <f t="shared" ref="FD67:FM67" si="1346">SUM(FD68:FD72)</f>
        <v>6124.2356714459056</v>
      </c>
      <c r="FE67" s="93">
        <f t="shared" si="1346"/>
        <v>6124.2356714459056</v>
      </c>
      <c r="FF67" s="93">
        <f t="shared" si="1346"/>
        <v>6124.2356714459056</v>
      </c>
      <c r="FG67" s="93">
        <f t="shared" si="1346"/>
        <v>6124.2356714459056</v>
      </c>
      <c r="FH67" s="93">
        <f t="shared" si="1346"/>
        <v>6124.2356714459056</v>
      </c>
      <c r="FI67" s="93">
        <f t="shared" si="1346"/>
        <v>6124.2356714459056</v>
      </c>
      <c r="FJ67" s="93">
        <f t="shared" si="1346"/>
        <v>6124.2356714459056</v>
      </c>
      <c r="FK67" s="93">
        <f t="shared" si="1346"/>
        <v>6124.2356714459056</v>
      </c>
      <c r="FL67" s="93">
        <f t="shared" si="1346"/>
        <v>6124.2356714459056</v>
      </c>
      <c r="FM67" s="93">
        <f t="shared" si="1346"/>
        <v>6124.2356714459056</v>
      </c>
      <c r="FN67" s="94">
        <f>SUM(FB67:FM67)</f>
        <v>-46475.407545876427</v>
      </c>
      <c r="FO67" s="92">
        <f>SUM(FO68:FO72)</f>
        <v>-97502.274442583439</v>
      </c>
      <c r="FP67" s="93">
        <f>SUM(FP68:FP72)</f>
        <v>6799.6898915892707</v>
      </c>
      <c r="FQ67" s="93">
        <f t="shared" ref="FQ67:FZ67" si="1347">SUM(FQ68:FQ72)</f>
        <v>6799.6898915892707</v>
      </c>
      <c r="FR67" s="93">
        <f t="shared" si="1347"/>
        <v>6799.6898915892707</v>
      </c>
      <c r="FS67" s="93">
        <f t="shared" si="1347"/>
        <v>6799.6898915892707</v>
      </c>
      <c r="FT67" s="93">
        <f t="shared" si="1347"/>
        <v>6799.6898915892707</v>
      </c>
      <c r="FU67" s="93">
        <f t="shared" si="1347"/>
        <v>6799.6898915892707</v>
      </c>
      <c r="FV67" s="93">
        <f t="shared" si="1347"/>
        <v>6799.6898915892707</v>
      </c>
      <c r="FW67" s="93">
        <f t="shared" si="1347"/>
        <v>6799.6898915892707</v>
      </c>
      <c r="FX67" s="93">
        <f t="shared" si="1347"/>
        <v>6799.6898915892707</v>
      </c>
      <c r="FY67" s="93">
        <f t="shared" si="1347"/>
        <v>6799.6898915892707</v>
      </c>
      <c r="FZ67" s="93">
        <f t="shared" si="1347"/>
        <v>6799.6898915892707</v>
      </c>
      <c r="GA67" s="94">
        <f>SUM(FO67:FZ67)</f>
        <v>-22705.685635101494</v>
      </c>
      <c r="GB67" s="92">
        <f>SUM(GB68:GB72)</f>
        <v>-75359.464211341779</v>
      </c>
      <c r="GC67" s="93">
        <f>SUM(GC68:GC72)</f>
        <v>7495.4077383369549</v>
      </c>
      <c r="GD67" s="93">
        <f t="shared" ref="GD67:GM67" si="1348">SUM(GD68:GD72)</f>
        <v>7495.4077383369549</v>
      </c>
      <c r="GE67" s="93">
        <f t="shared" si="1348"/>
        <v>7495.4077383369549</v>
      </c>
      <c r="GF67" s="93">
        <f t="shared" si="1348"/>
        <v>7495.4077383369549</v>
      </c>
      <c r="GG67" s="93">
        <f t="shared" si="1348"/>
        <v>7495.4077383369549</v>
      </c>
      <c r="GH67" s="93">
        <f t="shared" si="1348"/>
        <v>7495.4077383369549</v>
      </c>
      <c r="GI67" s="93">
        <f t="shared" si="1348"/>
        <v>7495.4077383369549</v>
      </c>
      <c r="GJ67" s="93">
        <f t="shared" si="1348"/>
        <v>7495.4077383369549</v>
      </c>
      <c r="GK67" s="93">
        <f t="shared" si="1348"/>
        <v>7495.4077383369549</v>
      </c>
      <c r="GL67" s="93">
        <f t="shared" si="1348"/>
        <v>7495.4077383369549</v>
      </c>
      <c r="GM67" s="93">
        <f t="shared" si="1348"/>
        <v>-45955.337411894943</v>
      </c>
      <c r="GN67" s="94">
        <f>SUM(GB67:GM67)</f>
        <v>-46360.724239867151</v>
      </c>
      <c r="GO67" s="92">
        <f>SUM(GO68:GO72)</f>
        <v>0</v>
      </c>
      <c r="GP67" s="93">
        <f>SUM(GP68:GP72)</f>
        <v>0</v>
      </c>
      <c r="GQ67" s="93">
        <f t="shared" ref="GQ67:GZ67" si="1349">SUM(GQ68:GQ72)</f>
        <v>0</v>
      </c>
      <c r="GR67" s="93">
        <f t="shared" si="1349"/>
        <v>0</v>
      </c>
      <c r="GS67" s="93">
        <f t="shared" si="1349"/>
        <v>0</v>
      </c>
      <c r="GT67" s="93">
        <f t="shared" si="1349"/>
        <v>0</v>
      </c>
      <c r="GU67" s="93">
        <f t="shared" si="1349"/>
        <v>0</v>
      </c>
      <c r="GV67" s="93">
        <f t="shared" si="1349"/>
        <v>0</v>
      </c>
      <c r="GW67" s="93">
        <f t="shared" si="1349"/>
        <v>0</v>
      </c>
      <c r="GX67" s="93">
        <f t="shared" si="1349"/>
        <v>0</v>
      </c>
      <c r="GY67" s="93">
        <f t="shared" si="1349"/>
        <v>0</v>
      </c>
      <c r="GZ67" s="93">
        <f t="shared" si="1349"/>
        <v>0</v>
      </c>
      <c r="HA67" s="94">
        <f>SUM(GO67:GZ67)</f>
        <v>0</v>
      </c>
      <c r="HB67" s="92">
        <f>SUM(HB68:HB72)</f>
        <v>0</v>
      </c>
      <c r="HC67" s="93">
        <f>SUM(HC68:HC72)</f>
        <v>0</v>
      </c>
      <c r="HD67" s="93">
        <f t="shared" ref="HD67:HM67" si="1350">SUM(HD68:HD72)</f>
        <v>0</v>
      </c>
      <c r="HE67" s="93">
        <f t="shared" si="1350"/>
        <v>0</v>
      </c>
      <c r="HF67" s="93">
        <f t="shared" si="1350"/>
        <v>0</v>
      </c>
      <c r="HG67" s="93">
        <f t="shared" si="1350"/>
        <v>0</v>
      </c>
      <c r="HH67" s="93">
        <f t="shared" si="1350"/>
        <v>0</v>
      </c>
      <c r="HI67" s="93">
        <f t="shared" si="1350"/>
        <v>0</v>
      </c>
      <c r="HJ67" s="93">
        <f t="shared" si="1350"/>
        <v>0</v>
      </c>
      <c r="HK67" s="93">
        <f t="shared" si="1350"/>
        <v>0</v>
      </c>
      <c r="HL67" s="93">
        <f t="shared" si="1350"/>
        <v>0</v>
      </c>
      <c r="HM67" s="93">
        <f t="shared" si="1350"/>
        <v>0</v>
      </c>
      <c r="HN67" s="94">
        <f>SUM(HB67:HM67)</f>
        <v>0</v>
      </c>
      <c r="HO67" s="92">
        <f>SUM(HO68:HO72)</f>
        <v>0</v>
      </c>
      <c r="HP67" s="93">
        <f>SUM(HP68:HP72)</f>
        <v>0</v>
      </c>
      <c r="HQ67" s="93">
        <f t="shared" ref="HQ67:HZ67" si="1351">SUM(HQ68:HQ72)</f>
        <v>0</v>
      </c>
      <c r="HR67" s="93">
        <f t="shared" si="1351"/>
        <v>0</v>
      </c>
      <c r="HS67" s="93">
        <f t="shared" si="1351"/>
        <v>0</v>
      </c>
      <c r="HT67" s="93">
        <f t="shared" si="1351"/>
        <v>0</v>
      </c>
      <c r="HU67" s="93">
        <f t="shared" si="1351"/>
        <v>0</v>
      </c>
      <c r="HV67" s="93">
        <f t="shared" si="1351"/>
        <v>0</v>
      </c>
      <c r="HW67" s="93">
        <f t="shared" si="1351"/>
        <v>0</v>
      </c>
      <c r="HX67" s="93">
        <f t="shared" si="1351"/>
        <v>0</v>
      </c>
      <c r="HY67" s="93">
        <f t="shared" si="1351"/>
        <v>0</v>
      </c>
      <c r="HZ67" s="93">
        <f t="shared" si="1351"/>
        <v>0</v>
      </c>
      <c r="IA67" s="94">
        <f>SUM(HO67:HZ67)</f>
        <v>0</v>
      </c>
      <c r="IB67" s="92">
        <f>SUM(IB68:IB72)</f>
        <v>0</v>
      </c>
      <c r="IC67" s="93">
        <f>SUM(IC68:IC72)</f>
        <v>0</v>
      </c>
      <c r="ID67" s="93">
        <f t="shared" ref="ID67:IM67" si="1352">SUM(ID68:ID72)</f>
        <v>0</v>
      </c>
      <c r="IE67" s="93">
        <f t="shared" si="1352"/>
        <v>0</v>
      </c>
      <c r="IF67" s="93">
        <f t="shared" si="1352"/>
        <v>0</v>
      </c>
      <c r="IG67" s="93">
        <f t="shared" si="1352"/>
        <v>0</v>
      </c>
      <c r="IH67" s="93">
        <f t="shared" si="1352"/>
        <v>0</v>
      </c>
      <c r="II67" s="93">
        <f t="shared" si="1352"/>
        <v>0</v>
      </c>
      <c r="IJ67" s="93">
        <f t="shared" si="1352"/>
        <v>0</v>
      </c>
      <c r="IK67" s="93">
        <f t="shared" si="1352"/>
        <v>0</v>
      </c>
      <c r="IL67" s="93">
        <f t="shared" si="1352"/>
        <v>0</v>
      </c>
      <c r="IM67" s="93">
        <f t="shared" si="1352"/>
        <v>0</v>
      </c>
      <c r="IN67" s="94">
        <f>SUM(IB67:IM67)</f>
        <v>0</v>
      </c>
      <c r="IO67" s="92">
        <f>SUM(IO68:IO72)</f>
        <v>0</v>
      </c>
      <c r="IP67" s="93">
        <f>SUM(IP68:IP72)</f>
        <v>0</v>
      </c>
      <c r="IQ67" s="93">
        <f t="shared" ref="IQ67:IZ67" si="1353">SUM(IQ68:IQ72)</f>
        <v>0</v>
      </c>
      <c r="IR67" s="93">
        <f t="shared" si="1353"/>
        <v>0</v>
      </c>
      <c r="IS67" s="93">
        <f t="shared" si="1353"/>
        <v>0</v>
      </c>
      <c r="IT67" s="93">
        <f t="shared" si="1353"/>
        <v>0</v>
      </c>
      <c r="IU67" s="93">
        <f t="shared" si="1353"/>
        <v>0</v>
      </c>
      <c r="IV67" s="93">
        <f t="shared" si="1353"/>
        <v>0</v>
      </c>
      <c r="IW67" s="93">
        <f t="shared" si="1353"/>
        <v>0</v>
      </c>
      <c r="IX67" s="93">
        <f t="shared" si="1353"/>
        <v>0</v>
      </c>
      <c r="IY67" s="93">
        <f t="shared" si="1353"/>
        <v>0</v>
      </c>
      <c r="IZ67" s="93">
        <f t="shared" si="1353"/>
        <v>0</v>
      </c>
      <c r="JA67" s="94">
        <f>SUM(IO67:IZ67)</f>
        <v>0</v>
      </c>
      <c r="JB67" s="92">
        <f>SUM(JB68:JB72)</f>
        <v>0</v>
      </c>
      <c r="JC67" s="93">
        <f>SUM(JC68:JC72)</f>
        <v>0</v>
      </c>
      <c r="JD67" s="93">
        <f t="shared" ref="JD67:JM67" si="1354">SUM(JD68:JD72)</f>
        <v>0</v>
      </c>
      <c r="JE67" s="93">
        <f t="shared" si="1354"/>
        <v>0</v>
      </c>
      <c r="JF67" s="93">
        <f t="shared" si="1354"/>
        <v>0</v>
      </c>
      <c r="JG67" s="93">
        <f t="shared" si="1354"/>
        <v>0</v>
      </c>
      <c r="JH67" s="93">
        <f t="shared" si="1354"/>
        <v>0</v>
      </c>
      <c r="JI67" s="93">
        <f t="shared" si="1354"/>
        <v>0</v>
      </c>
      <c r="JJ67" s="93">
        <f t="shared" si="1354"/>
        <v>0</v>
      </c>
      <c r="JK67" s="93">
        <f t="shared" si="1354"/>
        <v>0</v>
      </c>
      <c r="JL67" s="93">
        <f t="shared" si="1354"/>
        <v>0</v>
      </c>
      <c r="JM67" s="93">
        <f t="shared" si="1354"/>
        <v>0</v>
      </c>
      <c r="JN67" s="94">
        <f>SUM(JB67:JM67)</f>
        <v>0</v>
      </c>
      <c r="JO67" s="92">
        <f>SUM(JO68:JO72)</f>
        <v>0</v>
      </c>
      <c r="JP67" s="93">
        <f>SUM(JP68:JP72)</f>
        <v>0</v>
      </c>
      <c r="JQ67" s="93">
        <f t="shared" ref="JQ67:JZ67" si="1355">SUM(JQ68:JQ72)</f>
        <v>0</v>
      </c>
      <c r="JR67" s="93">
        <f t="shared" si="1355"/>
        <v>0</v>
      </c>
      <c r="JS67" s="93">
        <f t="shared" si="1355"/>
        <v>0</v>
      </c>
      <c r="JT67" s="93">
        <f t="shared" si="1355"/>
        <v>0</v>
      </c>
      <c r="JU67" s="93">
        <f t="shared" si="1355"/>
        <v>0</v>
      </c>
      <c r="JV67" s="93">
        <f t="shared" si="1355"/>
        <v>0</v>
      </c>
      <c r="JW67" s="93">
        <f t="shared" si="1355"/>
        <v>0</v>
      </c>
      <c r="JX67" s="93">
        <f t="shared" si="1355"/>
        <v>0</v>
      </c>
      <c r="JY67" s="93">
        <f t="shared" si="1355"/>
        <v>0</v>
      </c>
      <c r="JZ67" s="93">
        <f t="shared" si="1355"/>
        <v>0</v>
      </c>
      <c r="KA67" s="94">
        <f>SUM(JO67:JZ67)</f>
        <v>0</v>
      </c>
      <c r="KB67" s="92">
        <f>SUM(KB68:KB72)</f>
        <v>0</v>
      </c>
      <c r="KC67" s="93">
        <f>SUM(KC68:KC72)</f>
        <v>0</v>
      </c>
      <c r="KD67" s="93">
        <f t="shared" ref="KD67:KM67" si="1356">SUM(KD68:KD72)</f>
        <v>0</v>
      </c>
      <c r="KE67" s="93">
        <f t="shared" si="1356"/>
        <v>0</v>
      </c>
      <c r="KF67" s="93">
        <f t="shared" si="1356"/>
        <v>0</v>
      </c>
      <c r="KG67" s="93">
        <f t="shared" si="1356"/>
        <v>0</v>
      </c>
      <c r="KH67" s="93">
        <f t="shared" si="1356"/>
        <v>0</v>
      </c>
      <c r="KI67" s="93">
        <f t="shared" si="1356"/>
        <v>0</v>
      </c>
      <c r="KJ67" s="93">
        <f t="shared" si="1356"/>
        <v>0</v>
      </c>
      <c r="KK67" s="93">
        <f t="shared" si="1356"/>
        <v>0</v>
      </c>
      <c r="KL67" s="93">
        <f t="shared" si="1356"/>
        <v>0</v>
      </c>
      <c r="KM67" s="93">
        <f t="shared" si="1356"/>
        <v>0</v>
      </c>
      <c r="KN67" s="94">
        <f>SUM(KB67:KM67)</f>
        <v>0</v>
      </c>
      <c r="KO67" s="92">
        <f>SUM(KO68:KO72)</f>
        <v>0</v>
      </c>
      <c r="KP67" s="93">
        <f>SUM(KP68:KP72)</f>
        <v>0</v>
      </c>
      <c r="KQ67" s="93">
        <f t="shared" ref="KQ67:KZ67" si="1357">SUM(KQ68:KQ72)</f>
        <v>0</v>
      </c>
      <c r="KR67" s="93">
        <f t="shared" si="1357"/>
        <v>0</v>
      </c>
      <c r="KS67" s="93">
        <f t="shared" si="1357"/>
        <v>0</v>
      </c>
      <c r="KT67" s="93">
        <f t="shared" si="1357"/>
        <v>0</v>
      </c>
      <c r="KU67" s="93">
        <f t="shared" si="1357"/>
        <v>0</v>
      </c>
      <c r="KV67" s="93">
        <f t="shared" si="1357"/>
        <v>0</v>
      </c>
      <c r="KW67" s="93">
        <f t="shared" si="1357"/>
        <v>0</v>
      </c>
      <c r="KX67" s="93">
        <f t="shared" si="1357"/>
        <v>0</v>
      </c>
      <c r="KY67" s="93">
        <f t="shared" si="1357"/>
        <v>0</v>
      </c>
      <c r="KZ67" s="93">
        <f t="shared" si="1357"/>
        <v>0</v>
      </c>
      <c r="LA67" s="94">
        <f>SUM(KO67:KZ67)</f>
        <v>0</v>
      </c>
      <c r="LB67" s="92">
        <f>SUM(LB68:LB72)</f>
        <v>0</v>
      </c>
      <c r="LC67" s="93">
        <f>SUM(LC68:LC72)</f>
        <v>0</v>
      </c>
      <c r="LD67" s="93">
        <f t="shared" ref="LD67:LM67" si="1358">SUM(LD68:LD72)</f>
        <v>0</v>
      </c>
      <c r="LE67" s="93">
        <f t="shared" si="1358"/>
        <v>0</v>
      </c>
      <c r="LF67" s="93">
        <f t="shared" si="1358"/>
        <v>0</v>
      </c>
      <c r="LG67" s="93">
        <f t="shared" si="1358"/>
        <v>0</v>
      </c>
      <c r="LH67" s="93">
        <f t="shared" si="1358"/>
        <v>0</v>
      </c>
      <c r="LI67" s="93">
        <f t="shared" si="1358"/>
        <v>0</v>
      </c>
      <c r="LJ67" s="93">
        <f t="shared" si="1358"/>
        <v>0</v>
      </c>
      <c r="LK67" s="93">
        <f t="shared" si="1358"/>
        <v>0</v>
      </c>
      <c r="LL67" s="93">
        <f t="shared" si="1358"/>
        <v>0</v>
      </c>
      <c r="LM67" s="93">
        <f t="shared" si="1358"/>
        <v>0</v>
      </c>
      <c r="LN67" s="94">
        <f>SUM(LB67:LM67)</f>
        <v>0</v>
      </c>
    </row>
    <row r="68" spans="1:326" s="58" customFormat="1">
      <c r="A68" s="60" t="s">
        <v>70</v>
      </c>
      <c r="B68" s="604"/>
      <c r="C68" s="604"/>
      <c r="D68" s="604"/>
      <c r="E68" s="604"/>
      <c r="F68" s="604"/>
      <c r="G68" s="604"/>
      <c r="H68" s="604"/>
      <c r="I68" s="604"/>
      <c r="J68" s="604"/>
      <c r="K68" s="604"/>
      <c r="L68" s="604"/>
      <c r="M68" s="604"/>
      <c r="N68" s="262">
        <f>SUM(B68:M68)</f>
        <v>0</v>
      </c>
      <c r="O68" s="604"/>
      <c r="P68" s="604"/>
      <c r="Q68" s="604"/>
      <c r="R68" s="604"/>
      <c r="S68" s="604"/>
      <c r="T68" s="604"/>
      <c r="U68" s="604"/>
      <c r="V68" s="604"/>
      <c r="W68" s="604"/>
      <c r="X68" s="604"/>
      <c r="Y68" s="604"/>
      <c r="Z68" s="604"/>
      <c r="AA68" s="95">
        <f>SUM(O68:Z68)</f>
        <v>0</v>
      </c>
      <c r="AB68" s="604"/>
      <c r="AC68" s="604"/>
      <c r="AD68" s="604"/>
      <c r="AE68" s="604"/>
      <c r="AF68" s="604"/>
      <c r="AG68" s="604"/>
      <c r="AH68" s="604"/>
      <c r="AI68" s="604"/>
      <c r="AJ68" s="604"/>
      <c r="AK68" s="604"/>
      <c r="AL68" s="604"/>
      <c r="AM68" s="604"/>
      <c r="AN68" s="95">
        <f>SUM(AB68:AM68)</f>
        <v>0</v>
      </c>
      <c r="AO68" s="84">
        <f>AO13*(1+'Bazinės prielaidos'!$E$19)+('Metinis atlyginimas'!AO33+'Metinis atlyginimas'!AO35)*'Bazinės prielaidos'!$E$19+'Metinis atlyginimas'!AO50-('Metinis atlyginimas'!AO38-'Metinis atlyginimas'!AO47)</f>
        <v>29428.936416666667</v>
      </c>
      <c r="AP68" s="84">
        <f>AP13*(1+'Bazinės prielaidos'!$E$19)+('Metinis atlyginimas'!AP33+'Metinis atlyginimas'!AP35)*'Bazinės prielaidos'!$E$19+'Metinis atlyginimas'!AP50-('Metinis atlyginimas'!AP38-'Metinis atlyginimas'!AP47)</f>
        <v>29428.936416666667</v>
      </c>
      <c r="AQ68" s="84">
        <f>AQ13*(1+'Bazinės prielaidos'!$E$19)+('Metinis atlyginimas'!AQ33+'Metinis atlyginimas'!AQ35)*'Bazinės prielaidos'!$E$19+'Metinis atlyginimas'!AQ50-('Metinis atlyginimas'!AQ38-'Metinis atlyginimas'!AQ47)</f>
        <v>29428.936416666667</v>
      </c>
      <c r="AR68" s="84">
        <f>AR13*(1+'Bazinės prielaidos'!$E$19)+('Metinis atlyginimas'!AR33+'Metinis atlyginimas'!AR35)*'Bazinės prielaidos'!$E$19+'Metinis atlyginimas'!AR50-('Metinis atlyginimas'!AR38-'Metinis atlyginimas'!AR47)</f>
        <v>29428.936416666667</v>
      </c>
      <c r="AS68" s="84">
        <f>AS13*(1+'Bazinės prielaidos'!$E$19)+('Metinis atlyginimas'!AS33+'Metinis atlyginimas'!AS35)*'Bazinės prielaidos'!$E$19+'Metinis atlyginimas'!AS50-('Metinis atlyginimas'!AS38-'Metinis atlyginimas'!AS47)</f>
        <v>29428.936416666667</v>
      </c>
      <c r="AT68" s="84">
        <f>AT13*(1+'Bazinės prielaidos'!$E$19)+('Metinis atlyginimas'!AT33+'Metinis atlyginimas'!AT35)*'Bazinės prielaidos'!$E$19+'Metinis atlyginimas'!AT50-('Metinis atlyginimas'!AT38-'Metinis atlyginimas'!AT47)</f>
        <v>29428.936416666667</v>
      </c>
      <c r="AU68" s="84">
        <f>AU13*(1+'Bazinės prielaidos'!$E$19)+('Metinis atlyginimas'!AU33+'Metinis atlyginimas'!AU35)*'Bazinės prielaidos'!$E$19+'Metinis atlyginimas'!AU50-('Metinis atlyginimas'!AU38-'Metinis atlyginimas'!AU47)</f>
        <v>29428.936416666667</v>
      </c>
      <c r="AV68" s="84">
        <f>AV13*(1+'Bazinės prielaidos'!$E$19)+('Metinis atlyginimas'!AV33+'Metinis atlyginimas'!AV35)*'Bazinės prielaidos'!$E$19+'Metinis atlyginimas'!AV50-('Metinis atlyginimas'!AV38-'Metinis atlyginimas'!AV47)</f>
        <v>29428.936416666667</v>
      </c>
      <c r="AW68" s="84">
        <f>AW13*(1+'Bazinės prielaidos'!$E$19)+('Metinis atlyginimas'!AW33+'Metinis atlyginimas'!AW35)*'Bazinės prielaidos'!$E$19+'Metinis atlyginimas'!AW50-('Metinis atlyginimas'!AW38-'Metinis atlyginimas'!AW47)</f>
        <v>29428.936416666667</v>
      </c>
      <c r="AX68" s="84">
        <f>AX13*(1+'Bazinės prielaidos'!$E$19)+('Metinis atlyginimas'!AX33+'Metinis atlyginimas'!AX35)*'Bazinės prielaidos'!$E$19+'Metinis atlyginimas'!AX50-('Metinis atlyginimas'!AX38-'Metinis atlyginimas'!AX47)</f>
        <v>29428.936416666667</v>
      </c>
      <c r="AY68" s="84">
        <f>AY13*(1+'Bazinės prielaidos'!$E$19)+('Metinis atlyginimas'!AY33+'Metinis atlyginimas'!AY35)*'Bazinės prielaidos'!$E$19+'Metinis atlyginimas'!AY50-('Metinis atlyginimas'!AY38-'Metinis atlyginimas'!AY47)</f>
        <v>29428.93641666666</v>
      </c>
      <c r="AZ68" s="84">
        <f>AZ13*(1+'Bazinės prielaidos'!$E$19)+('Metinis atlyginimas'!AZ33+'Metinis atlyginimas'!AZ35)*'Bazinės prielaidos'!$E$19+'Metinis atlyginimas'!AZ50-('Metinis atlyginimas'!AZ38-'Metinis atlyginimas'!AZ47)</f>
        <v>29428.93641666666</v>
      </c>
      <c r="BA68" s="95">
        <f>SUM(AO68:AZ68)</f>
        <v>353147.23700000002</v>
      </c>
      <c r="BB68" s="84">
        <f>BB13*(1+'Bazinės prielaidos'!$E$19)+('Metinis atlyginimas'!BB33+'Metinis atlyginimas'!BB35)*'Bazinės prielaidos'!$E$19+'Metinis atlyginimas'!BB50-('Metinis atlyginimas'!BB38-'Metinis atlyginimas'!BB47)</f>
        <v>30032.668084166675</v>
      </c>
      <c r="BC68" s="84">
        <f>BC13*(1+'Bazinės prielaidos'!$E$19)+('Metinis atlyginimas'!BC33+'Metinis atlyginimas'!BC35)*'Bazinės prielaidos'!$E$19+'Metinis atlyginimas'!BC50-('Metinis atlyginimas'!BC38-'Metinis atlyginimas'!BC47)</f>
        <v>30032.668084166675</v>
      </c>
      <c r="BD68" s="84">
        <f>BD13*(1+'Bazinės prielaidos'!$E$19)+('Metinis atlyginimas'!BD33+'Metinis atlyginimas'!BD35)*'Bazinės prielaidos'!$E$19+'Metinis atlyginimas'!BD50-('Metinis atlyginimas'!BD38-'Metinis atlyginimas'!BD47)</f>
        <v>30032.668084166675</v>
      </c>
      <c r="BE68" s="84">
        <f>BE13*(1+'Bazinės prielaidos'!$E$19)+('Metinis atlyginimas'!BE33+'Metinis atlyginimas'!BE35)*'Bazinės prielaidos'!$E$19+'Metinis atlyginimas'!BE50-('Metinis atlyginimas'!BE38-'Metinis atlyginimas'!BE47)</f>
        <v>30032.668084166675</v>
      </c>
      <c r="BF68" s="84">
        <f>BF13*(1+'Bazinės prielaidos'!$E$19)+('Metinis atlyginimas'!BF33+'Metinis atlyginimas'!BF35)*'Bazinės prielaidos'!$E$19+'Metinis atlyginimas'!BF50-('Metinis atlyginimas'!BF38-'Metinis atlyginimas'!BF47)</f>
        <v>30032.668084166675</v>
      </c>
      <c r="BG68" s="84">
        <f>BG13*(1+'Bazinės prielaidos'!$E$19)+('Metinis atlyginimas'!BG33+'Metinis atlyginimas'!BG35)*'Bazinės prielaidos'!$E$19+'Metinis atlyginimas'!BG50-('Metinis atlyginimas'!BG38-'Metinis atlyginimas'!BG47)</f>
        <v>30032.668084166675</v>
      </c>
      <c r="BH68" s="84">
        <f>BH13*(1+'Bazinės prielaidos'!$E$19)+('Metinis atlyginimas'!BH33+'Metinis atlyginimas'!BH35)*'Bazinės prielaidos'!$E$19+'Metinis atlyginimas'!BH50-('Metinis atlyginimas'!BH38-'Metinis atlyginimas'!BH47)</f>
        <v>30032.668084166675</v>
      </c>
      <c r="BI68" s="84">
        <f>BI13*(1+'Bazinės prielaidos'!$E$19)+('Metinis atlyginimas'!BI33+'Metinis atlyginimas'!BI35)*'Bazinės prielaidos'!$E$19+'Metinis atlyginimas'!BI50-('Metinis atlyginimas'!BI38-'Metinis atlyginimas'!BI47)</f>
        <v>30032.668084166675</v>
      </c>
      <c r="BJ68" s="84">
        <f>BJ13*(1+'Bazinės prielaidos'!$E$19)+('Metinis atlyginimas'!BJ33+'Metinis atlyginimas'!BJ35)*'Bazinės prielaidos'!$E$19+'Metinis atlyginimas'!BJ50-('Metinis atlyginimas'!BJ38-'Metinis atlyginimas'!BJ47)</f>
        <v>30032.668084166675</v>
      </c>
      <c r="BK68" s="84">
        <f>BK13*(1+'Bazinės prielaidos'!$E$19)+('Metinis atlyginimas'!BK33+'Metinis atlyginimas'!BK35)*'Bazinės prielaidos'!$E$19+'Metinis atlyginimas'!BK50-('Metinis atlyginimas'!BK38-'Metinis atlyginimas'!BK47)</f>
        <v>30032.668084166675</v>
      </c>
      <c r="BL68" s="84">
        <f>BL13*(1+'Bazinės prielaidos'!$E$19)+('Metinis atlyginimas'!BL33+'Metinis atlyginimas'!BL35)*'Bazinės prielaidos'!$E$19+'Metinis atlyginimas'!BL50-('Metinis atlyginimas'!BL38-'Metinis atlyginimas'!BL47)</f>
        <v>30032.668084166675</v>
      </c>
      <c r="BM68" s="84">
        <f>BM13*(1+'Bazinės prielaidos'!$E$19)+('Metinis atlyginimas'!BM33+'Metinis atlyginimas'!BM35)*'Bazinės prielaidos'!$E$19+'Metinis atlyginimas'!BM50-('Metinis atlyginimas'!BM38-'Metinis atlyginimas'!BM47)</f>
        <v>30032.668084166675</v>
      </c>
      <c r="BN68" s="95">
        <f>SUM(BB68:BM68)</f>
        <v>360392.01701000007</v>
      </c>
      <c r="BO68" s="84">
        <f>BO13*(1+'Bazinės prielaidos'!$E$19)+('Metinis atlyginimas'!BO33+'Metinis atlyginimas'!BO35)*'Bazinės prielaidos'!$E$19+'Metinis atlyginimas'!BO50-('Metinis atlyginimas'!BO38-'Metinis atlyginimas'!BO47)</f>
        <v>30654.511701691667</v>
      </c>
      <c r="BP68" s="84">
        <f>BP13*(1+'Bazinės prielaidos'!$E$19)+('Metinis atlyginimas'!BP33+'Metinis atlyginimas'!BP35)*'Bazinės prielaidos'!$E$19+'Metinis atlyginimas'!BP50-('Metinis atlyginimas'!BP38-'Metinis atlyginimas'!BP47)</f>
        <v>30654.511701691667</v>
      </c>
      <c r="BQ68" s="84">
        <f>BQ13*(1+'Bazinės prielaidos'!$E$19)+('Metinis atlyginimas'!BQ33+'Metinis atlyginimas'!BQ35)*'Bazinės prielaidos'!$E$19+'Metinis atlyginimas'!BQ50-('Metinis atlyginimas'!BQ38-'Metinis atlyginimas'!BQ47)</f>
        <v>30654.511701691667</v>
      </c>
      <c r="BR68" s="84">
        <f>BR13*(1+'Bazinės prielaidos'!$E$19)+('Metinis atlyginimas'!BR33+'Metinis atlyginimas'!BR35)*'Bazinės prielaidos'!$E$19+'Metinis atlyginimas'!BR50-('Metinis atlyginimas'!BR38-'Metinis atlyginimas'!BR47)</f>
        <v>30654.511701691667</v>
      </c>
      <c r="BS68" s="84">
        <f>BS13*(1+'Bazinės prielaidos'!$E$19)+('Metinis atlyginimas'!BS33+'Metinis atlyginimas'!BS35)*'Bazinės prielaidos'!$E$19+'Metinis atlyginimas'!BS50-('Metinis atlyginimas'!BS38-'Metinis atlyginimas'!BS47)</f>
        <v>30654.511701691667</v>
      </c>
      <c r="BT68" s="84">
        <f>BT13*(1+'Bazinės prielaidos'!$E$19)+('Metinis atlyginimas'!BT33+'Metinis atlyginimas'!BT35)*'Bazinės prielaidos'!$E$19+'Metinis atlyginimas'!BT50-('Metinis atlyginimas'!BT38-'Metinis atlyginimas'!BT47)</f>
        <v>30654.511701691667</v>
      </c>
      <c r="BU68" s="84">
        <f>BU13*(1+'Bazinės prielaidos'!$E$19)+('Metinis atlyginimas'!BU33+'Metinis atlyginimas'!BU35)*'Bazinės prielaidos'!$E$19+'Metinis atlyginimas'!BU50-('Metinis atlyginimas'!BU38-'Metinis atlyginimas'!BU47)</f>
        <v>30654.511701691667</v>
      </c>
      <c r="BV68" s="84">
        <f>BV13*(1+'Bazinės prielaidos'!$E$19)+('Metinis atlyginimas'!BV33+'Metinis atlyginimas'!BV35)*'Bazinės prielaidos'!$E$19+'Metinis atlyginimas'!BV50-('Metinis atlyginimas'!BV38-'Metinis atlyginimas'!BV47)</f>
        <v>30654.511701691667</v>
      </c>
      <c r="BW68" s="84">
        <f>BW13*(1+'Bazinės prielaidos'!$E$19)+('Metinis atlyginimas'!BW33+'Metinis atlyginimas'!BW35)*'Bazinės prielaidos'!$E$19+'Metinis atlyginimas'!BW50-('Metinis atlyginimas'!BW38-'Metinis atlyginimas'!BW47)</f>
        <v>30654.511701691667</v>
      </c>
      <c r="BX68" s="84">
        <f>BX13*(1+'Bazinės prielaidos'!$E$19)+('Metinis atlyginimas'!BX33+'Metinis atlyginimas'!BX35)*'Bazinės prielaidos'!$E$19+'Metinis atlyginimas'!BX50-('Metinis atlyginimas'!BX38-'Metinis atlyginimas'!BX47)</f>
        <v>30654.511701691667</v>
      </c>
      <c r="BY68" s="84">
        <f>BY13*(1+'Bazinės prielaidos'!$E$19)+('Metinis atlyginimas'!BY33+'Metinis atlyginimas'!BY35)*'Bazinės prielaidos'!$E$19+'Metinis atlyginimas'!BY50-('Metinis atlyginimas'!BY38-'Metinis atlyginimas'!BY47)</f>
        <v>30654.511701691667</v>
      </c>
      <c r="BZ68" s="84">
        <f>BZ13*(1+'Bazinės prielaidos'!$E$19)+('Metinis atlyginimas'!BZ33+'Metinis atlyginimas'!BZ35)*'Bazinės prielaidos'!$E$19+'Metinis atlyginimas'!BZ50-('Metinis atlyginimas'!BZ38-'Metinis atlyginimas'!BZ47)</f>
        <v>30654.511701691667</v>
      </c>
      <c r="CA68" s="95">
        <f>SUM(BO68:BZ68)</f>
        <v>367854.14042030001</v>
      </c>
      <c r="CB68" s="84">
        <f>CB13*(1+'Bazinės prielaidos'!$E$19)+('Metinis atlyginimas'!CB33+'Metinis atlyginimas'!CB35)*'Bazinės prielaidos'!$E$19+'Metinis atlyginimas'!CB50-('Metinis atlyginimas'!CB38-'Metinis atlyginimas'!CB47)</f>
        <v>31295.01062774242</v>
      </c>
      <c r="CC68" s="84">
        <f>CC13*(1+'Bazinės prielaidos'!$E$19)+('Metinis atlyginimas'!CC33+'Metinis atlyginimas'!CC35)*'Bazinės prielaidos'!$E$19+'Metinis atlyginimas'!CC50-('Metinis atlyginimas'!CC38-'Metinis atlyginimas'!CC47)</f>
        <v>31295.01062774242</v>
      </c>
      <c r="CD68" s="84">
        <f>CD13*(1+'Bazinės prielaidos'!$E$19)+('Metinis atlyginimas'!CD33+'Metinis atlyginimas'!CD35)*'Bazinės prielaidos'!$E$19+'Metinis atlyginimas'!CD50-('Metinis atlyginimas'!CD38-'Metinis atlyginimas'!CD47)</f>
        <v>31295.01062774242</v>
      </c>
      <c r="CE68" s="84">
        <f>CE13*(1+'Bazinės prielaidos'!$E$19)+('Metinis atlyginimas'!CE33+'Metinis atlyginimas'!CE35)*'Bazinės prielaidos'!$E$19+'Metinis atlyginimas'!CE50-('Metinis atlyginimas'!CE38-'Metinis atlyginimas'!CE47)</f>
        <v>31295.01062774242</v>
      </c>
      <c r="CF68" s="84">
        <f>CF13*(1+'Bazinės prielaidos'!$E$19)+('Metinis atlyginimas'!CF33+'Metinis atlyginimas'!CF35)*'Bazinės prielaidos'!$E$19+'Metinis atlyginimas'!CF50-('Metinis atlyginimas'!CF38-'Metinis atlyginimas'!CF47)</f>
        <v>31295.01062774242</v>
      </c>
      <c r="CG68" s="84">
        <f>CG13*(1+'Bazinės prielaidos'!$E$19)+('Metinis atlyginimas'!CG33+'Metinis atlyginimas'!CG35)*'Bazinės prielaidos'!$E$19+'Metinis atlyginimas'!CG50-('Metinis atlyginimas'!CG38-'Metinis atlyginimas'!CG47)</f>
        <v>31295.01062774242</v>
      </c>
      <c r="CH68" s="84">
        <f>CH13*(1+'Bazinės prielaidos'!$E$19)+('Metinis atlyginimas'!CH33+'Metinis atlyginimas'!CH35)*'Bazinės prielaidos'!$E$19+'Metinis atlyginimas'!CH50-('Metinis atlyginimas'!CH38-'Metinis atlyginimas'!CH47)</f>
        <v>31295.01062774242</v>
      </c>
      <c r="CI68" s="84">
        <f>CI13*(1+'Bazinės prielaidos'!$E$19)+('Metinis atlyginimas'!CI33+'Metinis atlyginimas'!CI35)*'Bazinės prielaidos'!$E$19+'Metinis atlyginimas'!CI50-('Metinis atlyginimas'!CI38-'Metinis atlyginimas'!CI47)</f>
        <v>31295.01062774242</v>
      </c>
      <c r="CJ68" s="84">
        <f>CJ13*(1+'Bazinės prielaidos'!$E$19)+('Metinis atlyginimas'!CJ33+'Metinis atlyginimas'!CJ35)*'Bazinės prielaidos'!$E$19+'Metinis atlyginimas'!CJ50-('Metinis atlyginimas'!CJ38-'Metinis atlyginimas'!CJ47)</f>
        <v>31295.01062774242</v>
      </c>
      <c r="CK68" s="84">
        <f>CK13*(1+'Bazinės prielaidos'!$E$19)+('Metinis atlyginimas'!CK33+'Metinis atlyginimas'!CK35)*'Bazinės prielaidos'!$E$19+'Metinis atlyginimas'!CK50-('Metinis atlyginimas'!CK38-'Metinis atlyginimas'!CK47)</f>
        <v>31295.01062774242</v>
      </c>
      <c r="CL68" s="84">
        <f>CL13*(1+'Bazinės prielaidos'!$E$19)+('Metinis atlyginimas'!CL33+'Metinis atlyginimas'!CL35)*'Bazinės prielaidos'!$E$19+'Metinis atlyginimas'!CL50-('Metinis atlyginimas'!CL38-'Metinis atlyginimas'!CL47)</f>
        <v>31295.01062774242</v>
      </c>
      <c r="CM68" s="84">
        <f>CM13*(1+'Bazinės prielaidos'!$E$19)+('Metinis atlyginimas'!CM33+'Metinis atlyginimas'!CM35)*'Bazinės prielaidos'!$E$19+'Metinis atlyginimas'!CM50-('Metinis atlyginimas'!CM38-'Metinis atlyginimas'!CM47)</f>
        <v>31295.01062774242</v>
      </c>
      <c r="CN68" s="95">
        <f>SUM(CB68:CM68)</f>
        <v>375540.12753290893</v>
      </c>
      <c r="CO68" s="84">
        <f>CO13*(1+'Bazinės prielaidos'!$E$19)+('Metinis atlyginimas'!CO33+'Metinis atlyginimas'!CO35)*'Bazinės prielaidos'!$E$19+'Metinis atlyginimas'!CO50-('Metinis atlyginimas'!CO38-'Metinis atlyginimas'!CO47)</f>
        <v>31954.724521574684</v>
      </c>
      <c r="CP68" s="84">
        <f>CP13*(1+'Bazinės prielaidos'!$E$19)+('Metinis atlyginimas'!CP33+'Metinis atlyginimas'!CP35)*'Bazinės prielaidos'!$E$19+'Metinis atlyginimas'!CP50-('Metinis atlyginimas'!CP38-'Metinis atlyginimas'!CP47)</f>
        <v>31954.724521574684</v>
      </c>
      <c r="CQ68" s="84">
        <f>CQ13*(1+'Bazinės prielaidos'!$E$19)+('Metinis atlyginimas'!CQ33+'Metinis atlyginimas'!CQ35)*'Bazinės prielaidos'!$E$19+'Metinis atlyginimas'!CQ50-('Metinis atlyginimas'!CQ38-'Metinis atlyginimas'!CQ47)</f>
        <v>31954.724521574684</v>
      </c>
      <c r="CR68" s="84">
        <f>CR13*(1+'Bazinės prielaidos'!$E$19)+('Metinis atlyginimas'!CR33+'Metinis atlyginimas'!CR35)*'Bazinės prielaidos'!$E$19+'Metinis atlyginimas'!CR50-('Metinis atlyginimas'!CR38-'Metinis atlyginimas'!CR47)</f>
        <v>31954.724521574684</v>
      </c>
      <c r="CS68" s="84">
        <f>CS13*(1+'Bazinės prielaidos'!$E$19)+('Metinis atlyginimas'!CS33+'Metinis atlyginimas'!CS35)*'Bazinės prielaidos'!$E$19+'Metinis atlyginimas'!CS50-('Metinis atlyginimas'!CS38-'Metinis atlyginimas'!CS47)</f>
        <v>31954.724521574684</v>
      </c>
      <c r="CT68" s="84">
        <f>CT13*(1+'Bazinės prielaidos'!$E$19)+('Metinis atlyginimas'!CT33+'Metinis atlyginimas'!CT35)*'Bazinės prielaidos'!$E$19+'Metinis atlyginimas'!CT50-('Metinis atlyginimas'!CT38-'Metinis atlyginimas'!CT47)</f>
        <v>31954.724521574684</v>
      </c>
      <c r="CU68" s="84">
        <f>CU13*(1+'Bazinės prielaidos'!$E$19)+('Metinis atlyginimas'!CU33+'Metinis atlyginimas'!CU35)*'Bazinės prielaidos'!$E$19+'Metinis atlyginimas'!CU50-('Metinis atlyginimas'!CU38-'Metinis atlyginimas'!CU47)</f>
        <v>31954.724521574684</v>
      </c>
      <c r="CV68" s="84">
        <f>CV13*(1+'Bazinės prielaidos'!$E$19)+('Metinis atlyginimas'!CV33+'Metinis atlyginimas'!CV35)*'Bazinės prielaidos'!$E$19+'Metinis atlyginimas'!CV50-('Metinis atlyginimas'!CV38-'Metinis atlyginimas'!CV47)</f>
        <v>31954.724521574684</v>
      </c>
      <c r="CW68" s="84">
        <f>CW13*(1+'Bazinės prielaidos'!$E$19)+('Metinis atlyginimas'!CW33+'Metinis atlyginimas'!CW35)*'Bazinės prielaidos'!$E$19+'Metinis atlyginimas'!CW50-('Metinis atlyginimas'!CW38-'Metinis atlyginimas'!CW47)</f>
        <v>31954.724521574684</v>
      </c>
      <c r="CX68" s="84">
        <f>CX13*(1+'Bazinės prielaidos'!$E$19)+('Metinis atlyginimas'!CX33+'Metinis atlyginimas'!CX35)*'Bazinės prielaidos'!$E$19+'Metinis atlyginimas'!CX50-('Metinis atlyginimas'!CX38-'Metinis atlyginimas'!CX47)</f>
        <v>31954.724521574684</v>
      </c>
      <c r="CY68" s="84">
        <f>CY13*(1+'Bazinės prielaidos'!$E$19)+('Metinis atlyginimas'!CY33+'Metinis atlyginimas'!CY35)*'Bazinės prielaidos'!$E$19+'Metinis atlyginimas'!CY50-('Metinis atlyginimas'!CY38-'Metinis atlyginimas'!CY47)</f>
        <v>31954.724521574684</v>
      </c>
      <c r="CZ68" s="84">
        <f>CZ13*(1+'Bazinės prielaidos'!$E$19)+('Metinis atlyginimas'!CZ33+'Metinis atlyginimas'!CZ35)*'Bazinės prielaidos'!$E$19+'Metinis atlyginimas'!CZ50-('Metinis atlyginimas'!CZ38-'Metinis atlyginimas'!CZ47)</f>
        <v>31954.724521574684</v>
      </c>
      <c r="DA68" s="95">
        <f>SUM(CO68:CZ68)</f>
        <v>383456.69425889623</v>
      </c>
      <c r="DB68" s="84">
        <f>DB13*(1+'Bazinės prielaidos'!$E$19)+('Metinis atlyginimas'!DB33+'Metinis atlyginimas'!DB35)*'Bazinės prielaidos'!$E$19+'Metinis atlyginimas'!DB50-('Metinis atlyginimas'!DB38-'Metinis atlyginimas'!DB47)</f>
        <v>32634.229832221914</v>
      </c>
      <c r="DC68" s="84">
        <f>DC13*(1+'Bazinės prielaidos'!$E$19)+('Metinis atlyginimas'!DC33+'Metinis atlyginimas'!DC35)*'Bazinės prielaidos'!$E$19+'Metinis atlyginimas'!DC50-('Metinis atlyginimas'!DC38-'Metinis atlyginimas'!DC47)</f>
        <v>32634.229832221914</v>
      </c>
      <c r="DD68" s="84">
        <f>DD13*(1+'Bazinės prielaidos'!$E$19)+('Metinis atlyginimas'!DD33+'Metinis atlyginimas'!DD35)*'Bazinės prielaidos'!$E$19+'Metinis atlyginimas'!DD50-('Metinis atlyginimas'!DD38-'Metinis atlyginimas'!DD47)</f>
        <v>32634.229832221914</v>
      </c>
      <c r="DE68" s="84">
        <f>DE13*(1+'Bazinės prielaidos'!$E$19)+('Metinis atlyginimas'!DE33+'Metinis atlyginimas'!DE35)*'Bazinės prielaidos'!$E$19+'Metinis atlyginimas'!DE50-('Metinis atlyginimas'!DE38-'Metinis atlyginimas'!DE47)</f>
        <v>32634.229832221914</v>
      </c>
      <c r="DF68" s="84">
        <f>DF13*(1+'Bazinės prielaidos'!$E$19)+('Metinis atlyginimas'!DF33+'Metinis atlyginimas'!DF35)*'Bazinės prielaidos'!$E$19+'Metinis atlyginimas'!DF50-('Metinis atlyginimas'!DF38-'Metinis atlyginimas'!DF47)</f>
        <v>32634.229832221914</v>
      </c>
      <c r="DG68" s="84">
        <f>DG13*(1+'Bazinės prielaidos'!$E$19)+('Metinis atlyginimas'!DG33+'Metinis atlyginimas'!DG35)*'Bazinės prielaidos'!$E$19+'Metinis atlyginimas'!DG50-('Metinis atlyginimas'!DG38-'Metinis atlyginimas'!DG47)</f>
        <v>32634.229832221914</v>
      </c>
      <c r="DH68" s="84">
        <f>DH13*(1+'Bazinės prielaidos'!$E$19)+('Metinis atlyginimas'!DH33+'Metinis atlyginimas'!DH35)*'Bazinės prielaidos'!$E$19+'Metinis atlyginimas'!DH50-('Metinis atlyginimas'!DH38-'Metinis atlyginimas'!DH47)</f>
        <v>32634.229832221914</v>
      </c>
      <c r="DI68" s="84">
        <f>DI13*(1+'Bazinės prielaidos'!$E$19)+('Metinis atlyginimas'!DI33+'Metinis atlyginimas'!DI35)*'Bazinės prielaidos'!$E$19+'Metinis atlyginimas'!DI50-('Metinis atlyginimas'!DI38-'Metinis atlyginimas'!DI47)</f>
        <v>32634.229832221914</v>
      </c>
      <c r="DJ68" s="84">
        <f>DJ13*(1+'Bazinės prielaidos'!$E$19)+('Metinis atlyginimas'!DJ33+'Metinis atlyginimas'!DJ35)*'Bazinės prielaidos'!$E$19+'Metinis atlyginimas'!DJ50-('Metinis atlyginimas'!DJ38-'Metinis atlyginimas'!DJ47)</f>
        <v>32634.229832221914</v>
      </c>
      <c r="DK68" s="84">
        <f>DK13*(1+'Bazinės prielaidos'!$E$19)+('Metinis atlyginimas'!DK33+'Metinis atlyginimas'!DK35)*'Bazinės prielaidos'!$E$19+'Metinis atlyginimas'!DK50-('Metinis atlyginimas'!DK38-'Metinis atlyginimas'!DK47)</f>
        <v>32634.229832221914</v>
      </c>
      <c r="DL68" s="84">
        <f>DL13*(1+'Bazinės prielaidos'!$E$19)+('Metinis atlyginimas'!DL33+'Metinis atlyginimas'!DL35)*'Bazinės prielaidos'!$E$19+'Metinis atlyginimas'!DL50-('Metinis atlyginimas'!DL38-'Metinis atlyginimas'!DL47)</f>
        <v>32634.229832221914</v>
      </c>
      <c r="DM68" s="84">
        <f>DM13*(1+'Bazinės prielaidos'!$E$19)+('Metinis atlyginimas'!DM33+'Metinis atlyginimas'!DM35)*'Bazinės prielaidos'!$E$19+'Metinis atlyginimas'!DM50-('Metinis atlyginimas'!DM38-'Metinis atlyginimas'!DM47)</f>
        <v>32634.229832221914</v>
      </c>
      <c r="DN68" s="95">
        <f>SUM(DB68:DM68)</f>
        <v>391610.75798666308</v>
      </c>
      <c r="DO68" s="84">
        <f>DO13*(1+'Bazinės prielaidos'!$E$19)+('Metinis atlyginimas'!DO33+'Metinis atlyginimas'!DO35)*'Bazinės prielaidos'!$E$19+'Metinis atlyginimas'!DO50-('Metinis atlyginimas'!DO38-'Metinis atlyginimas'!DO47)</f>
        <v>33334.120302188581</v>
      </c>
      <c r="DP68" s="84">
        <f>DP13*(1+'Bazinės prielaidos'!$E$19)+('Metinis atlyginimas'!DP33+'Metinis atlyginimas'!DP35)*'Bazinės prielaidos'!$E$19+'Metinis atlyginimas'!DP50-('Metinis atlyginimas'!DP38-'Metinis atlyginimas'!DP47)</f>
        <v>33334.120302188581</v>
      </c>
      <c r="DQ68" s="84">
        <f>DQ13*(1+'Bazinės prielaidos'!$E$19)+('Metinis atlyginimas'!DQ33+'Metinis atlyginimas'!DQ35)*'Bazinės prielaidos'!$E$19+'Metinis atlyginimas'!DQ50-('Metinis atlyginimas'!DQ38-'Metinis atlyginimas'!DQ47)</f>
        <v>33334.120302188581</v>
      </c>
      <c r="DR68" s="84">
        <f>DR13*(1+'Bazinės prielaidos'!$E$19)+('Metinis atlyginimas'!DR33+'Metinis atlyginimas'!DR35)*'Bazinės prielaidos'!$E$19+'Metinis atlyginimas'!DR50-('Metinis atlyginimas'!DR38-'Metinis atlyginimas'!DR47)</f>
        <v>33334.120302188581</v>
      </c>
      <c r="DS68" s="84">
        <f>DS13*(1+'Bazinės prielaidos'!$E$19)+('Metinis atlyginimas'!DS33+'Metinis atlyginimas'!DS35)*'Bazinės prielaidos'!$E$19+'Metinis atlyginimas'!DS50-('Metinis atlyginimas'!DS38-'Metinis atlyginimas'!DS47)</f>
        <v>33334.120302188581</v>
      </c>
      <c r="DT68" s="84">
        <f>DT13*(1+'Bazinės prielaidos'!$E$19)+('Metinis atlyginimas'!DT33+'Metinis atlyginimas'!DT35)*'Bazinės prielaidos'!$E$19+'Metinis atlyginimas'!DT50-('Metinis atlyginimas'!DT38-'Metinis atlyginimas'!DT47)</f>
        <v>33334.120302188581</v>
      </c>
      <c r="DU68" s="84">
        <f>DU13*(1+'Bazinės prielaidos'!$E$19)+('Metinis atlyginimas'!DU33+'Metinis atlyginimas'!DU35)*'Bazinės prielaidos'!$E$19+'Metinis atlyginimas'!DU50-('Metinis atlyginimas'!DU38-'Metinis atlyginimas'!DU47)</f>
        <v>33334.120302188581</v>
      </c>
      <c r="DV68" s="84">
        <f>DV13*(1+'Bazinės prielaidos'!$E$19)+('Metinis atlyginimas'!DV33+'Metinis atlyginimas'!DV35)*'Bazinės prielaidos'!$E$19+'Metinis atlyginimas'!DV50-('Metinis atlyginimas'!DV38-'Metinis atlyginimas'!DV47)</f>
        <v>33334.120302188581</v>
      </c>
      <c r="DW68" s="84">
        <f>DW13*(1+'Bazinės prielaidos'!$E$19)+('Metinis atlyginimas'!DW33+'Metinis atlyginimas'!DW35)*'Bazinės prielaidos'!$E$19+'Metinis atlyginimas'!DW50-('Metinis atlyginimas'!DW38-'Metinis atlyginimas'!DW47)</f>
        <v>33334.120302188581</v>
      </c>
      <c r="DX68" s="84">
        <f>DX13*(1+'Bazinės prielaidos'!$E$19)+('Metinis atlyginimas'!DX33+'Metinis atlyginimas'!DX35)*'Bazinės prielaidos'!$E$19+'Metinis atlyginimas'!DX50-('Metinis atlyginimas'!DX38-'Metinis atlyginimas'!DX47)</f>
        <v>33334.120302188581</v>
      </c>
      <c r="DY68" s="84">
        <f>DY13*(1+'Bazinės prielaidos'!$E$19)+('Metinis atlyginimas'!DY33+'Metinis atlyginimas'!DY35)*'Bazinės prielaidos'!$E$19+'Metinis atlyginimas'!DY50-('Metinis atlyginimas'!DY38-'Metinis atlyginimas'!DY47)</f>
        <v>33334.120302188581</v>
      </c>
      <c r="DZ68" s="84">
        <f>DZ13*(1+'Bazinės prielaidos'!$E$19)+('Metinis atlyginimas'!DZ33+'Metinis atlyginimas'!DZ35)*'Bazinės prielaidos'!$E$19+'Metinis atlyginimas'!DZ50-('Metinis atlyginimas'!DZ38-'Metinis atlyginimas'!DZ47)</f>
        <v>33334.120302188581</v>
      </c>
      <c r="EA68" s="95">
        <f>SUM(DO68:DZ68)</f>
        <v>400009.44362626289</v>
      </c>
      <c r="EB68" s="84">
        <f>EB13*(1+'Bazinės prielaidos'!$E$19)+('Metinis atlyginimas'!EB33+'Metinis atlyginimas'!EB35)*'Bazinės prielaidos'!$E$19+'Metinis atlyginimas'!EB50-('Metinis atlyginimas'!EB38-'Metinis atlyginimas'!EB47)</f>
        <v>34055.007486254231</v>
      </c>
      <c r="EC68" s="84">
        <f>EC13*(1+'Bazinės prielaidos'!$E$19)+('Metinis atlyginimas'!EC33+'Metinis atlyginimas'!EC35)*'Bazinės prielaidos'!$E$19+'Metinis atlyginimas'!EC50-('Metinis atlyginimas'!EC38-'Metinis atlyginimas'!EC47)</f>
        <v>34055.007486254231</v>
      </c>
      <c r="ED68" s="84">
        <f>ED13*(1+'Bazinės prielaidos'!$E$19)+('Metinis atlyginimas'!ED33+'Metinis atlyginimas'!ED35)*'Bazinės prielaidos'!$E$19+'Metinis atlyginimas'!ED50-('Metinis atlyginimas'!ED38-'Metinis atlyginimas'!ED47)</f>
        <v>34055.007486254231</v>
      </c>
      <c r="EE68" s="84">
        <f>EE13*(1+'Bazinės prielaidos'!$E$19)+('Metinis atlyginimas'!EE33+'Metinis atlyginimas'!EE35)*'Bazinės prielaidos'!$E$19+'Metinis atlyginimas'!EE50-('Metinis atlyginimas'!EE38-'Metinis atlyginimas'!EE47)</f>
        <v>34055.007486254231</v>
      </c>
      <c r="EF68" s="84">
        <f>EF13*(1+'Bazinės prielaidos'!$E$19)+('Metinis atlyginimas'!EF33+'Metinis atlyginimas'!EF35)*'Bazinės prielaidos'!$E$19+'Metinis atlyginimas'!EF50-('Metinis atlyginimas'!EF38-'Metinis atlyginimas'!EF47)</f>
        <v>34055.007486254231</v>
      </c>
      <c r="EG68" s="84">
        <f>EG13*(1+'Bazinės prielaidos'!$E$19)+('Metinis atlyginimas'!EG33+'Metinis atlyginimas'!EG35)*'Bazinės prielaidos'!$E$19+'Metinis atlyginimas'!EG50-('Metinis atlyginimas'!EG38-'Metinis atlyginimas'!EG47)</f>
        <v>34055.007486254231</v>
      </c>
      <c r="EH68" s="84">
        <f>EH13*(1+'Bazinės prielaidos'!$E$19)+('Metinis atlyginimas'!EH33+'Metinis atlyginimas'!EH35)*'Bazinės prielaidos'!$E$19+'Metinis atlyginimas'!EH50-('Metinis atlyginimas'!EH38-'Metinis atlyginimas'!EH47)</f>
        <v>34055.007486254231</v>
      </c>
      <c r="EI68" s="84">
        <f>EI13*(1+'Bazinės prielaidos'!$E$19)+('Metinis atlyginimas'!EI33+'Metinis atlyginimas'!EI35)*'Bazinės prielaidos'!$E$19+'Metinis atlyginimas'!EI50-('Metinis atlyginimas'!EI38-'Metinis atlyginimas'!EI47)</f>
        <v>34055.007486254231</v>
      </c>
      <c r="EJ68" s="84">
        <f>EJ13*(1+'Bazinės prielaidos'!$E$19)+('Metinis atlyginimas'!EJ33+'Metinis atlyginimas'!EJ35)*'Bazinės prielaidos'!$E$19+'Metinis atlyginimas'!EJ50-('Metinis atlyginimas'!EJ38-'Metinis atlyginimas'!EJ47)</f>
        <v>34055.007486254231</v>
      </c>
      <c r="EK68" s="84">
        <f>EK13*(1+'Bazinės prielaidos'!$E$19)+('Metinis atlyginimas'!EK33+'Metinis atlyginimas'!EK35)*'Bazinės prielaidos'!$E$19+'Metinis atlyginimas'!EK50-('Metinis atlyginimas'!EK38-'Metinis atlyginimas'!EK47)</f>
        <v>34055.007486254231</v>
      </c>
      <c r="EL68" s="84">
        <f>EL13*(1+'Bazinės prielaidos'!$E$19)+('Metinis atlyginimas'!EL33+'Metinis atlyginimas'!EL35)*'Bazinės prielaidos'!$E$19+'Metinis atlyginimas'!EL50-('Metinis atlyginimas'!EL38-'Metinis atlyginimas'!EL47)</f>
        <v>34055.007486254231</v>
      </c>
      <c r="EM68" s="84">
        <f>EM13*(1+'Bazinės prielaidos'!$E$19)+('Metinis atlyginimas'!EM33+'Metinis atlyginimas'!EM35)*'Bazinės prielaidos'!$E$19+'Metinis atlyginimas'!EM50-('Metinis atlyginimas'!EM38-'Metinis atlyginimas'!EM47)</f>
        <v>34055.007486254231</v>
      </c>
      <c r="EN68" s="95">
        <f>SUM(EB68:EM68)</f>
        <v>408660.08983505069</v>
      </c>
      <c r="EO68" s="84">
        <f>EO13*(1+'Bazinės prielaidos'!$E$19)+('Metinis atlyginimas'!EO33+'Metinis atlyginimas'!EO35)*'Bazinės prielaidos'!$E$19+'Metinis atlyginimas'!EO50-('Metinis atlyginimas'!EO38-'Metinis atlyginimas'!EO47)</f>
        <v>34797.521285841867</v>
      </c>
      <c r="EP68" s="84">
        <f>EP13*(1+'Bazinės prielaidos'!$E$19)+('Metinis atlyginimas'!EP33+'Metinis atlyginimas'!EP35)*'Bazinės prielaidos'!$E$19+'Metinis atlyginimas'!EP50-('Metinis atlyginimas'!EP38-'Metinis atlyginimas'!EP47)</f>
        <v>34797.521285841867</v>
      </c>
      <c r="EQ68" s="84">
        <f>EQ13*(1+'Bazinės prielaidos'!$E$19)+('Metinis atlyginimas'!EQ33+'Metinis atlyginimas'!EQ35)*'Bazinės prielaidos'!$E$19+'Metinis atlyginimas'!EQ50-('Metinis atlyginimas'!EQ38-'Metinis atlyginimas'!EQ47)</f>
        <v>34797.521285841867</v>
      </c>
      <c r="ER68" s="84">
        <f>ER13*(1+'Bazinės prielaidos'!$E$19)+('Metinis atlyginimas'!ER33+'Metinis atlyginimas'!ER35)*'Bazinės prielaidos'!$E$19+'Metinis atlyginimas'!ER50-('Metinis atlyginimas'!ER38-'Metinis atlyginimas'!ER47)</f>
        <v>34797.521285841867</v>
      </c>
      <c r="ES68" s="84">
        <f>ES13*(1+'Bazinės prielaidos'!$E$19)+('Metinis atlyginimas'!ES33+'Metinis atlyginimas'!ES35)*'Bazinės prielaidos'!$E$19+'Metinis atlyginimas'!ES50-('Metinis atlyginimas'!ES38-'Metinis atlyginimas'!ES47)</f>
        <v>34797.521285841867</v>
      </c>
      <c r="ET68" s="84">
        <f>ET13*(1+'Bazinės prielaidos'!$E$19)+('Metinis atlyginimas'!ET33+'Metinis atlyginimas'!ET35)*'Bazinės prielaidos'!$E$19+'Metinis atlyginimas'!ET50-('Metinis atlyginimas'!ET38-'Metinis atlyginimas'!ET47)</f>
        <v>34797.521285841867</v>
      </c>
      <c r="EU68" s="84">
        <f>EU13*(1+'Bazinės prielaidos'!$E$19)+('Metinis atlyginimas'!EU33+'Metinis atlyginimas'!EU35)*'Bazinės prielaidos'!$E$19+'Metinis atlyginimas'!EU50-('Metinis atlyginimas'!EU38-'Metinis atlyginimas'!EU47)</f>
        <v>34797.521285841867</v>
      </c>
      <c r="EV68" s="84">
        <f>EV13*(1+'Bazinės prielaidos'!$E$19)+('Metinis atlyginimas'!EV33+'Metinis atlyginimas'!EV35)*'Bazinės prielaidos'!$E$19+'Metinis atlyginimas'!EV50-('Metinis atlyginimas'!EV38-'Metinis atlyginimas'!EV47)</f>
        <v>34797.521285841867</v>
      </c>
      <c r="EW68" s="84">
        <f>EW13*(1+'Bazinės prielaidos'!$E$19)+('Metinis atlyginimas'!EW33+'Metinis atlyginimas'!EW35)*'Bazinės prielaidos'!$E$19+'Metinis atlyginimas'!EW50-('Metinis atlyginimas'!EW38-'Metinis atlyginimas'!EW47)</f>
        <v>34797.521285841867</v>
      </c>
      <c r="EX68" s="84">
        <f>EX13*(1+'Bazinės prielaidos'!$E$19)+('Metinis atlyginimas'!EX33+'Metinis atlyginimas'!EX35)*'Bazinės prielaidos'!$E$19+'Metinis atlyginimas'!EX50-('Metinis atlyginimas'!EX38-'Metinis atlyginimas'!EX47)</f>
        <v>34797.521285841867</v>
      </c>
      <c r="EY68" s="84">
        <f>EY13*(1+'Bazinės prielaidos'!$E$19)+('Metinis atlyginimas'!EY33+'Metinis atlyginimas'!EY35)*'Bazinės prielaidos'!$E$19+'Metinis atlyginimas'!EY50-('Metinis atlyginimas'!EY38-'Metinis atlyginimas'!EY47)</f>
        <v>34797.521285841867</v>
      </c>
      <c r="EZ68" s="84">
        <f>EZ13*(1+'Bazinės prielaidos'!$E$19)+('Metinis atlyginimas'!EZ33+'Metinis atlyginimas'!EZ35)*'Bazinės prielaidos'!$E$19+'Metinis atlyginimas'!EZ50-('Metinis atlyginimas'!EZ38-'Metinis atlyginimas'!EZ47)</f>
        <v>34797.521285841867</v>
      </c>
      <c r="FA68" s="95">
        <f>SUM(EO68:EZ68)</f>
        <v>417570.25543010252</v>
      </c>
      <c r="FB68" s="84">
        <f>FB13*(1+'Bazinės prielaidos'!$E$19)+('Metinis atlyginimas'!FB33+'Metinis atlyginimas'!FB35)*'Bazinės prielaidos'!$E$19+'Metinis atlyginimas'!FB50-('Metinis atlyginimas'!FB38-'Metinis atlyginimas'!FB47)</f>
        <v>35562.310499417123</v>
      </c>
      <c r="FC68" s="84">
        <f>FC13*(1+'Bazinės prielaidos'!$E$19)+('Metinis atlyginimas'!FC33+'Metinis atlyginimas'!FC35)*'Bazinės prielaidos'!$E$19+'Metinis atlyginimas'!FC50-('Metinis atlyginimas'!FC38-'Metinis atlyginimas'!FC47)</f>
        <v>35562.310499417123</v>
      </c>
      <c r="FD68" s="84">
        <f>FD13*(1+'Bazinės prielaidos'!$E$19)+('Metinis atlyginimas'!FD33+'Metinis atlyginimas'!FD35)*'Bazinės prielaidos'!$E$19+'Metinis atlyginimas'!FD50-('Metinis atlyginimas'!FD38-'Metinis atlyginimas'!FD47)</f>
        <v>35562.310499417123</v>
      </c>
      <c r="FE68" s="84">
        <f>FE13*(1+'Bazinės prielaidos'!$E$19)+('Metinis atlyginimas'!FE33+'Metinis atlyginimas'!FE35)*'Bazinės prielaidos'!$E$19+'Metinis atlyginimas'!FE50-('Metinis atlyginimas'!FE38-'Metinis atlyginimas'!FE47)</f>
        <v>35562.310499417123</v>
      </c>
      <c r="FF68" s="84">
        <f>FF13*(1+'Bazinės prielaidos'!$E$19)+('Metinis atlyginimas'!FF33+'Metinis atlyginimas'!FF35)*'Bazinės prielaidos'!$E$19+'Metinis atlyginimas'!FF50-('Metinis atlyginimas'!FF38-'Metinis atlyginimas'!FF47)</f>
        <v>35562.310499417123</v>
      </c>
      <c r="FG68" s="84">
        <f>FG13*(1+'Bazinės prielaidos'!$E$19)+('Metinis atlyginimas'!FG33+'Metinis atlyginimas'!FG35)*'Bazinės prielaidos'!$E$19+'Metinis atlyginimas'!FG50-('Metinis atlyginimas'!FG38-'Metinis atlyginimas'!FG47)</f>
        <v>35562.310499417123</v>
      </c>
      <c r="FH68" s="84">
        <f>FH13*(1+'Bazinės prielaidos'!$E$19)+('Metinis atlyginimas'!FH33+'Metinis atlyginimas'!FH35)*'Bazinės prielaidos'!$E$19+'Metinis atlyginimas'!FH50-('Metinis atlyginimas'!FH38-'Metinis atlyginimas'!FH47)</f>
        <v>35562.310499417123</v>
      </c>
      <c r="FI68" s="84">
        <f>FI13*(1+'Bazinės prielaidos'!$E$19)+('Metinis atlyginimas'!FI33+'Metinis atlyginimas'!FI35)*'Bazinės prielaidos'!$E$19+'Metinis atlyginimas'!FI50-('Metinis atlyginimas'!FI38-'Metinis atlyginimas'!FI47)</f>
        <v>35562.310499417123</v>
      </c>
      <c r="FJ68" s="84">
        <f>FJ13*(1+'Bazinės prielaidos'!$E$19)+('Metinis atlyginimas'!FJ33+'Metinis atlyginimas'!FJ35)*'Bazinės prielaidos'!$E$19+'Metinis atlyginimas'!FJ50-('Metinis atlyginimas'!FJ38-'Metinis atlyginimas'!FJ47)</f>
        <v>35562.310499417123</v>
      </c>
      <c r="FK68" s="84">
        <f>FK13*(1+'Bazinės prielaidos'!$E$19)+('Metinis atlyginimas'!FK33+'Metinis atlyginimas'!FK35)*'Bazinės prielaidos'!$E$19+'Metinis atlyginimas'!FK50-('Metinis atlyginimas'!FK38-'Metinis atlyginimas'!FK47)</f>
        <v>35562.310499417123</v>
      </c>
      <c r="FL68" s="84">
        <f>FL13*(1+'Bazinės prielaidos'!$E$19)+('Metinis atlyginimas'!FL33+'Metinis atlyginimas'!FL35)*'Bazinės prielaidos'!$E$19+'Metinis atlyginimas'!FL50-('Metinis atlyginimas'!FL38-'Metinis atlyginimas'!FL47)</f>
        <v>35562.310499417123</v>
      </c>
      <c r="FM68" s="84">
        <f>FM13*(1+'Bazinės prielaidos'!$E$19)+('Metinis atlyginimas'!FM33+'Metinis atlyginimas'!FM35)*'Bazinės prielaidos'!$E$19+'Metinis atlyginimas'!FM50-('Metinis atlyginimas'!FM38-'Metinis atlyginimas'!FM47)</f>
        <v>35562.310499417123</v>
      </c>
      <c r="FN68" s="95">
        <f>SUM(FB68:FM68)</f>
        <v>426747.7259930055</v>
      </c>
      <c r="FO68" s="84">
        <f>FO13*(1+'Bazinės prielaidos'!$E$19)+('Metinis atlyginimas'!FO33+'Metinis atlyginimas'!FO35)*'Bazinės prielaidos'!$E$19+'Metinis atlyginimas'!FO50-('Metinis atlyginimas'!FO38-'Metinis atlyginimas'!FO47)</f>
        <v>36350.043389399623</v>
      </c>
      <c r="FP68" s="84">
        <f>FP13*(1+'Bazinės prielaidos'!$E$19)+('Metinis atlyginimas'!FP33+'Metinis atlyginimas'!FP35)*'Bazinės prielaidos'!$E$19+'Metinis atlyginimas'!FP50-('Metinis atlyginimas'!FP38-'Metinis atlyginimas'!FP47)</f>
        <v>36350.043389399623</v>
      </c>
      <c r="FQ68" s="84">
        <f>FQ13*(1+'Bazinės prielaidos'!$E$19)+('Metinis atlyginimas'!FQ33+'Metinis atlyginimas'!FQ35)*'Bazinės prielaidos'!$E$19+'Metinis atlyginimas'!FQ50-('Metinis atlyginimas'!FQ38-'Metinis atlyginimas'!FQ47)</f>
        <v>36350.043389399623</v>
      </c>
      <c r="FR68" s="84">
        <f>FR13*(1+'Bazinės prielaidos'!$E$19)+('Metinis atlyginimas'!FR33+'Metinis atlyginimas'!FR35)*'Bazinės prielaidos'!$E$19+'Metinis atlyginimas'!FR50-('Metinis atlyginimas'!FR38-'Metinis atlyginimas'!FR47)</f>
        <v>36350.043389399623</v>
      </c>
      <c r="FS68" s="84">
        <f>FS13*(1+'Bazinės prielaidos'!$E$19)+('Metinis atlyginimas'!FS33+'Metinis atlyginimas'!FS35)*'Bazinės prielaidos'!$E$19+'Metinis atlyginimas'!FS50-('Metinis atlyginimas'!FS38-'Metinis atlyginimas'!FS47)</f>
        <v>36350.043389399623</v>
      </c>
      <c r="FT68" s="84">
        <f>FT13*(1+'Bazinės prielaidos'!$E$19)+('Metinis atlyginimas'!FT33+'Metinis atlyginimas'!FT35)*'Bazinės prielaidos'!$E$19+'Metinis atlyginimas'!FT50-('Metinis atlyginimas'!FT38-'Metinis atlyginimas'!FT47)</f>
        <v>36350.043389399623</v>
      </c>
      <c r="FU68" s="84">
        <f>FU13*(1+'Bazinės prielaidos'!$E$19)+('Metinis atlyginimas'!FU33+'Metinis atlyginimas'!FU35)*'Bazinės prielaidos'!$E$19+'Metinis atlyginimas'!FU50-('Metinis atlyginimas'!FU38-'Metinis atlyginimas'!FU47)</f>
        <v>36350.043389399623</v>
      </c>
      <c r="FV68" s="84">
        <f>FV13*(1+'Bazinės prielaidos'!$E$19)+('Metinis atlyginimas'!FV33+'Metinis atlyginimas'!FV35)*'Bazinės prielaidos'!$E$19+'Metinis atlyginimas'!FV50-('Metinis atlyginimas'!FV38-'Metinis atlyginimas'!FV47)</f>
        <v>36350.043389399623</v>
      </c>
      <c r="FW68" s="84">
        <f>FW13*(1+'Bazinės prielaidos'!$E$19)+('Metinis atlyginimas'!FW33+'Metinis atlyginimas'!FW35)*'Bazinės prielaidos'!$E$19+'Metinis atlyginimas'!FW50-('Metinis atlyginimas'!FW38-'Metinis atlyginimas'!FW47)</f>
        <v>36350.043389399623</v>
      </c>
      <c r="FX68" s="84">
        <f>FX13*(1+'Bazinės prielaidos'!$E$19)+('Metinis atlyginimas'!FX33+'Metinis atlyginimas'!FX35)*'Bazinės prielaidos'!$E$19+'Metinis atlyginimas'!FX50-('Metinis atlyginimas'!FX38-'Metinis atlyginimas'!FX47)</f>
        <v>36350.043389399623</v>
      </c>
      <c r="FY68" s="84">
        <f>FY13*(1+'Bazinės prielaidos'!$E$19)+('Metinis atlyginimas'!FY33+'Metinis atlyginimas'!FY35)*'Bazinės prielaidos'!$E$19+'Metinis atlyginimas'!FY50-('Metinis atlyginimas'!FY38-'Metinis atlyginimas'!FY47)</f>
        <v>36350.043389399623</v>
      </c>
      <c r="FZ68" s="84">
        <f>FZ13*(1+'Bazinės prielaidos'!$E$19)+('Metinis atlyginimas'!FZ33+'Metinis atlyginimas'!FZ35)*'Bazinės prielaidos'!$E$19+'Metinis atlyginimas'!FZ50-('Metinis atlyginimas'!FZ38-'Metinis atlyginimas'!FZ47)</f>
        <v>36350.043389399623</v>
      </c>
      <c r="GA68" s="95">
        <f>SUM(FO68:FZ68)</f>
        <v>436200.5206727956</v>
      </c>
      <c r="GB68" s="84">
        <f>GB13*(1+'Bazinės prielaidos'!$E$19)+('Metinis atlyginimas'!GB33+'Metinis atlyginimas'!GB35)*'Bazinės prielaidos'!$E$19+'Metinis atlyginimas'!GB50-('Metinis atlyginimas'!GB38-'Metinis atlyginimas'!GB47)</f>
        <v>37161.40826608162</v>
      </c>
      <c r="GC68" s="84">
        <f>GC13*(1+'Bazinės prielaidos'!$E$19)+('Metinis atlyginimas'!GC33+'Metinis atlyginimas'!GC35)*'Bazinės prielaidos'!$E$19+'Metinis atlyginimas'!GC50-('Metinis atlyginimas'!GC38-'Metinis atlyginimas'!GC47)</f>
        <v>37161.40826608162</v>
      </c>
      <c r="GD68" s="84">
        <f>GD13*(1+'Bazinės prielaidos'!$E$19)+('Metinis atlyginimas'!GD33+'Metinis atlyginimas'!GD35)*'Bazinės prielaidos'!$E$19+'Metinis atlyginimas'!GD50-('Metinis atlyginimas'!GD38-'Metinis atlyginimas'!GD47)</f>
        <v>37161.40826608162</v>
      </c>
      <c r="GE68" s="84">
        <f>GE13*(1+'Bazinės prielaidos'!$E$19)+('Metinis atlyginimas'!GE33+'Metinis atlyginimas'!GE35)*'Bazinės prielaidos'!$E$19+'Metinis atlyginimas'!GE50-('Metinis atlyginimas'!GE38-'Metinis atlyginimas'!GE47)</f>
        <v>37161.40826608162</v>
      </c>
      <c r="GF68" s="84">
        <f>GF13*(1+'Bazinės prielaidos'!$E$19)+('Metinis atlyginimas'!GF33+'Metinis atlyginimas'!GF35)*'Bazinės prielaidos'!$E$19+'Metinis atlyginimas'!GF50-('Metinis atlyginimas'!GF38-'Metinis atlyginimas'!GF47)</f>
        <v>37161.40826608162</v>
      </c>
      <c r="GG68" s="84">
        <f>GG13*(1+'Bazinės prielaidos'!$E$19)+('Metinis atlyginimas'!GG33+'Metinis atlyginimas'!GG35)*'Bazinės prielaidos'!$E$19+'Metinis atlyginimas'!GG50-('Metinis atlyginimas'!GG38-'Metinis atlyginimas'!GG47)</f>
        <v>37161.40826608162</v>
      </c>
      <c r="GH68" s="84">
        <f>GH13*(1+'Bazinės prielaidos'!$E$19)+('Metinis atlyginimas'!GH33+'Metinis atlyginimas'!GH35)*'Bazinės prielaidos'!$E$19+'Metinis atlyginimas'!GH50-('Metinis atlyginimas'!GH38-'Metinis atlyginimas'!GH47)</f>
        <v>37161.40826608162</v>
      </c>
      <c r="GI68" s="84">
        <f>GI13*(1+'Bazinės prielaidos'!$E$19)+('Metinis atlyginimas'!GI33+'Metinis atlyginimas'!GI35)*'Bazinės prielaidos'!$E$19+'Metinis atlyginimas'!GI50-('Metinis atlyginimas'!GI38-'Metinis atlyginimas'!GI47)</f>
        <v>37161.40826608162</v>
      </c>
      <c r="GJ68" s="84">
        <f>GJ13*(1+'Bazinės prielaidos'!$E$19)+('Metinis atlyginimas'!GJ33+'Metinis atlyginimas'!GJ35)*'Bazinės prielaidos'!$E$19+'Metinis atlyginimas'!GJ50-('Metinis atlyginimas'!GJ38-'Metinis atlyginimas'!GJ47)</f>
        <v>37161.40826608162</v>
      </c>
      <c r="GK68" s="84">
        <f>GK13*(1+'Bazinės prielaidos'!$E$19)+('Metinis atlyginimas'!GK33+'Metinis atlyginimas'!GK35)*'Bazinės prielaidos'!$E$19+'Metinis atlyginimas'!GK50-('Metinis atlyginimas'!GK38-'Metinis atlyginimas'!GK47)</f>
        <v>37161.40826608162</v>
      </c>
      <c r="GL68" s="84">
        <f>GL13*(1+'Bazinės prielaidos'!$E$19)+('Metinis atlyginimas'!GL33+'Metinis atlyginimas'!GL35)*'Bazinės prielaidos'!$E$19+'Metinis atlyginimas'!GL50-('Metinis atlyginimas'!GL38-'Metinis atlyginimas'!GL47)</f>
        <v>37161.40826608162</v>
      </c>
      <c r="GM68" s="84">
        <f>GM13*(1+'Bazinės prielaidos'!$E$19)+('Metinis atlyginimas'!GM33+'Metinis atlyginimas'!GM35)*'Bazinės prielaidos'!$E$19+'Metinis atlyginimas'!GM50-('Metinis atlyginimas'!GM38-'Metinis atlyginimas'!GM47)</f>
        <v>37161.40826608162</v>
      </c>
      <c r="GN68" s="95">
        <f>SUM(GB68:GM68)</f>
        <v>445936.89919297933</v>
      </c>
      <c r="GO68" s="84">
        <f>GO13*(1+'Bazinės prielaidos'!$E$19)+('Metinis atlyginimas'!GO33+'Metinis atlyginimas'!GO35)*'Bazinės prielaidos'!$E$19+'Metinis atlyginimas'!GO50-('Metinis atlyginimas'!GO38-'Metinis atlyginimas'!GO47)</f>
        <v>0</v>
      </c>
      <c r="GP68" s="84">
        <f>GP13*(1+'Bazinės prielaidos'!$E$19)+('Metinis atlyginimas'!GP33+'Metinis atlyginimas'!GP35)*'Bazinės prielaidos'!$E$19+'Metinis atlyginimas'!GP50-('Metinis atlyginimas'!GP38-'Metinis atlyginimas'!GP47)</f>
        <v>0</v>
      </c>
      <c r="GQ68" s="84">
        <f>GQ13*(1+'Bazinės prielaidos'!$E$19)+('Metinis atlyginimas'!GQ33+'Metinis atlyginimas'!GQ35)*'Bazinės prielaidos'!$E$19+'Metinis atlyginimas'!GQ50-('Metinis atlyginimas'!GQ38-'Metinis atlyginimas'!GQ47)</f>
        <v>0</v>
      </c>
      <c r="GR68" s="84">
        <f>GR13*(1+'Bazinės prielaidos'!$E$19)+('Metinis atlyginimas'!GR33+'Metinis atlyginimas'!GR35)*'Bazinės prielaidos'!$E$19+'Metinis atlyginimas'!GR50-('Metinis atlyginimas'!GR38-'Metinis atlyginimas'!GR47)</f>
        <v>0</v>
      </c>
      <c r="GS68" s="84">
        <f>GS13*(1+'Bazinės prielaidos'!$E$19)+('Metinis atlyginimas'!GS33+'Metinis atlyginimas'!GS35)*'Bazinės prielaidos'!$E$19+'Metinis atlyginimas'!GS50-('Metinis atlyginimas'!GS38-'Metinis atlyginimas'!GS47)</f>
        <v>0</v>
      </c>
      <c r="GT68" s="84">
        <f>GT13*(1+'Bazinės prielaidos'!$E$19)+('Metinis atlyginimas'!GT33+'Metinis atlyginimas'!GT35)*'Bazinės prielaidos'!$E$19+'Metinis atlyginimas'!GT50-('Metinis atlyginimas'!GT38-'Metinis atlyginimas'!GT47)</f>
        <v>0</v>
      </c>
      <c r="GU68" s="84">
        <f>GU13*(1+'Bazinės prielaidos'!$E$19)+('Metinis atlyginimas'!GU33+'Metinis atlyginimas'!GU35)*'Bazinės prielaidos'!$E$19+'Metinis atlyginimas'!GU50-('Metinis atlyginimas'!GU38-'Metinis atlyginimas'!GU47)</f>
        <v>0</v>
      </c>
      <c r="GV68" s="84">
        <f>GV13*(1+'Bazinės prielaidos'!$E$19)+('Metinis atlyginimas'!GV33+'Metinis atlyginimas'!GV35)*'Bazinės prielaidos'!$E$19+'Metinis atlyginimas'!GV50-('Metinis atlyginimas'!GV38-'Metinis atlyginimas'!GV47)</f>
        <v>0</v>
      </c>
      <c r="GW68" s="84">
        <f>GW13*(1+'Bazinės prielaidos'!$E$19)+('Metinis atlyginimas'!GW33+'Metinis atlyginimas'!GW35)*'Bazinės prielaidos'!$E$19+'Metinis atlyginimas'!GW50-('Metinis atlyginimas'!GW38-'Metinis atlyginimas'!GW47)</f>
        <v>0</v>
      </c>
      <c r="GX68" s="84">
        <f>GX13*(1+'Bazinės prielaidos'!$E$19)+('Metinis atlyginimas'!GX33+'Metinis atlyginimas'!GX35)*'Bazinės prielaidos'!$E$19+'Metinis atlyginimas'!GX50-('Metinis atlyginimas'!GX38-'Metinis atlyginimas'!GX47)</f>
        <v>0</v>
      </c>
      <c r="GY68" s="84">
        <f>GY13*(1+'Bazinės prielaidos'!$E$19)+('Metinis atlyginimas'!GY33+'Metinis atlyginimas'!GY35)*'Bazinės prielaidos'!$E$19+'Metinis atlyginimas'!GY50-('Metinis atlyginimas'!GY38-'Metinis atlyginimas'!GY47)</f>
        <v>0</v>
      </c>
      <c r="GZ68" s="84">
        <f>GZ13*(1+'Bazinės prielaidos'!$E$19)+('Metinis atlyginimas'!GZ33+'Metinis atlyginimas'!GZ35)*'Bazinės prielaidos'!$E$19+'Metinis atlyginimas'!GZ50-('Metinis atlyginimas'!GZ38-'Metinis atlyginimas'!GZ47)</f>
        <v>0</v>
      </c>
      <c r="HA68" s="95">
        <f>SUM(GO68:GZ68)</f>
        <v>0</v>
      </c>
      <c r="HB68" s="84">
        <f>HB13*(1+'Bazinės prielaidos'!$E$19)+('Metinis atlyginimas'!HB33+'Metinis atlyginimas'!HB35)*'Bazinės prielaidos'!$E$19+'Metinis atlyginimas'!HB50-('Metinis atlyginimas'!HB38-'Metinis atlyginimas'!HB47)</f>
        <v>0</v>
      </c>
      <c r="HC68" s="84">
        <f>HC13*(1+'Bazinės prielaidos'!$E$19)+('Metinis atlyginimas'!HC33+'Metinis atlyginimas'!HC35)*'Bazinės prielaidos'!$E$19+'Metinis atlyginimas'!HC50-('Metinis atlyginimas'!HC38-'Metinis atlyginimas'!HC47)</f>
        <v>0</v>
      </c>
      <c r="HD68" s="84">
        <f>HD13*(1+'Bazinės prielaidos'!$E$19)+('Metinis atlyginimas'!HD33+'Metinis atlyginimas'!HD35)*'Bazinės prielaidos'!$E$19+'Metinis atlyginimas'!HD50-('Metinis atlyginimas'!HD38-'Metinis atlyginimas'!HD47)</f>
        <v>0</v>
      </c>
      <c r="HE68" s="84">
        <f>HE13*(1+'Bazinės prielaidos'!$E$19)+('Metinis atlyginimas'!HE33+'Metinis atlyginimas'!HE35)*'Bazinės prielaidos'!$E$19+'Metinis atlyginimas'!HE50-('Metinis atlyginimas'!HE38-'Metinis atlyginimas'!HE47)</f>
        <v>0</v>
      </c>
      <c r="HF68" s="84">
        <f>HF13*(1+'Bazinės prielaidos'!$E$19)+('Metinis atlyginimas'!HF33+'Metinis atlyginimas'!HF35)*'Bazinės prielaidos'!$E$19+'Metinis atlyginimas'!HF50-('Metinis atlyginimas'!HF38-'Metinis atlyginimas'!HF47)</f>
        <v>0</v>
      </c>
      <c r="HG68" s="84">
        <f>HG13*(1+'Bazinės prielaidos'!$E$19)+('Metinis atlyginimas'!HG33+'Metinis atlyginimas'!HG35)*'Bazinės prielaidos'!$E$19+'Metinis atlyginimas'!HG50-('Metinis atlyginimas'!HG38-'Metinis atlyginimas'!HG47)</f>
        <v>0</v>
      </c>
      <c r="HH68" s="84">
        <f>HH13*(1+'Bazinės prielaidos'!$E$19)+('Metinis atlyginimas'!HH33+'Metinis atlyginimas'!HH35)*'Bazinės prielaidos'!$E$19+'Metinis atlyginimas'!HH50-('Metinis atlyginimas'!HH38-'Metinis atlyginimas'!HH47)</f>
        <v>0</v>
      </c>
      <c r="HI68" s="84">
        <f>HI13*(1+'Bazinės prielaidos'!$E$19)+('Metinis atlyginimas'!HI33+'Metinis atlyginimas'!HI35)*'Bazinės prielaidos'!$E$19+'Metinis atlyginimas'!HI50-('Metinis atlyginimas'!HI38-'Metinis atlyginimas'!HI47)</f>
        <v>0</v>
      </c>
      <c r="HJ68" s="84">
        <f>HJ13*(1+'Bazinės prielaidos'!$E$19)+('Metinis atlyginimas'!HJ33+'Metinis atlyginimas'!HJ35)*'Bazinės prielaidos'!$E$19+'Metinis atlyginimas'!HJ50-('Metinis atlyginimas'!HJ38-'Metinis atlyginimas'!HJ47)</f>
        <v>0</v>
      </c>
      <c r="HK68" s="84">
        <f>HK13*(1+'Bazinės prielaidos'!$E$19)+('Metinis atlyginimas'!HK33+'Metinis atlyginimas'!HK35)*'Bazinės prielaidos'!$E$19+'Metinis atlyginimas'!HK50-('Metinis atlyginimas'!HK38-'Metinis atlyginimas'!HK47)</f>
        <v>0</v>
      </c>
      <c r="HL68" s="84">
        <f>HL13*(1+'Bazinės prielaidos'!$E$19)+('Metinis atlyginimas'!HL33+'Metinis atlyginimas'!HL35)*'Bazinės prielaidos'!$E$19+'Metinis atlyginimas'!HL50-('Metinis atlyginimas'!HL38-'Metinis atlyginimas'!HL47)</f>
        <v>0</v>
      </c>
      <c r="HM68" s="84">
        <f>HM13*(1+'Bazinės prielaidos'!$E$19)+('Metinis atlyginimas'!HM33+'Metinis atlyginimas'!HM35)*'Bazinės prielaidos'!$E$19+'Metinis atlyginimas'!HM50-('Metinis atlyginimas'!HM38-'Metinis atlyginimas'!HM47)</f>
        <v>0</v>
      </c>
      <c r="HN68" s="95">
        <f>SUM(HB68:HM68)</f>
        <v>0</v>
      </c>
      <c r="HO68" s="84">
        <f>HO13*(1+'Bazinės prielaidos'!$E$19)+('Metinis atlyginimas'!HO33+'Metinis atlyginimas'!HO35)*'Bazinės prielaidos'!$E$19+'Metinis atlyginimas'!HO50-('Metinis atlyginimas'!HO38-'Metinis atlyginimas'!HO47)</f>
        <v>0</v>
      </c>
      <c r="HP68" s="84">
        <f>HP13*(1+'Bazinės prielaidos'!$E$19)+('Metinis atlyginimas'!HP33+'Metinis atlyginimas'!HP35)*'Bazinės prielaidos'!$E$19+'Metinis atlyginimas'!HP50-('Metinis atlyginimas'!HP38-'Metinis atlyginimas'!HP47)</f>
        <v>0</v>
      </c>
      <c r="HQ68" s="84">
        <f>HQ13*(1+'Bazinės prielaidos'!$E$19)+('Metinis atlyginimas'!HQ33+'Metinis atlyginimas'!HQ35)*'Bazinės prielaidos'!$E$19+'Metinis atlyginimas'!HQ50-('Metinis atlyginimas'!HQ38-'Metinis atlyginimas'!HQ47)</f>
        <v>0</v>
      </c>
      <c r="HR68" s="84">
        <f>HR13*(1+'Bazinės prielaidos'!$E$19)+('Metinis atlyginimas'!HR33+'Metinis atlyginimas'!HR35)*'Bazinės prielaidos'!$E$19+'Metinis atlyginimas'!HR50-('Metinis atlyginimas'!HR38-'Metinis atlyginimas'!HR47)</f>
        <v>0</v>
      </c>
      <c r="HS68" s="84">
        <f>HS13*(1+'Bazinės prielaidos'!$E$19)+('Metinis atlyginimas'!HS33+'Metinis atlyginimas'!HS35)*'Bazinės prielaidos'!$E$19+'Metinis atlyginimas'!HS50-('Metinis atlyginimas'!HS38-'Metinis atlyginimas'!HS47)</f>
        <v>0</v>
      </c>
      <c r="HT68" s="84">
        <f>HT13*(1+'Bazinės prielaidos'!$E$19)+('Metinis atlyginimas'!HT33+'Metinis atlyginimas'!HT35)*'Bazinės prielaidos'!$E$19+'Metinis atlyginimas'!HT50-('Metinis atlyginimas'!HT38-'Metinis atlyginimas'!HT47)</f>
        <v>0</v>
      </c>
      <c r="HU68" s="84">
        <f>HU13*(1+'Bazinės prielaidos'!$E$19)+('Metinis atlyginimas'!HU33+'Metinis atlyginimas'!HU35)*'Bazinės prielaidos'!$E$19+'Metinis atlyginimas'!HU50-('Metinis atlyginimas'!HU38-'Metinis atlyginimas'!HU47)</f>
        <v>0</v>
      </c>
      <c r="HV68" s="84">
        <f>HV13*(1+'Bazinės prielaidos'!$E$19)+('Metinis atlyginimas'!HV33+'Metinis atlyginimas'!HV35)*'Bazinės prielaidos'!$E$19+'Metinis atlyginimas'!HV50-('Metinis atlyginimas'!HV38-'Metinis atlyginimas'!HV47)</f>
        <v>0</v>
      </c>
      <c r="HW68" s="84">
        <f>HW13*(1+'Bazinės prielaidos'!$E$19)+('Metinis atlyginimas'!HW33+'Metinis atlyginimas'!HW35)*'Bazinės prielaidos'!$E$19+'Metinis atlyginimas'!HW50-('Metinis atlyginimas'!HW38-'Metinis atlyginimas'!HW47)</f>
        <v>0</v>
      </c>
      <c r="HX68" s="84">
        <f>HX13*(1+'Bazinės prielaidos'!$E$19)+('Metinis atlyginimas'!HX33+'Metinis atlyginimas'!HX35)*'Bazinės prielaidos'!$E$19+'Metinis atlyginimas'!HX50-('Metinis atlyginimas'!HX38-'Metinis atlyginimas'!HX47)</f>
        <v>0</v>
      </c>
      <c r="HY68" s="84">
        <f>HY13*(1+'Bazinės prielaidos'!$E$19)+('Metinis atlyginimas'!HY33+'Metinis atlyginimas'!HY35)*'Bazinės prielaidos'!$E$19+'Metinis atlyginimas'!HY50-('Metinis atlyginimas'!HY38-'Metinis atlyginimas'!HY47)</f>
        <v>0</v>
      </c>
      <c r="HZ68" s="84">
        <f>HZ13*(1+'Bazinės prielaidos'!$E$19)+('Metinis atlyginimas'!HZ33+'Metinis atlyginimas'!HZ35)*'Bazinės prielaidos'!$E$19+'Metinis atlyginimas'!HZ50-('Metinis atlyginimas'!HZ38-'Metinis atlyginimas'!HZ47)</f>
        <v>0</v>
      </c>
      <c r="IA68" s="95">
        <f>SUM(HO68:HZ68)</f>
        <v>0</v>
      </c>
      <c r="IB68" s="84">
        <f>IB13*(1+'Bazinės prielaidos'!$E$19)+('Metinis atlyginimas'!IB33+'Metinis atlyginimas'!IB35)*'Bazinės prielaidos'!$E$19+'Metinis atlyginimas'!IB50-('Metinis atlyginimas'!IB38-'Metinis atlyginimas'!IB47)</f>
        <v>0</v>
      </c>
      <c r="IC68" s="84">
        <f>IC13*(1+'Bazinės prielaidos'!$E$19)+('Metinis atlyginimas'!IC33+'Metinis atlyginimas'!IC35)*'Bazinės prielaidos'!$E$19+'Metinis atlyginimas'!IC50-('Metinis atlyginimas'!IC38-'Metinis atlyginimas'!IC47)</f>
        <v>0</v>
      </c>
      <c r="ID68" s="84">
        <f>ID13*(1+'Bazinės prielaidos'!$E$19)+('Metinis atlyginimas'!ID33+'Metinis atlyginimas'!ID35)*'Bazinės prielaidos'!$E$19+'Metinis atlyginimas'!ID50-('Metinis atlyginimas'!ID38-'Metinis atlyginimas'!ID47)</f>
        <v>0</v>
      </c>
      <c r="IE68" s="84">
        <f>IE13*(1+'Bazinės prielaidos'!$E$19)+('Metinis atlyginimas'!IE33+'Metinis atlyginimas'!IE35)*'Bazinės prielaidos'!$E$19+'Metinis atlyginimas'!IE50-('Metinis atlyginimas'!IE38-'Metinis atlyginimas'!IE47)</f>
        <v>0</v>
      </c>
      <c r="IF68" s="84">
        <f>IF13*(1+'Bazinės prielaidos'!$E$19)+('Metinis atlyginimas'!IF33+'Metinis atlyginimas'!IF35)*'Bazinės prielaidos'!$E$19+'Metinis atlyginimas'!IF50-('Metinis atlyginimas'!IF38-'Metinis atlyginimas'!IF47)</f>
        <v>0</v>
      </c>
      <c r="IG68" s="84">
        <f>IG13*(1+'Bazinės prielaidos'!$E$19)+('Metinis atlyginimas'!IG33+'Metinis atlyginimas'!IG35)*'Bazinės prielaidos'!$E$19+'Metinis atlyginimas'!IG50-('Metinis atlyginimas'!IG38-'Metinis atlyginimas'!IG47)</f>
        <v>0</v>
      </c>
      <c r="IH68" s="84">
        <f>IH13*(1+'Bazinės prielaidos'!$E$19)+('Metinis atlyginimas'!IH33+'Metinis atlyginimas'!IH35)*'Bazinės prielaidos'!$E$19+'Metinis atlyginimas'!IH50-('Metinis atlyginimas'!IH38-'Metinis atlyginimas'!IH47)</f>
        <v>0</v>
      </c>
      <c r="II68" s="84">
        <f>II13*(1+'Bazinės prielaidos'!$E$19)+('Metinis atlyginimas'!II33+'Metinis atlyginimas'!II35)*'Bazinės prielaidos'!$E$19+'Metinis atlyginimas'!II50-('Metinis atlyginimas'!II38-'Metinis atlyginimas'!II47)</f>
        <v>0</v>
      </c>
      <c r="IJ68" s="84">
        <f>IJ13*(1+'Bazinės prielaidos'!$E$19)+('Metinis atlyginimas'!IJ33+'Metinis atlyginimas'!IJ35)*'Bazinės prielaidos'!$E$19+'Metinis atlyginimas'!IJ50-('Metinis atlyginimas'!IJ38-'Metinis atlyginimas'!IJ47)</f>
        <v>0</v>
      </c>
      <c r="IK68" s="84">
        <f>IK13*(1+'Bazinės prielaidos'!$E$19)+('Metinis atlyginimas'!IK33+'Metinis atlyginimas'!IK35)*'Bazinės prielaidos'!$E$19+'Metinis atlyginimas'!IK50-('Metinis atlyginimas'!IK38-'Metinis atlyginimas'!IK47)</f>
        <v>0</v>
      </c>
      <c r="IL68" s="84">
        <f>IL13*(1+'Bazinės prielaidos'!$E$19)+('Metinis atlyginimas'!IL33+'Metinis atlyginimas'!IL35)*'Bazinės prielaidos'!$E$19+'Metinis atlyginimas'!IL50-('Metinis atlyginimas'!IL38-'Metinis atlyginimas'!IL47)</f>
        <v>0</v>
      </c>
      <c r="IM68" s="84">
        <f>IM13*(1+'Bazinės prielaidos'!$E$19)+('Metinis atlyginimas'!IM33+'Metinis atlyginimas'!IM35)*'Bazinės prielaidos'!$E$19+'Metinis atlyginimas'!IM50-('Metinis atlyginimas'!IM38-'Metinis atlyginimas'!IM47)</f>
        <v>0</v>
      </c>
      <c r="IN68" s="95">
        <f>SUM(IB68:IM68)</f>
        <v>0</v>
      </c>
      <c r="IO68" s="84">
        <f>IO13*(1+'Bazinės prielaidos'!$E$19)+('Metinis atlyginimas'!IO33+'Metinis atlyginimas'!IO35)*'Bazinės prielaidos'!$E$19+'Metinis atlyginimas'!IO50-('Metinis atlyginimas'!IO38-'Metinis atlyginimas'!IO47)</f>
        <v>0</v>
      </c>
      <c r="IP68" s="84">
        <f>IP13*(1+'Bazinės prielaidos'!$E$19)+('Metinis atlyginimas'!IP33+'Metinis atlyginimas'!IP35)*'Bazinės prielaidos'!$E$19+'Metinis atlyginimas'!IP50-('Metinis atlyginimas'!IP38-'Metinis atlyginimas'!IP47)</f>
        <v>0</v>
      </c>
      <c r="IQ68" s="84">
        <f>IQ13*(1+'Bazinės prielaidos'!$E$19)+('Metinis atlyginimas'!IQ33+'Metinis atlyginimas'!IQ35)*'Bazinės prielaidos'!$E$19+'Metinis atlyginimas'!IQ50-('Metinis atlyginimas'!IQ38-'Metinis atlyginimas'!IQ47)</f>
        <v>0</v>
      </c>
      <c r="IR68" s="84">
        <f>IR13*(1+'Bazinės prielaidos'!$E$19)+('Metinis atlyginimas'!IR33+'Metinis atlyginimas'!IR35)*'Bazinės prielaidos'!$E$19+'Metinis atlyginimas'!IR50-('Metinis atlyginimas'!IR38-'Metinis atlyginimas'!IR47)</f>
        <v>0</v>
      </c>
      <c r="IS68" s="84">
        <f>IS13*(1+'Bazinės prielaidos'!$E$19)+('Metinis atlyginimas'!IS33+'Metinis atlyginimas'!IS35)*'Bazinės prielaidos'!$E$19+'Metinis atlyginimas'!IS50-('Metinis atlyginimas'!IS38-'Metinis atlyginimas'!IS47)</f>
        <v>0</v>
      </c>
      <c r="IT68" s="84">
        <f>IT13*(1+'Bazinės prielaidos'!$E$19)+('Metinis atlyginimas'!IT33+'Metinis atlyginimas'!IT35)*'Bazinės prielaidos'!$E$19+'Metinis atlyginimas'!IT50-('Metinis atlyginimas'!IT38-'Metinis atlyginimas'!IT47)</f>
        <v>0</v>
      </c>
      <c r="IU68" s="84">
        <f>IU13*(1+'Bazinės prielaidos'!$E$19)+('Metinis atlyginimas'!IU33+'Metinis atlyginimas'!IU35)*'Bazinės prielaidos'!$E$19+'Metinis atlyginimas'!IU50-('Metinis atlyginimas'!IU38-'Metinis atlyginimas'!IU47)</f>
        <v>0</v>
      </c>
      <c r="IV68" s="84">
        <f>IV13*(1+'Bazinės prielaidos'!$E$19)+('Metinis atlyginimas'!IV33+'Metinis atlyginimas'!IV35)*'Bazinės prielaidos'!$E$19+'Metinis atlyginimas'!IV50-('Metinis atlyginimas'!IV38-'Metinis atlyginimas'!IV47)</f>
        <v>0</v>
      </c>
      <c r="IW68" s="84">
        <f>IW13*(1+'Bazinės prielaidos'!$E$19)+('Metinis atlyginimas'!IW33+'Metinis atlyginimas'!IW35)*'Bazinės prielaidos'!$E$19+'Metinis atlyginimas'!IW50-('Metinis atlyginimas'!IW38-'Metinis atlyginimas'!IW47)</f>
        <v>0</v>
      </c>
      <c r="IX68" s="84">
        <f>IX13*(1+'Bazinės prielaidos'!$E$19)+('Metinis atlyginimas'!IX33+'Metinis atlyginimas'!IX35)*'Bazinės prielaidos'!$E$19+'Metinis atlyginimas'!IX50-('Metinis atlyginimas'!IX38-'Metinis atlyginimas'!IX47)</f>
        <v>0</v>
      </c>
      <c r="IY68" s="84">
        <f>IY13*(1+'Bazinės prielaidos'!$E$19)+('Metinis atlyginimas'!IY33+'Metinis atlyginimas'!IY35)*'Bazinės prielaidos'!$E$19+'Metinis atlyginimas'!IY50-('Metinis atlyginimas'!IY38-'Metinis atlyginimas'!IY47)</f>
        <v>0</v>
      </c>
      <c r="IZ68" s="84">
        <f>IZ13*(1+'Bazinės prielaidos'!$E$19)+('Metinis atlyginimas'!IZ33+'Metinis atlyginimas'!IZ35)*'Bazinės prielaidos'!$E$19+'Metinis atlyginimas'!IZ50-('Metinis atlyginimas'!IZ38-'Metinis atlyginimas'!IZ47)</f>
        <v>0</v>
      </c>
      <c r="JA68" s="95">
        <f>SUM(IO68:IZ68)</f>
        <v>0</v>
      </c>
      <c r="JB68" s="84">
        <f>JB13*(1+'Bazinės prielaidos'!$E$19)+('Metinis atlyginimas'!JB33+'Metinis atlyginimas'!JB35)*'Bazinės prielaidos'!$E$19+'Metinis atlyginimas'!JB50-('Metinis atlyginimas'!JB38-'Metinis atlyginimas'!JB47)</f>
        <v>0</v>
      </c>
      <c r="JC68" s="84">
        <f>JC13*(1+'Bazinės prielaidos'!$E$19)+('Metinis atlyginimas'!JC33+'Metinis atlyginimas'!JC35)*'Bazinės prielaidos'!$E$19+'Metinis atlyginimas'!JC50-('Metinis atlyginimas'!JC38-'Metinis atlyginimas'!JC47)</f>
        <v>0</v>
      </c>
      <c r="JD68" s="84">
        <f>JD13*(1+'Bazinės prielaidos'!$E$19)+('Metinis atlyginimas'!JD33+'Metinis atlyginimas'!JD35)*'Bazinės prielaidos'!$E$19+'Metinis atlyginimas'!JD50-('Metinis atlyginimas'!JD38-'Metinis atlyginimas'!JD47)</f>
        <v>0</v>
      </c>
      <c r="JE68" s="84">
        <f>JE13*(1+'Bazinės prielaidos'!$E$19)+('Metinis atlyginimas'!JE33+'Metinis atlyginimas'!JE35)*'Bazinės prielaidos'!$E$19+'Metinis atlyginimas'!JE50-('Metinis atlyginimas'!JE38-'Metinis atlyginimas'!JE47)</f>
        <v>0</v>
      </c>
      <c r="JF68" s="84">
        <f>JF13*(1+'Bazinės prielaidos'!$E$19)+('Metinis atlyginimas'!JF33+'Metinis atlyginimas'!JF35)*'Bazinės prielaidos'!$E$19+'Metinis atlyginimas'!JF50-('Metinis atlyginimas'!JF38-'Metinis atlyginimas'!JF47)</f>
        <v>0</v>
      </c>
      <c r="JG68" s="84">
        <f>JG13*(1+'Bazinės prielaidos'!$E$19)+('Metinis atlyginimas'!JG33+'Metinis atlyginimas'!JG35)*'Bazinės prielaidos'!$E$19+'Metinis atlyginimas'!JG50-('Metinis atlyginimas'!JG38-'Metinis atlyginimas'!JG47)</f>
        <v>0</v>
      </c>
      <c r="JH68" s="84">
        <f>JH13*(1+'Bazinės prielaidos'!$E$19)+('Metinis atlyginimas'!JH33+'Metinis atlyginimas'!JH35)*'Bazinės prielaidos'!$E$19+'Metinis atlyginimas'!JH50-('Metinis atlyginimas'!JH38-'Metinis atlyginimas'!JH47)</f>
        <v>0</v>
      </c>
      <c r="JI68" s="84">
        <f>JI13*(1+'Bazinės prielaidos'!$E$19)+('Metinis atlyginimas'!JI33+'Metinis atlyginimas'!JI35)*'Bazinės prielaidos'!$E$19+'Metinis atlyginimas'!JI50-('Metinis atlyginimas'!JI38-'Metinis atlyginimas'!JI47)</f>
        <v>0</v>
      </c>
      <c r="JJ68" s="84">
        <f>JJ13*(1+'Bazinės prielaidos'!$E$19)+('Metinis atlyginimas'!JJ33+'Metinis atlyginimas'!JJ35)*'Bazinės prielaidos'!$E$19+'Metinis atlyginimas'!JJ50-('Metinis atlyginimas'!JJ38-'Metinis atlyginimas'!JJ47)</f>
        <v>0</v>
      </c>
      <c r="JK68" s="84">
        <f>JK13*(1+'Bazinės prielaidos'!$E$19)+('Metinis atlyginimas'!JK33+'Metinis atlyginimas'!JK35)*'Bazinės prielaidos'!$E$19+'Metinis atlyginimas'!JK50-('Metinis atlyginimas'!JK38-'Metinis atlyginimas'!JK47)</f>
        <v>0</v>
      </c>
      <c r="JL68" s="84">
        <f>JL13*(1+'Bazinės prielaidos'!$E$19)+('Metinis atlyginimas'!JL33+'Metinis atlyginimas'!JL35)*'Bazinės prielaidos'!$E$19+'Metinis atlyginimas'!JL50-('Metinis atlyginimas'!JL38-'Metinis atlyginimas'!JL47)</f>
        <v>0</v>
      </c>
      <c r="JM68" s="84">
        <f>JM13*(1+'Bazinės prielaidos'!$E$19)+('Metinis atlyginimas'!JM33+'Metinis atlyginimas'!JM35)*'Bazinės prielaidos'!$E$19+'Metinis atlyginimas'!JM50-('Metinis atlyginimas'!JM38-'Metinis atlyginimas'!JM47)</f>
        <v>0</v>
      </c>
      <c r="JN68" s="95">
        <f>SUM(JB68:JM68)</f>
        <v>0</v>
      </c>
      <c r="JO68" s="84">
        <f>JO13*(1+'Bazinės prielaidos'!$E$19)+('Metinis atlyginimas'!JO33+'Metinis atlyginimas'!JO35)*'Bazinės prielaidos'!$E$19+'Metinis atlyginimas'!JO50-('Metinis atlyginimas'!JO38-'Metinis atlyginimas'!JO47)</f>
        <v>0</v>
      </c>
      <c r="JP68" s="84">
        <f>JP13*(1+'Bazinės prielaidos'!$E$19)+('Metinis atlyginimas'!JP33+'Metinis atlyginimas'!JP35)*'Bazinės prielaidos'!$E$19+'Metinis atlyginimas'!JP50-('Metinis atlyginimas'!JP38-'Metinis atlyginimas'!JP47)</f>
        <v>0</v>
      </c>
      <c r="JQ68" s="84">
        <f>JQ13*(1+'Bazinės prielaidos'!$E$19)+('Metinis atlyginimas'!JQ33+'Metinis atlyginimas'!JQ35)*'Bazinės prielaidos'!$E$19+'Metinis atlyginimas'!JQ50-('Metinis atlyginimas'!JQ38-'Metinis atlyginimas'!JQ47)</f>
        <v>0</v>
      </c>
      <c r="JR68" s="84">
        <f>JR13*(1+'Bazinės prielaidos'!$E$19)+('Metinis atlyginimas'!JR33+'Metinis atlyginimas'!JR35)*'Bazinės prielaidos'!$E$19+'Metinis atlyginimas'!JR50-('Metinis atlyginimas'!JR38-'Metinis atlyginimas'!JR47)</f>
        <v>0</v>
      </c>
      <c r="JS68" s="84">
        <f>JS13*(1+'Bazinės prielaidos'!$E$19)+('Metinis atlyginimas'!JS33+'Metinis atlyginimas'!JS35)*'Bazinės prielaidos'!$E$19+'Metinis atlyginimas'!JS50-('Metinis atlyginimas'!JS38-'Metinis atlyginimas'!JS47)</f>
        <v>0</v>
      </c>
      <c r="JT68" s="84">
        <f>JT13*(1+'Bazinės prielaidos'!$E$19)+('Metinis atlyginimas'!JT33+'Metinis atlyginimas'!JT35)*'Bazinės prielaidos'!$E$19+'Metinis atlyginimas'!JT50-('Metinis atlyginimas'!JT38-'Metinis atlyginimas'!JT47)</f>
        <v>0</v>
      </c>
      <c r="JU68" s="84">
        <f>JU13*(1+'Bazinės prielaidos'!$E$19)+('Metinis atlyginimas'!JU33+'Metinis atlyginimas'!JU35)*'Bazinės prielaidos'!$E$19+'Metinis atlyginimas'!JU50-('Metinis atlyginimas'!JU38-'Metinis atlyginimas'!JU47)</f>
        <v>0</v>
      </c>
      <c r="JV68" s="84">
        <f>JV13*(1+'Bazinės prielaidos'!$E$19)+('Metinis atlyginimas'!JV33+'Metinis atlyginimas'!JV35)*'Bazinės prielaidos'!$E$19+'Metinis atlyginimas'!JV50-('Metinis atlyginimas'!JV38-'Metinis atlyginimas'!JV47)</f>
        <v>0</v>
      </c>
      <c r="JW68" s="84">
        <f>JW13*(1+'Bazinės prielaidos'!$E$19)+('Metinis atlyginimas'!JW33+'Metinis atlyginimas'!JW35)*'Bazinės prielaidos'!$E$19+'Metinis atlyginimas'!JW50-('Metinis atlyginimas'!JW38-'Metinis atlyginimas'!JW47)</f>
        <v>0</v>
      </c>
      <c r="JX68" s="84">
        <f>JX13*(1+'Bazinės prielaidos'!$E$19)+('Metinis atlyginimas'!JX33+'Metinis atlyginimas'!JX35)*'Bazinės prielaidos'!$E$19+'Metinis atlyginimas'!JX50-('Metinis atlyginimas'!JX38-'Metinis atlyginimas'!JX47)</f>
        <v>0</v>
      </c>
      <c r="JY68" s="84">
        <f>JY13*(1+'Bazinės prielaidos'!$E$19)+('Metinis atlyginimas'!JY33+'Metinis atlyginimas'!JY35)*'Bazinės prielaidos'!$E$19+'Metinis atlyginimas'!JY50-('Metinis atlyginimas'!JY38-'Metinis atlyginimas'!JY47)</f>
        <v>0</v>
      </c>
      <c r="JZ68" s="84">
        <f>JZ13*(1+'Bazinės prielaidos'!$E$19)+('Metinis atlyginimas'!JZ33+'Metinis atlyginimas'!JZ35)*'Bazinės prielaidos'!$E$19+'Metinis atlyginimas'!JZ50-('Metinis atlyginimas'!JZ38-'Metinis atlyginimas'!JZ47)</f>
        <v>0</v>
      </c>
      <c r="KA68" s="95">
        <f>SUM(JO68:JZ68)</f>
        <v>0</v>
      </c>
      <c r="KB68" s="84">
        <f>KB13*(1+'Bazinės prielaidos'!$E$19)+('Metinis atlyginimas'!KB33+'Metinis atlyginimas'!KB35)*'Bazinės prielaidos'!$E$19+'Metinis atlyginimas'!KB50-('Metinis atlyginimas'!KB38-'Metinis atlyginimas'!KB47)</f>
        <v>0</v>
      </c>
      <c r="KC68" s="84">
        <f>KC13*(1+'Bazinės prielaidos'!$E$19)+('Metinis atlyginimas'!KC33+'Metinis atlyginimas'!KC35)*'Bazinės prielaidos'!$E$19+'Metinis atlyginimas'!KC50-('Metinis atlyginimas'!KC38-'Metinis atlyginimas'!KC47)</f>
        <v>0</v>
      </c>
      <c r="KD68" s="84">
        <f>KD13*(1+'Bazinės prielaidos'!$E$19)+('Metinis atlyginimas'!KD33+'Metinis atlyginimas'!KD35)*'Bazinės prielaidos'!$E$19+'Metinis atlyginimas'!KD50-('Metinis atlyginimas'!KD38-'Metinis atlyginimas'!KD47)</f>
        <v>0</v>
      </c>
      <c r="KE68" s="84">
        <f>KE13*(1+'Bazinės prielaidos'!$E$19)+('Metinis atlyginimas'!KE33+'Metinis atlyginimas'!KE35)*'Bazinės prielaidos'!$E$19+'Metinis atlyginimas'!KE50-('Metinis atlyginimas'!KE38-'Metinis atlyginimas'!KE47)</f>
        <v>0</v>
      </c>
      <c r="KF68" s="84">
        <f>KF13*(1+'Bazinės prielaidos'!$E$19)+('Metinis atlyginimas'!KF33+'Metinis atlyginimas'!KF35)*'Bazinės prielaidos'!$E$19+'Metinis atlyginimas'!KF50-('Metinis atlyginimas'!KF38-'Metinis atlyginimas'!KF47)</f>
        <v>0</v>
      </c>
      <c r="KG68" s="84">
        <f>KG13*(1+'Bazinės prielaidos'!$E$19)+('Metinis atlyginimas'!KG33+'Metinis atlyginimas'!KG35)*'Bazinės prielaidos'!$E$19+'Metinis atlyginimas'!KG50-('Metinis atlyginimas'!KG38-'Metinis atlyginimas'!KG47)</f>
        <v>0</v>
      </c>
      <c r="KH68" s="84">
        <f>KH13*(1+'Bazinės prielaidos'!$E$19)+('Metinis atlyginimas'!KH33+'Metinis atlyginimas'!KH35)*'Bazinės prielaidos'!$E$19+'Metinis atlyginimas'!KH50-('Metinis atlyginimas'!KH38-'Metinis atlyginimas'!KH47)</f>
        <v>0</v>
      </c>
      <c r="KI68" s="84">
        <f>KI13*(1+'Bazinės prielaidos'!$E$19)+('Metinis atlyginimas'!KI33+'Metinis atlyginimas'!KI35)*'Bazinės prielaidos'!$E$19+'Metinis atlyginimas'!KI50-('Metinis atlyginimas'!KI38-'Metinis atlyginimas'!KI47)</f>
        <v>0</v>
      </c>
      <c r="KJ68" s="84">
        <f>KJ13*(1+'Bazinės prielaidos'!$E$19)+('Metinis atlyginimas'!KJ33+'Metinis atlyginimas'!KJ35)*'Bazinės prielaidos'!$E$19+'Metinis atlyginimas'!KJ50-('Metinis atlyginimas'!KJ38-'Metinis atlyginimas'!KJ47)</f>
        <v>0</v>
      </c>
      <c r="KK68" s="84">
        <f>KK13*(1+'Bazinės prielaidos'!$E$19)+('Metinis atlyginimas'!KK33+'Metinis atlyginimas'!KK35)*'Bazinės prielaidos'!$E$19+'Metinis atlyginimas'!KK50-('Metinis atlyginimas'!KK38-'Metinis atlyginimas'!KK47)</f>
        <v>0</v>
      </c>
      <c r="KL68" s="84">
        <f>KL13*(1+'Bazinės prielaidos'!$E$19)+('Metinis atlyginimas'!KL33+'Metinis atlyginimas'!KL35)*'Bazinės prielaidos'!$E$19+'Metinis atlyginimas'!KL50-('Metinis atlyginimas'!KL38-'Metinis atlyginimas'!KL47)</f>
        <v>0</v>
      </c>
      <c r="KM68" s="84">
        <f>KM13*(1+'Bazinės prielaidos'!$E$19)+('Metinis atlyginimas'!KM33+'Metinis atlyginimas'!KM35)*'Bazinės prielaidos'!$E$19+'Metinis atlyginimas'!KM50-('Metinis atlyginimas'!KM38-'Metinis atlyginimas'!KM47)</f>
        <v>0</v>
      </c>
      <c r="KN68" s="95">
        <f>SUM(KB68:KM68)</f>
        <v>0</v>
      </c>
      <c r="KO68" s="84">
        <f>KO13*(1+'Bazinės prielaidos'!$E$19)+('Metinis atlyginimas'!KO33+'Metinis atlyginimas'!KO35)*'Bazinės prielaidos'!$E$19+'Metinis atlyginimas'!KO50-('Metinis atlyginimas'!KO38-'Metinis atlyginimas'!KO47)</f>
        <v>0</v>
      </c>
      <c r="KP68" s="84">
        <f>KP13*(1+'Bazinės prielaidos'!$E$19)+('Metinis atlyginimas'!KP33+'Metinis atlyginimas'!KP35)*'Bazinės prielaidos'!$E$19+'Metinis atlyginimas'!KP50-('Metinis atlyginimas'!KP38-'Metinis atlyginimas'!KP47)</f>
        <v>0</v>
      </c>
      <c r="KQ68" s="84">
        <f>KQ13*(1+'Bazinės prielaidos'!$E$19)+('Metinis atlyginimas'!KQ33+'Metinis atlyginimas'!KQ35)*'Bazinės prielaidos'!$E$19+'Metinis atlyginimas'!KQ50-('Metinis atlyginimas'!KQ38-'Metinis atlyginimas'!KQ47)</f>
        <v>0</v>
      </c>
      <c r="KR68" s="84">
        <f>KR13*(1+'Bazinės prielaidos'!$E$19)+('Metinis atlyginimas'!KR33+'Metinis atlyginimas'!KR35)*'Bazinės prielaidos'!$E$19+'Metinis atlyginimas'!KR50-('Metinis atlyginimas'!KR38-'Metinis atlyginimas'!KR47)</f>
        <v>0</v>
      </c>
      <c r="KS68" s="84">
        <f>KS13*(1+'Bazinės prielaidos'!$E$19)+('Metinis atlyginimas'!KS33+'Metinis atlyginimas'!KS35)*'Bazinės prielaidos'!$E$19+'Metinis atlyginimas'!KS50-('Metinis atlyginimas'!KS38-'Metinis atlyginimas'!KS47)</f>
        <v>0</v>
      </c>
      <c r="KT68" s="84">
        <f>KT13*(1+'Bazinės prielaidos'!$E$19)+('Metinis atlyginimas'!KT33+'Metinis atlyginimas'!KT35)*'Bazinės prielaidos'!$E$19+'Metinis atlyginimas'!KT50-('Metinis atlyginimas'!KT38-'Metinis atlyginimas'!KT47)</f>
        <v>0</v>
      </c>
      <c r="KU68" s="84">
        <f>KU13*(1+'Bazinės prielaidos'!$E$19)+('Metinis atlyginimas'!KU33+'Metinis atlyginimas'!KU35)*'Bazinės prielaidos'!$E$19+'Metinis atlyginimas'!KU50-('Metinis atlyginimas'!KU38-'Metinis atlyginimas'!KU47)</f>
        <v>0</v>
      </c>
      <c r="KV68" s="84">
        <f>KV13*(1+'Bazinės prielaidos'!$E$19)+('Metinis atlyginimas'!KV33+'Metinis atlyginimas'!KV35)*'Bazinės prielaidos'!$E$19+'Metinis atlyginimas'!KV50-('Metinis atlyginimas'!KV38-'Metinis atlyginimas'!KV47)</f>
        <v>0</v>
      </c>
      <c r="KW68" s="84">
        <f>KW13*(1+'Bazinės prielaidos'!$E$19)+('Metinis atlyginimas'!KW33+'Metinis atlyginimas'!KW35)*'Bazinės prielaidos'!$E$19+'Metinis atlyginimas'!KW50-('Metinis atlyginimas'!KW38-'Metinis atlyginimas'!KW47)</f>
        <v>0</v>
      </c>
      <c r="KX68" s="84">
        <f>KX13*(1+'Bazinės prielaidos'!$E$19)+('Metinis atlyginimas'!KX33+'Metinis atlyginimas'!KX35)*'Bazinės prielaidos'!$E$19+'Metinis atlyginimas'!KX50-('Metinis atlyginimas'!KX38-'Metinis atlyginimas'!KX47)</f>
        <v>0</v>
      </c>
      <c r="KY68" s="84">
        <f>KY13*(1+'Bazinės prielaidos'!$E$19)+('Metinis atlyginimas'!KY33+'Metinis atlyginimas'!KY35)*'Bazinės prielaidos'!$E$19+'Metinis atlyginimas'!KY50-('Metinis atlyginimas'!KY38-'Metinis atlyginimas'!KY47)</f>
        <v>0</v>
      </c>
      <c r="KZ68" s="84">
        <f>KZ13*(1+'Bazinės prielaidos'!$E$19)+('Metinis atlyginimas'!KZ33+'Metinis atlyginimas'!KZ35)*'Bazinės prielaidos'!$E$19+'Metinis atlyginimas'!KZ50-('Metinis atlyginimas'!KZ38-'Metinis atlyginimas'!KZ47)</f>
        <v>0</v>
      </c>
      <c r="LA68" s="95">
        <f>SUM(KO68:KZ68)</f>
        <v>0</v>
      </c>
      <c r="LB68" s="84">
        <f>LB13*(1+'Bazinės prielaidos'!$E$19)+('Metinis atlyginimas'!LB33+'Metinis atlyginimas'!LB35)*'Bazinės prielaidos'!$E$19+'Metinis atlyginimas'!LB50-('Metinis atlyginimas'!LB38-'Metinis atlyginimas'!LB47)</f>
        <v>0</v>
      </c>
      <c r="LC68" s="84">
        <f>LC13*(1+'Bazinės prielaidos'!$E$19)+('Metinis atlyginimas'!LC33+'Metinis atlyginimas'!LC35)*'Bazinės prielaidos'!$E$19+'Metinis atlyginimas'!LC50-('Metinis atlyginimas'!LC38-'Metinis atlyginimas'!LC47)</f>
        <v>0</v>
      </c>
      <c r="LD68" s="84">
        <f>LD13*(1+'Bazinės prielaidos'!$E$19)+('Metinis atlyginimas'!LD33+'Metinis atlyginimas'!LD35)*'Bazinės prielaidos'!$E$19+'Metinis atlyginimas'!LD50-('Metinis atlyginimas'!LD38-'Metinis atlyginimas'!LD47)</f>
        <v>0</v>
      </c>
      <c r="LE68" s="84">
        <f>LE13*(1+'Bazinės prielaidos'!$E$19)+('Metinis atlyginimas'!LE33+'Metinis atlyginimas'!LE35)*'Bazinės prielaidos'!$E$19+'Metinis atlyginimas'!LE50-('Metinis atlyginimas'!LE38-'Metinis atlyginimas'!LE47)</f>
        <v>0</v>
      </c>
      <c r="LF68" s="84">
        <f>LF13*(1+'Bazinės prielaidos'!$E$19)+('Metinis atlyginimas'!LF33+'Metinis atlyginimas'!LF35)*'Bazinės prielaidos'!$E$19+'Metinis atlyginimas'!LF50-('Metinis atlyginimas'!LF38-'Metinis atlyginimas'!LF47)</f>
        <v>0</v>
      </c>
      <c r="LG68" s="84">
        <f>LG13*(1+'Bazinės prielaidos'!$E$19)+('Metinis atlyginimas'!LG33+'Metinis atlyginimas'!LG35)*'Bazinės prielaidos'!$E$19+'Metinis atlyginimas'!LG50-('Metinis atlyginimas'!LG38-'Metinis atlyginimas'!LG47)</f>
        <v>0</v>
      </c>
      <c r="LH68" s="84">
        <f>LH13*(1+'Bazinės prielaidos'!$E$19)+('Metinis atlyginimas'!LH33+'Metinis atlyginimas'!LH35)*'Bazinės prielaidos'!$E$19+'Metinis atlyginimas'!LH50-('Metinis atlyginimas'!LH38-'Metinis atlyginimas'!LH47)</f>
        <v>0</v>
      </c>
      <c r="LI68" s="84">
        <f>LI13*(1+'Bazinės prielaidos'!$E$19)+('Metinis atlyginimas'!LI33+'Metinis atlyginimas'!LI35)*'Bazinės prielaidos'!$E$19+'Metinis atlyginimas'!LI50-('Metinis atlyginimas'!LI38-'Metinis atlyginimas'!LI47)</f>
        <v>0</v>
      </c>
      <c r="LJ68" s="84">
        <f>LJ13*(1+'Bazinės prielaidos'!$E$19)+('Metinis atlyginimas'!LJ33+'Metinis atlyginimas'!LJ35)*'Bazinės prielaidos'!$E$19+'Metinis atlyginimas'!LJ50-('Metinis atlyginimas'!LJ38-'Metinis atlyginimas'!LJ47)</f>
        <v>0</v>
      </c>
      <c r="LK68" s="84">
        <f>LK13*(1+'Bazinės prielaidos'!$E$19)+('Metinis atlyginimas'!LK33+'Metinis atlyginimas'!LK35)*'Bazinės prielaidos'!$E$19+'Metinis atlyginimas'!LK50-('Metinis atlyginimas'!LK38-'Metinis atlyginimas'!LK47)</f>
        <v>0</v>
      </c>
      <c r="LL68" s="84">
        <f>LL13*(1+'Bazinės prielaidos'!$E$19)+('Metinis atlyginimas'!LL33+'Metinis atlyginimas'!LL35)*'Bazinės prielaidos'!$E$19+'Metinis atlyginimas'!LL50-('Metinis atlyginimas'!LL38-'Metinis atlyginimas'!LL47)</f>
        <v>0</v>
      </c>
      <c r="LM68" s="84">
        <f>LM13*(1+'Bazinės prielaidos'!$E$19)+('Metinis atlyginimas'!LM33+'Metinis atlyginimas'!LM35)*'Bazinės prielaidos'!$E$19+'Metinis atlyginimas'!LM50-('Metinis atlyginimas'!LM38-'Metinis atlyginimas'!LM47)</f>
        <v>0</v>
      </c>
      <c r="LN68" s="95">
        <f>SUM(LB68:LM68)</f>
        <v>0</v>
      </c>
    </row>
    <row r="69" spans="1:326" s="58" customFormat="1">
      <c r="A69" s="60" t="s">
        <v>56</v>
      </c>
      <c r="B69" s="88"/>
      <c r="C69" s="84"/>
      <c r="D69" s="84"/>
      <c r="E69" s="84"/>
      <c r="F69" s="84"/>
      <c r="G69" s="84"/>
      <c r="H69" s="84"/>
      <c r="I69" s="84"/>
      <c r="J69" s="84"/>
      <c r="K69" s="84"/>
      <c r="L69" s="84"/>
      <c r="M69" s="84"/>
      <c r="N69" s="95">
        <f t="shared" ref="N69:N92" si="1359">SUM(B69:M69)</f>
        <v>0</v>
      </c>
      <c r="O69" s="84"/>
      <c r="P69" s="84"/>
      <c r="Q69" s="84"/>
      <c r="R69" s="84"/>
      <c r="S69" s="84"/>
      <c r="T69" s="84"/>
      <c r="U69" s="84"/>
      <c r="V69" s="84"/>
      <c r="W69" s="84"/>
      <c r="X69" s="84"/>
      <c r="Y69" s="84"/>
      <c r="Z69" s="84"/>
      <c r="AA69" s="95">
        <f t="shared" ref="AA69:AA92" si="1360">SUM(O69:Z69)</f>
        <v>0</v>
      </c>
      <c r="AB69" s="84"/>
      <c r="AC69" s="84"/>
      <c r="AD69" s="84"/>
      <c r="AE69" s="84"/>
      <c r="AF69" s="84"/>
      <c r="AG69" s="84"/>
      <c r="AH69" s="84"/>
      <c r="AI69" s="84"/>
      <c r="AJ69" s="84"/>
      <c r="AK69" s="84"/>
      <c r="AL69" s="84"/>
      <c r="AM69" s="84"/>
      <c r="AN69" s="95">
        <f t="shared" ref="AN69:AN90" si="1361">SUM(AB69:AM69)</f>
        <v>0</v>
      </c>
      <c r="AO69" s="84"/>
      <c r="AP69" s="84"/>
      <c r="AQ69" s="84"/>
      <c r="AR69" s="84"/>
      <c r="AS69" s="84"/>
      <c r="AT69" s="84"/>
      <c r="AU69" s="84"/>
      <c r="AV69" s="84"/>
      <c r="AW69" s="84"/>
      <c r="AX69" s="84"/>
      <c r="AY69" s="84"/>
      <c r="AZ69" s="84"/>
      <c r="BA69" s="95">
        <f t="shared" ref="BA69:BA70" si="1362">SUM(AO69:AZ69)</f>
        <v>0</v>
      </c>
      <c r="BB69" s="84"/>
      <c r="BC69" s="84"/>
      <c r="BD69" s="84"/>
      <c r="BE69" s="84"/>
      <c r="BF69" s="84"/>
      <c r="BG69" s="84"/>
      <c r="BH69" s="84"/>
      <c r="BI69" s="84"/>
      <c r="BJ69" s="84"/>
      <c r="BK69" s="84"/>
      <c r="BL69" s="84"/>
      <c r="BM69" s="84"/>
      <c r="BN69" s="95">
        <f t="shared" ref="BN69:BN70" si="1363">SUM(BB69:BM69)</f>
        <v>0</v>
      </c>
      <c r="BO69" s="84"/>
      <c r="BP69" s="84"/>
      <c r="BQ69" s="84"/>
      <c r="BR69" s="84"/>
      <c r="BS69" s="84"/>
      <c r="BT69" s="84"/>
      <c r="BU69" s="84"/>
      <c r="BV69" s="84"/>
      <c r="BW69" s="84"/>
      <c r="BX69" s="84"/>
      <c r="BY69" s="84"/>
      <c r="BZ69" s="84"/>
      <c r="CA69" s="95">
        <f t="shared" ref="CA69:CA70" si="1364">SUM(BO69:BZ69)</f>
        <v>0</v>
      </c>
      <c r="CB69" s="84"/>
      <c r="CC69" s="84"/>
      <c r="CD69" s="84"/>
      <c r="CE69" s="84"/>
      <c r="CF69" s="84"/>
      <c r="CG69" s="84"/>
      <c r="CH69" s="84"/>
      <c r="CI69" s="84"/>
      <c r="CJ69" s="84"/>
      <c r="CK69" s="84"/>
      <c r="CL69" s="84"/>
      <c r="CM69" s="84"/>
      <c r="CN69" s="95">
        <f t="shared" ref="CN69:CN70" si="1365">SUM(CB69:CM69)</f>
        <v>0</v>
      </c>
      <c r="CO69" s="84"/>
      <c r="CP69" s="84"/>
      <c r="CQ69" s="84"/>
      <c r="CR69" s="84"/>
      <c r="CS69" s="84"/>
      <c r="CT69" s="84"/>
      <c r="CU69" s="84"/>
      <c r="CV69" s="84"/>
      <c r="CW69" s="84"/>
      <c r="CX69" s="84"/>
      <c r="CY69" s="84"/>
      <c r="CZ69" s="84"/>
      <c r="DA69" s="95">
        <f t="shared" ref="DA69:DA70" si="1366">SUM(CO69:CZ69)</f>
        <v>0</v>
      </c>
      <c r="DB69" s="84"/>
      <c r="DC69" s="84"/>
      <c r="DD69" s="84"/>
      <c r="DE69" s="84"/>
      <c r="DF69" s="84"/>
      <c r="DG69" s="84"/>
      <c r="DH69" s="84"/>
      <c r="DI69" s="84"/>
      <c r="DJ69" s="84"/>
      <c r="DK69" s="84"/>
      <c r="DL69" s="84"/>
      <c r="DM69" s="84"/>
      <c r="DN69" s="95">
        <f t="shared" ref="DN69:DN70" si="1367">SUM(DB69:DM69)</f>
        <v>0</v>
      </c>
      <c r="DO69" s="84"/>
      <c r="DP69" s="84"/>
      <c r="DQ69" s="84"/>
      <c r="DR69" s="84"/>
      <c r="DS69" s="84"/>
      <c r="DT69" s="84"/>
      <c r="DU69" s="84"/>
      <c r="DV69" s="84"/>
      <c r="DW69" s="84"/>
      <c r="DX69" s="84"/>
      <c r="DY69" s="84"/>
      <c r="DZ69" s="84"/>
      <c r="EA69" s="95">
        <f t="shared" ref="EA69:EA70" si="1368">SUM(DO69:DZ69)</f>
        <v>0</v>
      </c>
      <c r="EB69" s="84"/>
      <c r="EC69" s="84"/>
      <c r="ED69" s="84"/>
      <c r="EE69" s="84"/>
      <c r="EF69" s="84"/>
      <c r="EG69" s="84"/>
      <c r="EH69" s="84"/>
      <c r="EI69" s="84"/>
      <c r="EJ69" s="84"/>
      <c r="EK69" s="84"/>
      <c r="EL69" s="84"/>
      <c r="EM69" s="84"/>
      <c r="EN69" s="95">
        <f t="shared" ref="EN69:EN70" si="1369">SUM(EB69:EM69)</f>
        <v>0</v>
      </c>
      <c r="EO69" s="84"/>
      <c r="EP69" s="84"/>
      <c r="EQ69" s="84"/>
      <c r="ER69" s="84"/>
      <c r="ES69" s="84"/>
      <c r="ET69" s="84"/>
      <c r="EU69" s="84"/>
      <c r="EV69" s="84"/>
      <c r="EW69" s="84"/>
      <c r="EX69" s="84"/>
      <c r="EY69" s="84"/>
      <c r="EZ69" s="84"/>
      <c r="FA69" s="95">
        <f t="shared" ref="FA69:FA70" si="1370">SUM(EO69:EZ69)</f>
        <v>0</v>
      </c>
      <c r="FB69" s="84"/>
      <c r="FC69" s="84"/>
      <c r="FD69" s="84"/>
      <c r="FE69" s="84"/>
      <c r="FF69" s="84"/>
      <c r="FG69" s="84"/>
      <c r="FH69" s="84"/>
      <c r="FI69" s="84"/>
      <c r="FJ69" s="84"/>
      <c r="FK69" s="84"/>
      <c r="FL69" s="84"/>
      <c r="FM69" s="84"/>
      <c r="FN69" s="95">
        <f t="shared" ref="FN69:FN70" si="1371">SUM(FB69:FM69)</f>
        <v>0</v>
      </c>
      <c r="FO69" s="84"/>
      <c r="FP69" s="84"/>
      <c r="FQ69" s="84"/>
      <c r="FR69" s="84"/>
      <c r="FS69" s="84"/>
      <c r="FT69" s="84"/>
      <c r="FU69" s="84"/>
      <c r="FV69" s="84"/>
      <c r="FW69" s="84"/>
      <c r="FX69" s="84"/>
      <c r="FY69" s="84"/>
      <c r="FZ69" s="84"/>
      <c r="GA69" s="95">
        <f t="shared" ref="GA69:GA70" si="1372">SUM(FO69:FZ69)</f>
        <v>0</v>
      </c>
      <c r="GB69" s="84"/>
      <c r="GC69" s="84"/>
      <c r="GD69" s="84"/>
      <c r="GE69" s="84"/>
      <c r="GF69" s="84"/>
      <c r="GG69" s="84"/>
      <c r="GH69" s="84"/>
      <c r="GI69" s="84"/>
      <c r="GJ69" s="84"/>
      <c r="GK69" s="84"/>
      <c r="GL69" s="84"/>
      <c r="GM69" s="84"/>
      <c r="GN69" s="95">
        <f t="shared" ref="GN69:GN70" si="1373">SUM(GB69:GM69)</f>
        <v>0</v>
      </c>
      <c r="GO69" s="84"/>
      <c r="GP69" s="84"/>
      <c r="GQ69" s="84"/>
      <c r="GR69" s="84"/>
      <c r="GS69" s="84"/>
      <c r="GT69" s="84"/>
      <c r="GU69" s="84"/>
      <c r="GV69" s="84"/>
      <c r="GW69" s="84"/>
      <c r="GX69" s="84"/>
      <c r="GY69" s="84"/>
      <c r="GZ69" s="84"/>
      <c r="HA69" s="95">
        <f t="shared" ref="HA69:HA70" si="1374">SUM(GO69:GZ69)</f>
        <v>0</v>
      </c>
      <c r="HB69" s="84"/>
      <c r="HC69" s="84"/>
      <c r="HD69" s="84"/>
      <c r="HE69" s="84"/>
      <c r="HF69" s="84"/>
      <c r="HG69" s="84"/>
      <c r="HH69" s="84"/>
      <c r="HI69" s="84"/>
      <c r="HJ69" s="84"/>
      <c r="HK69" s="84"/>
      <c r="HL69" s="84"/>
      <c r="HM69" s="84"/>
      <c r="HN69" s="95">
        <f t="shared" ref="HN69:HN70" si="1375">SUM(HB69:HM69)</f>
        <v>0</v>
      </c>
      <c r="HO69" s="84"/>
      <c r="HP69" s="84"/>
      <c r="HQ69" s="84"/>
      <c r="HR69" s="84"/>
      <c r="HS69" s="84"/>
      <c r="HT69" s="84"/>
      <c r="HU69" s="84"/>
      <c r="HV69" s="84"/>
      <c r="HW69" s="84"/>
      <c r="HX69" s="84"/>
      <c r="HY69" s="84"/>
      <c r="HZ69" s="84"/>
      <c r="IA69" s="95">
        <f t="shared" ref="IA69:IA70" si="1376">SUM(HO69:HZ69)</f>
        <v>0</v>
      </c>
      <c r="IB69" s="84"/>
      <c r="IC69" s="84"/>
      <c r="ID69" s="84"/>
      <c r="IE69" s="84"/>
      <c r="IF69" s="84"/>
      <c r="IG69" s="84"/>
      <c r="IH69" s="84"/>
      <c r="II69" s="84"/>
      <c r="IJ69" s="84"/>
      <c r="IK69" s="84"/>
      <c r="IL69" s="84"/>
      <c r="IM69" s="84"/>
      <c r="IN69" s="95">
        <f t="shared" ref="IN69:IN70" si="1377">SUM(IB69:IM69)</f>
        <v>0</v>
      </c>
      <c r="IO69" s="84"/>
      <c r="IP69" s="84"/>
      <c r="IQ69" s="84"/>
      <c r="IR69" s="84"/>
      <c r="IS69" s="84"/>
      <c r="IT69" s="84"/>
      <c r="IU69" s="84"/>
      <c r="IV69" s="84"/>
      <c r="IW69" s="84"/>
      <c r="IX69" s="84"/>
      <c r="IY69" s="84"/>
      <c r="IZ69" s="84"/>
      <c r="JA69" s="95">
        <f t="shared" ref="JA69:JA70" si="1378">SUM(IO69:IZ69)</f>
        <v>0</v>
      </c>
      <c r="JB69" s="84"/>
      <c r="JC69" s="84"/>
      <c r="JD69" s="84"/>
      <c r="JE69" s="84"/>
      <c r="JF69" s="84"/>
      <c r="JG69" s="84"/>
      <c r="JH69" s="84"/>
      <c r="JI69" s="84"/>
      <c r="JJ69" s="84"/>
      <c r="JK69" s="84"/>
      <c r="JL69" s="84"/>
      <c r="JM69" s="84"/>
      <c r="JN69" s="95">
        <f t="shared" ref="JN69:JN70" si="1379">SUM(JB69:JM69)</f>
        <v>0</v>
      </c>
      <c r="JO69" s="84"/>
      <c r="JP69" s="84"/>
      <c r="JQ69" s="84"/>
      <c r="JR69" s="84"/>
      <c r="JS69" s="84"/>
      <c r="JT69" s="84"/>
      <c r="JU69" s="84"/>
      <c r="JV69" s="84"/>
      <c r="JW69" s="84"/>
      <c r="JX69" s="84"/>
      <c r="JY69" s="84"/>
      <c r="JZ69" s="84"/>
      <c r="KA69" s="95">
        <f t="shared" ref="KA69:KA70" si="1380">SUM(JO69:JZ69)</f>
        <v>0</v>
      </c>
      <c r="KB69" s="84"/>
      <c r="KC69" s="84"/>
      <c r="KD69" s="84"/>
      <c r="KE69" s="84"/>
      <c r="KF69" s="84"/>
      <c r="KG69" s="84"/>
      <c r="KH69" s="84"/>
      <c r="KI69" s="84"/>
      <c r="KJ69" s="84"/>
      <c r="KK69" s="84"/>
      <c r="KL69" s="84"/>
      <c r="KM69" s="84"/>
      <c r="KN69" s="95">
        <f t="shared" ref="KN69:KN70" si="1381">SUM(KB69:KM69)</f>
        <v>0</v>
      </c>
      <c r="KO69" s="84"/>
      <c r="KP69" s="84"/>
      <c r="KQ69" s="84"/>
      <c r="KR69" s="84"/>
      <c r="KS69" s="84"/>
      <c r="KT69" s="84"/>
      <c r="KU69" s="84"/>
      <c r="KV69" s="84"/>
      <c r="KW69" s="84"/>
      <c r="KX69" s="84"/>
      <c r="KY69" s="84"/>
      <c r="KZ69" s="84"/>
      <c r="LA69" s="95">
        <f t="shared" ref="LA69:LA70" si="1382">SUM(KO69:KZ69)</f>
        <v>0</v>
      </c>
      <c r="LB69" s="84"/>
      <c r="LC69" s="84"/>
      <c r="LD69" s="84"/>
      <c r="LE69" s="84"/>
      <c r="LF69" s="84"/>
      <c r="LG69" s="84"/>
      <c r="LH69" s="84"/>
      <c r="LI69" s="84"/>
      <c r="LJ69" s="84"/>
      <c r="LK69" s="84"/>
      <c r="LL69" s="84"/>
      <c r="LM69" s="84"/>
      <c r="LN69" s="95">
        <f t="shared" ref="LN69:LN70" si="1383">SUM(LB69:LM69)</f>
        <v>0</v>
      </c>
    </row>
    <row r="70" spans="1:326" s="58" customFormat="1">
      <c r="A70" s="60" t="s">
        <v>57</v>
      </c>
      <c r="B70" s="261"/>
      <c r="C70" s="261"/>
      <c r="D70" s="261"/>
      <c r="E70" s="261"/>
      <c r="F70" s="261"/>
      <c r="G70" s="261"/>
      <c r="H70" s="261"/>
      <c r="I70" s="261"/>
      <c r="J70" s="261"/>
      <c r="K70" s="261"/>
      <c r="L70" s="261"/>
      <c r="M70" s="261"/>
      <c r="N70" s="262">
        <f t="shared" si="1359"/>
        <v>0</v>
      </c>
      <c r="O70" s="261"/>
      <c r="P70" s="84"/>
      <c r="Q70" s="84"/>
      <c r="R70" s="84"/>
      <c r="S70" s="84"/>
      <c r="T70" s="84"/>
      <c r="U70" s="84"/>
      <c r="V70" s="84"/>
      <c r="W70" s="84"/>
      <c r="X70" s="84"/>
      <c r="Y70" s="84"/>
      <c r="Z70" s="84"/>
      <c r="AA70" s="95">
        <f t="shared" si="1360"/>
        <v>0</v>
      </c>
      <c r="AB70" s="84"/>
      <c r="AC70" s="84"/>
      <c r="AD70" s="84"/>
      <c r="AE70" s="84"/>
      <c r="AF70" s="84"/>
      <c r="AG70" s="84"/>
      <c r="AH70" s="84"/>
      <c r="AI70" s="84"/>
      <c r="AJ70" s="84"/>
      <c r="AK70" s="84"/>
      <c r="AL70" s="84"/>
      <c r="AM70" s="84"/>
      <c r="AN70" s="95">
        <f t="shared" si="1361"/>
        <v>0</v>
      </c>
      <c r="AO70" s="84">
        <f>(-AO14)*(1+'Bazinės prielaidos'!$E$19)</f>
        <v>-5509.1652916666671</v>
      </c>
      <c r="AP70" s="84">
        <f>(-AP14)*(1+'Bazinės prielaidos'!$E$19)</f>
        <v>-5509.1652916666671</v>
      </c>
      <c r="AQ70" s="84">
        <f>(-AQ14)*(1+'Bazinės prielaidos'!$E$19)</f>
        <v>-5509.1652916666671</v>
      </c>
      <c r="AR70" s="84">
        <f>(-AR14)*(1+'Bazinės prielaidos'!$E$19)</f>
        <v>-5509.1652916666671</v>
      </c>
      <c r="AS70" s="84">
        <f>(-AS14)*(1+'Bazinės prielaidos'!$E$19)</f>
        <v>-5509.1652916666671</v>
      </c>
      <c r="AT70" s="84">
        <f>(-AT14)*(1+'Bazinės prielaidos'!$E$19)</f>
        <v>-5509.1652916666671</v>
      </c>
      <c r="AU70" s="84">
        <f>(-AU14)*(1+'Bazinės prielaidos'!$E$19)</f>
        <v>-5509.1652916666671</v>
      </c>
      <c r="AV70" s="84">
        <f>(-AV14)*(1+'Bazinės prielaidos'!$E$19)</f>
        <v>-5509.1652916666671</v>
      </c>
      <c r="AW70" s="84">
        <f>(-AW14)*(1+'Bazinės prielaidos'!$E$19)</f>
        <v>-5509.1652916666671</v>
      </c>
      <c r="AX70" s="84">
        <f>(-AX14)*(1+'Bazinės prielaidos'!$E$19)</f>
        <v>-5509.1652916666671</v>
      </c>
      <c r="AY70" s="84">
        <f>(-AY14)*(1+'Bazinės prielaidos'!$E$19)</f>
        <v>-5509.1652916666671</v>
      </c>
      <c r="AZ70" s="84">
        <f>(-AZ14)*(1+'Bazinės prielaidos'!$E$19)</f>
        <v>-5509.1652916666671</v>
      </c>
      <c r="BA70" s="95">
        <f t="shared" si="1362"/>
        <v>-66109.983499999988</v>
      </c>
      <c r="BB70" s="84">
        <f>(-BB14)*(1+'Bazinės prielaidos'!$E$19)</f>
        <v>-5509.1652916666671</v>
      </c>
      <c r="BC70" s="84">
        <f>(-BC14)*(1+'Bazinės prielaidos'!$E$19)</f>
        <v>-5509.1652916666671</v>
      </c>
      <c r="BD70" s="84">
        <f>(-BD14)*(1+'Bazinės prielaidos'!$E$19)</f>
        <v>-5509.1652916666671</v>
      </c>
      <c r="BE70" s="84">
        <f>(-BE14)*(1+'Bazinės prielaidos'!$E$19)</f>
        <v>-5509.1652916666671</v>
      </c>
      <c r="BF70" s="84">
        <f>(-BF14)*(1+'Bazinės prielaidos'!$E$19)</f>
        <v>-5509.1652916666671</v>
      </c>
      <c r="BG70" s="84">
        <f>(-BG14)*(1+'Bazinės prielaidos'!$E$19)</f>
        <v>-5509.1652916666671</v>
      </c>
      <c r="BH70" s="84">
        <f>(-BH14)*(1+'Bazinės prielaidos'!$E$19)</f>
        <v>-5509.1652916666671</v>
      </c>
      <c r="BI70" s="84">
        <f>(-BI14)*(1+'Bazinės prielaidos'!$E$19)</f>
        <v>-5509.1652916666671</v>
      </c>
      <c r="BJ70" s="84">
        <f>(-BJ14)*(1+'Bazinės prielaidos'!$E$19)</f>
        <v>-5509.1652916666671</v>
      </c>
      <c r="BK70" s="84">
        <f>(-BK14)*(1+'Bazinės prielaidos'!$E$19)</f>
        <v>-5509.1652916666671</v>
      </c>
      <c r="BL70" s="84">
        <f>(-BL14)*(1+'Bazinės prielaidos'!$E$19)</f>
        <v>-5509.1652916666671</v>
      </c>
      <c r="BM70" s="84">
        <f>(-BM14)*(1+'Bazinės prielaidos'!$E$19)</f>
        <v>-5509.1652916666671</v>
      </c>
      <c r="BN70" s="95">
        <f t="shared" si="1363"/>
        <v>-66109.983499999988</v>
      </c>
      <c r="BO70" s="84">
        <f>(-BO14)*(1+'Bazinės prielaidos'!$E$19)</f>
        <v>-5509.1652916666671</v>
      </c>
      <c r="BP70" s="84">
        <f>(-BP14)*(1+'Bazinės prielaidos'!$E$19)</f>
        <v>-5509.1652916666671</v>
      </c>
      <c r="BQ70" s="84">
        <f>(-BQ14)*(1+'Bazinės prielaidos'!$E$19)</f>
        <v>-5509.1652916666671</v>
      </c>
      <c r="BR70" s="84">
        <f>(-BR14)*(1+'Bazinės prielaidos'!$E$19)</f>
        <v>-5509.1652916666671</v>
      </c>
      <c r="BS70" s="84">
        <f>(-BS14)*(1+'Bazinės prielaidos'!$E$19)</f>
        <v>-5509.1652916666671</v>
      </c>
      <c r="BT70" s="84">
        <f>(-BT14)*(1+'Bazinės prielaidos'!$E$19)</f>
        <v>-5509.1652916666671</v>
      </c>
      <c r="BU70" s="84">
        <f>(-BU14)*(1+'Bazinės prielaidos'!$E$19)</f>
        <v>-5509.1652916666671</v>
      </c>
      <c r="BV70" s="84">
        <f>(-BV14)*(1+'Bazinės prielaidos'!$E$19)</f>
        <v>-5509.1652916666671</v>
      </c>
      <c r="BW70" s="84">
        <f>(-BW14)*(1+'Bazinės prielaidos'!$E$19)</f>
        <v>-5509.1652916666671</v>
      </c>
      <c r="BX70" s="84">
        <f>(-BX14)*(1+'Bazinės prielaidos'!$E$19)</f>
        <v>-5509.1652916666671</v>
      </c>
      <c r="BY70" s="84">
        <f>(-BY14)*(1+'Bazinės prielaidos'!$E$19)</f>
        <v>-5509.1652916666671</v>
      </c>
      <c r="BZ70" s="84">
        <f>(-BZ14)*(1+'Bazinės prielaidos'!$E$19)</f>
        <v>-5509.1652916666671</v>
      </c>
      <c r="CA70" s="95">
        <f t="shared" si="1364"/>
        <v>-66109.983499999988</v>
      </c>
      <c r="CB70" s="84">
        <f>(-CB14)*(1+'Bazinės prielaidos'!$E$19)</f>
        <v>-5509.1652916666671</v>
      </c>
      <c r="CC70" s="84">
        <f>(-CC14)*(1+'Bazinės prielaidos'!$E$19)</f>
        <v>-5509.1652916666671</v>
      </c>
      <c r="CD70" s="84">
        <f>(-CD14)*(1+'Bazinės prielaidos'!$E$19)</f>
        <v>-5509.1652916666671</v>
      </c>
      <c r="CE70" s="84">
        <f>(-CE14)*(1+'Bazinės prielaidos'!$E$19)</f>
        <v>-5509.1652916666671</v>
      </c>
      <c r="CF70" s="84">
        <f>(-CF14)*(1+'Bazinės prielaidos'!$E$19)</f>
        <v>-5509.1652916666671</v>
      </c>
      <c r="CG70" s="84">
        <f>(-CG14)*(1+'Bazinės prielaidos'!$E$19)</f>
        <v>-5509.1652916666671</v>
      </c>
      <c r="CH70" s="84">
        <f>(-CH14)*(1+'Bazinės prielaidos'!$E$19)</f>
        <v>-5509.1652916666671</v>
      </c>
      <c r="CI70" s="84">
        <f>(-CI14)*(1+'Bazinės prielaidos'!$E$19)</f>
        <v>-5509.1652916666671</v>
      </c>
      <c r="CJ70" s="84">
        <f>(-CJ14)*(1+'Bazinės prielaidos'!$E$19)</f>
        <v>-5509.1652916666671</v>
      </c>
      <c r="CK70" s="84">
        <f>(-CK14)*(1+'Bazinės prielaidos'!$E$19)</f>
        <v>-5509.1652916666671</v>
      </c>
      <c r="CL70" s="84">
        <f>(-CL14)*(1+'Bazinės prielaidos'!$E$19)</f>
        <v>-5509.1652916666671</v>
      </c>
      <c r="CM70" s="84">
        <f>(-CM14)*(1+'Bazinės prielaidos'!$E$19)</f>
        <v>-5509.1652916666671</v>
      </c>
      <c r="CN70" s="95">
        <f t="shared" si="1365"/>
        <v>-66109.983499999988</v>
      </c>
      <c r="CO70" s="84">
        <f>(-CO14)*(1+'Bazinės prielaidos'!$E$19)</f>
        <v>-5509.1652916666671</v>
      </c>
      <c r="CP70" s="84">
        <f>(-CP14)*(1+'Bazinės prielaidos'!$E$19)</f>
        <v>-5509.1652916666671</v>
      </c>
      <c r="CQ70" s="84">
        <f>(-CQ14)*(1+'Bazinės prielaidos'!$E$19)</f>
        <v>-5509.1652916666671</v>
      </c>
      <c r="CR70" s="84">
        <f>(-CR14)*(1+'Bazinės prielaidos'!$E$19)</f>
        <v>-5509.1652916666671</v>
      </c>
      <c r="CS70" s="84">
        <f>(-CS14)*(1+'Bazinės prielaidos'!$E$19)</f>
        <v>-5509.1652916666671</v>
      </c>
      <c r="CT70" s="84">
        <f>(-CT14)*(1+'Bazinės prielaidos'!$E$19)</f>
        <v>-5509.1652916666671</v>
      </c>
      <c r="CU70" s="84">
        <f>(-CU14)*(1+'Bazinės prielaidos'!$E$19)</f>
        <v>-5509.1652916666671</v>
      </c>
      <c r="CV70" s="84">
        <f>(-CV14)*(1+'Bazinės prielaidos'!$E$19)</f>
        <v>-5509.1652916666671</v>
      </c>
      <c r="CW70" s="84">
        <f>(-CW14)*(1+'Bazinės prielaidos'!$E$19)</f>
        <v>-5509.1652916666671</v>
      </c>
      <c r="CX70" s="84">
        <f>(-CX14)*(1+'Bazinės prielaidos'!$E$19)</f>
        <v>-5509.1652916666671</v>
      </c>
      <c r="CY70" s="84">
        <f>(-CY14)*(1+'Bazinės prielaidos'!$E$19)</f>
        <v>-5509.1652916666671</v>
      </c>
      <c r="CZ70" s="84">
        <f>(-CZ14)*(1+'Bazinės prielaidos'!$E$19)</f>
        <v>-5509.1652916666671</v>
      </c>
      <c r="DA70" s="95">
        <f t="shared" si="1366"/>
        <v>-66109.983499999988</v>
      </c>
      <c r="DB70" s="84">
        <f>(-DB14)*(1+'Bazinės prielaidos'!$E$19)</f>
        <v>-5509.1652916666671</v>
      </c>
      <c r="DC70" s="84">
        <f>(-DC14)*(1+'Bazinės prielaidos'!$E$19)</f>
        <v>-5509.1652916666671</v>
      </c>
      <c r="DD70" s="84">
        <f>(-DD14)*(1+'Bazinės prielaidos'!$E$19)</f>
        <v>-5509.1652916666671</v>
      </c>
      <c r="DE70" s="84">
        <f>(-DE14)*(1+'Bazinės prielaidos'!$E$19)</f>
        <v>-5509.1652916666671</v>
      </c>
      <c r="DF70" s="84">
        <f>(-DF14)*(1+'Bazinės prielaidos'!$E$19)</f>
        <v>-5509.1652916666671</v>
      </c>
      <c r="DG70" s="84">
        <f>(-DG14)*(1+'Bazinės prielaidos'!$E$19)</f>
        <v>-5509.1652916666671</v>
      </c>
      <c r="DH70" s="84">
        <f>(-DH14)*(1+'Bazinės prielaidos'!$E$19)</f>
        <v>-5509.1652916666671</v>
      </c>
      <c r="DI70" s="84">
        <f>(-DI14)*(1+'Bazinės prielaidos'!$E$19)</f>
        <v>-5509.1652916666671</v>
      </c>
      <c r="DJ70" s="84">
        <f>(-DJ14)*(1+'Bazinės prielaidos'!$E$19)</f>
        <v>-5509.1652916666671</v>
      </c>
      <c r="DK70" s="84">
        <f>(-DK14)*(1+'Bazinės prielaidos'!$E$19)</f>
        <v>-5509.1652916666671</v>
      </c>
      <c r="DL70" s="84">
        <f>(-DL14)*(1+'Bazinės prielaidos'!$E$19)</f>
        <v>-5509.1652916666671</v>
      </c>
      <c r="DM70" s="84">
        <f>(-DM14)*(1+'Bazinės prielaidos'!$E$19)</f>
        <v>-5509.1652916666671</v>
      </c>
      <c r="DN70" s="95">
        <f t="shared" si="1367"/>
        <v>-66109.983499999988</v>
      </c>
      <c r="DO70" s="84">
        <f>(-DO14)*(1+'Bazinės prielaidos'!$E$19)</f>
        <v>-5509.1652916666671</v>
      </c>
      <c r="DP70" s="84">
        <f>(-DP14)*(1+'Bazinės prielaidos'!$E$19)</f>
        <v>-5509.1652916666671</v>
      </c>
      <c r="DQ70" s="84">
        <f>(-DQ14)*(1+'Bazinės prielaidos'!$E$19)</f>
        <v>-5509.1652916666671</v>
      </c>
      <c r="DR70" s="84">
        <f>(-DR14)*(1+'Bazinės prielaidos'!$E$19)</f>
        <v>-5509.1652916666671</v>
      </c>
      <c r="DS70" s="84">
        <f>(-DS14)*(1+'Bazinės prielaidos'!$E$19)</f>
        <v>-5509.1652916666671</v>
      </c>
      <c r="DT70" s="84">
        <f>(-DT14)*(1+'Bazinės prielaidos'!$E$19)</f>
        <v>-5509.1652916666671</v>
      </c>
      <c r="DU70" s="84">
        <f>(-DU14)*(1+'Bazinės prielaidos'!$E$19)</f>
        <v>-5509.1652916666671</v>
      </c>
      <c r="DV70" s="84">
        <f>(-DV14)*(1+'Bazinės prielaidos'!$E$19)</f>
        <v>-5509.1652916666671</v>
      </c>
      <c r="DW70" s="84">
        <f>(-DW14)*(1+'Bazinės prielaidos'!$E$19)</f>
        <v>-5509.1652916666671</v>
      </c>
      <c r="DX70" s="84">
        <f>(-DX14)*(1+'Bazinės prielaidos'!$E$19)</f>
        <v>-5509.1652916666671</v>
      </c>
      <c r="DY70" s="84">
        <f>(-DY14)*(1+'Bazinės prielaidos'!$E$19)</f>
        <v>-5509.1652916666671</v>
      </c>
      <c r="DZ70" s="84">
        <f>(-DZ14)*(1+'Bazinės prielaidos'!$E$19)</f>
        <v>-5509.1652916666671</v>
      </c>
      <c r="EA70" s="95">
        <f t="shared" si="1368"/>
        <v>-66109.983499999988</v>
      </c>
      <c r="EB70" s="84">
        <f>(-EB14)*(1+'Bazinės prielaidos'!$E$19)</f>
        <v>-5509.1652916666671</v>
      </c>
      <c r="EC70" s="84">
        <f>(-EC14)*(1+'Bazinės prielaidos'!$E$19)</f>
        <v>-5509.1652916666671</v>
      </c>
      <c r="ED70" s="84">
        <f>(-ED14)*(1+'Bazinės prielaidos'!$E$19)</f>
        <v>-5509.1652916666671</v>
      </c>
      <c r="EE70" s="84">
        <f>(-EE14)*(1+'Bazinės prielaidos'!$E$19)</f>
        <v>-5509.1652916666671</v>
      </c>
      <c r="EF70" s="84">
        <f>(-EF14)*(1+'Bazinės prielaidos'!$E$19)</f>
        <v>-5509.1652916666671</v>
      </c>
      <c r="EG70" s="84">
        <f>(-EG14)*(1+'Bazinės prielaidos'!$E$19)</f>
        <v>-5509.1652916666671</v>
      </c>
      <c r="EH70" s="84">
        <f>(-EH14)*(1+'Bazinės prielaidos'!$E$19)</f>
        <v>-5509.1652916666671</v>
      </c>
      <c r="EI70" s="84">
        <f>(-EI14)*(1+'Bazinės prielaidos'!$E$19)</f>
        <v>-5509.1652916666671</v>
      </c>
      <c r="EJ70" s="84">
        <f>(-EJ14)*(1+'Bazinės prielaidos'!$E$19)</f>
        <v>-5509.1652916666671</v>
      </c>
      <c r="EK70" s="84">
        <f>(-EK14)*(1+'Bazinės prielaidos'!$E$19)</f>
        <v>-5509.1652916666671</v>
      </c>
      <c r="EL70" s="84">
        <f>(-EL14)*(1+'Bazinės prielaidos'!$E$19)</f>
        <v>-5509.1652916666671</v>
      </c>
      <c r="EM70" s="84">
        <f>(-EM14)*(1+'Bazinės prielaidos'!$E$19)</f>
        <v>-5509.1652916666671</v>
      </c>
      <c r="EN70" s="95">
        <f t="shared" si="1369"/>
        <v>-66109.983499999988</v>
      </c>
      <c r="EO70" s="84">
        <f>(-EO14)*(1+'Bazinės prielaidos'!$E$19)</f>
        <v>-5509.1652916666671</v>
      </c>
      <c r="EP70" s="84">
        <f>(-EP14)*(1+'Bazinės prielaidos'!$E$19)</f>
        <v>-5509.1652916666671</v>
      </c>
      <c r="EQ70" s="84">
        <f>(-EQ14)*(1+'Bazinės prielaidos'!$E$19)</f>
        <v>-5509.1652916666671</v>
      </c>
      <c r="ER70" s="84">
        <f>(-ER14)*(1+'Bazinės prielaidos'!$E$19)</f>
        <v>-5509.1652916666671</v>
      </c>
      <c r="ES70" s="84">
        <f>(-ES14)*(1+'Bazinės prielaidos'!$E$19)</f>
        <v>-5509.1652916666671</v>
      </c>
      <c r="ET70" s="84">
        <f>(-ET14)*(1+'Bazinės prielaidos'!$E$19)</f>
        <v>-5509.1652916666671</v>
      </c>
      <c r="EU70" s="84">
        <f>(-EU14)*(1+'Bazinės prielaidos'!$E$19)</f>
        <v>-5509.1652916666671</v>
      </c>
      <c r="EV70" s="84">
        <f>(-EV14)*(1+'Bazinės prielaidos'!$E$19)</f>
        <v>-5509.1652916666671</v>
      </c>
      <c r="EW70" s="84">
        <f>(-EW14)*(1+'Bazinės prielaidos'!$E$19)</f>
        <v>-5509.1652916666671</v>
      </c>
      <c r="EX70" s="84">
        <f>(-EX14)*(1+'Bazinės prielaidos'!$E$19)</f>
        <v>-5509.1652916666671</v>
      </c>
      <c r="EY70" s="84">
        <f>(-EY14)*(1+'Bazinės prielaidos'!$E$19)</f>
        <v>-5509.1652916666671</v>
      </c>
      <c r="EZ70" s="84">
        <f>(-EZ14)*(1+'Bazinės prielaidos'!$E$19)</f>
        <v>-5509.1652916666671</v>
      </c>
      <c r="FA70" s="95">
        <f t="shared" si="1370"/>
        <v>-66109.983499999988</v>
      </c>
      <c r="FB70" s="84">
        <f>(-FB14)*(1+'Bazinės prielaidos'!$E$19)</f>
        <v>-5509.1652916666671</v>
      </c>
      <c r="FC70" s="84">
        <f>(-FC14)*(1+'Bazinės prielaidos'!$E$19)</f>
        <v>-5509.1652916666671</v>
      </c>
      <c r="FD70" s="84">
        <f>(-FD14)*(1+'Bazinės prielaidos'!$E$19)</f>
        <v>-5509.1652916666671</v>
      </c>
      <c r="FE70" s="84">
        <f>(-FE14)*(1+'Bazinės prielaidos'!$E$19)</f>
        <v>-5509.1652916666671</v>
      </c>
      <c r="FF70" s="84">
        <f>(-FF14)*(1+'Bazinės prielaidos'!$E$19)</f>
        <v>-5509.1652916666671</v>
      </c>
      <c r="FG70" s="84">
        <f>(-FG14)*(1+'Bazinės prielaidos'!$E$19)</f>
        <v>-5509.1652916666671</v>
      </c>
      <c r="FH70" s="84">
        <f>(-FH14)*(1+'Bazinės prielaidos'!$E$19)</f>
        <v>-5509.1652916666671</v>
      </c>
      <c r="FI70" s="84">
        <f>(-FI14)*(1+'Bazinės prielaidos'!$E$19)</f>
        <v>-5509.1652916666671</v>
      </c>
      <c r="FJ70" s="84">
        <f>(-FJ14)*(1+'Bazinės prielaidos'!$E$19)</f>
        <v>-5509.1652916666671</v>
      </c>
      <c r="FK70" s="84">
        <f>(-FK14)*(1+'Bazinės prielaidos'!$E$19)</f>
        <v>-5509.1652916666671</v>
      </c>
      <c r="FL70" s="84">
        <f>(-FL14)*(1+'Bazinės prielaidos'!$E$19)</f>
        <v>-5509.1652916666671</v>
      </c>
      <c r="FM70" s="84">
        <f>(-FM14)*(1+'Bazinės prielaidos'!$E$19)</f>
        <v>-5509.1652916666671</v>
      </c>
      <c r="FN70" s="95">
        <f t="shared" si="1371"/>
        <v>-66109.983499999988</v>
      </c>
      <c r="FO70" s="84">
        <f>(-FO14)*(1+'Bazinės prielaidos'!$E$19)</f>
        <v>-5509.1652916666671</v>
      </c>
      <c r="FP70" s="84">
        <f>(-FP14)*(1+'Bazinės prielaidos'!$E$19)</f>
        <v>-5509.1652916666671</v>
      </c>
      <c r="FQ70" s="84">
        <f>(-FQ14)*(1+'Bazinės prielaidos'!$E$19)</f>
        <v>-5509.1652916666671</v>
      </c>
      <c r="FR70" s="84">
        <f>(-FR14)*(1+'Bazinės prielaidos'!$E$19)</f>
        <v>-5509.1652916666671</v>
      </c>
      <c r="FS70" s="84">
        <f>(-FS14)*(1+'Bazinės prielaidos'!$E$19)</f>
        <v>-5509.1652916666671</v>
      </c>
      <c r="FT70" s="84">
        <f>(-FT14)*(1+'Bazinės prielaidos'!$E$19)</f>
        <v>-5509.1652916666671</v>
      </c>
      <c r="FU70" s="84">
        <f>(-FU14)*(1+'Bazinės prielaidos'!$E$19)</f>
        <v>-5509.1652916666671</v>
      </c>
      <c r="FV70" s="84">
        <f>(-FV14)*(1+'Bazinės prielaidos'!$E$19)</f>
        <v>-5509.1652916666671</v>
      </c>
      <c r="FW70" s="84">
        <f>(-FW14)*(1+'Bazinės prielaidos'!$E$19)</f>
        <v>-5509.1652916666671</v>
      </c>
      <c r="FX70" s="84">
        <f>(-FX14)*(1+'Bazinės prielaidos'!$E$19)</f>
        <v>-5509.1652916666671</v>
      </c>
      <c r="FY70" s="84">
        <f>(-FY14)*(1+'Bazinės prielaidos'!$E$19)</f>
        <v>-5509.1652916666671</v>
      </c>
      <c r="FZ70" s="84">
        <f>(-FZ14)*(1+'Bazinės prielaidos'!$E$19)</f>
        <v>-5509.1652916666671</v>
      </c>
      <c r="GA70" s="95">
        <f t="shared" si="1372"/>
        <v>-66109.983499999988</v>
      </c>
      <c r="GB70" s="84">
        <f>(-GB14)*(1+'Bazinės prielaidos'!$E$19)</f>
        <v>-5509.1652916666671</v>
      </c>
      <c r="GC70" s="84">
        <f>(-GC14)*(1+'Bazinės prielaidos'!$E$19)</f>
        <v>-5509.1652916666671</v>
      </c>
      <c r="GD70" s="84">
        <f>(-GD14)*(1+'Bazinės prielaidos'!$E$19)</f>
        <v>-5509.1652916666671</v>
      </c>
      <c r="GE70" s="84">
        <f>(-GE14)*(1+'Bazinės prielaidos'!$E$19)</f>
        <v>-5509.1652916666671</v>
      </c>
      <c r="GF70" s="84">
        <f>(-GF14)*(1+'Bazinės prielaidos'!$E$19)</f>
        <v>-5509.1652916666671</v>
      </c>
      <c r="GG70" s="84">
        <f>(-GG14)*(1+'Bazinės prielaidos'!$E$19)</f>
        <v>-5509.1652916666671</v>
      </c>
      <c r="GH70" s="84">
        <f>(-GH14)*(1+'Bazinės prielaidos'!$E$19)</f>
        <v>-5509.1652916666671</v>
      </c>
      <c r="GI70" s="84">
        <f>(-GI14)*(1+'Bazinės prielaidos'!$E$19)</f>
        <v>-5509.1652916666671</v>
      </c>
      <c r="GJ70" s="84">
        <f>(-GJ14)*(1+'Bazinės prielaidos'!$E$19)</f>
        <v>-5509.1652916666671</v>
      </c>
      <c r="GK70" s="84">
        <f>(-GK14)*(1+'Bazinės prielaidos'!$E$19)</f>
        <v>-5509.1652916666671</v>
      </c>
      <c r="GL70" s="84">
        <f>(-GL14)*(1+'Bazinės prielaidos'!$E$19)</f>
        <v>-5509.1652916666671</v>
      </c>
      <c r="GM70" s="84">
        <f>(-GM14)*(1+'Bazinės prielaidos'!$E$19)</f>
        <v>-5509.1652916666671</v>
      </c>
      <c r="GN70" s="95">
        <f t="shared" si="1373"/>
        <v>-66109.983499999988</v>
      </c>
      <c r="GO70" s="84">
        <f>(-GO14-'Ilgalaikio turto apskaita'!GO11)*(1+'Bazinės prielaidos'!$E$19)</f>
        <v>0</v>
      </c>
      <c r="GP70" s="84">
        <f>(-GP14-'Ilgalaikio turto apskaita'!GP11)*(1+'Bazinės prielaidos'!$E$19)</f>
        <v>0</v>
      </c>
      <c r="GQ70" s="84">
        <f>(-GQ14-'Ilgalaikio turto apskaita'!GQ11)*(1+'Bazinės prielaidos'!$E$19)</f>
        <v>0</v>
      </c>
      <c r="GR70" s="84">
        <f>(-GR14-'Ilgalaikio turto apskaita'!GR11)*(1+'Bazinės prielaidos'!$E$19)</f>
        <v>0</v>
      </c>
      <c r="GS70" s="84">
        <f>(-GS14-'Ilgalaikio turto apskaita'!GS11)*(1+'Bazinės prielaidos'!$E$19)</f>
        <v>0</v>
      </c>
      <c r="GT70" s="84">
        <f>(-GT14-'Ilgalaikio turto apskaita'!GT11)*(1+'Bazinės prielaidos'!$E$19)</f>
        <v>0</v>
      </c>
      <c r="GU70" s="84">
        <f>(-GU14-'Ilgalaikio turto apskaita'!GU11)*(1+'Bazinės prielaidos'!$E$19)</f>
        <v>0</v>
      </c>
      <c r="GV70" s="84">
        <f>(-GV14-'Ilgalaikio turto apskaita'!GV11)*(1+'Bazinės prielaidos'!$E$19)</f>
        <v>0</v>
      </c>
      <c r="GW70" s="84">
        <f>(-GW14-'Ilgalaikio turto apskaita'!GW11)*(1+'Bazinės prielaidos'!$E$19)</f>
        <v>0</v>
      </c>
      <c r="GX70" s="84">
        <f>(-GX14-'Ilgalaikio turto apskaita'!GX11)*(1+'Bazinės prielaidos'!$E$19)</f>
        <v>0</v>
      </c>
      <c r="GY70" s="84">
        <f>(-GY14-'Ilgalaikio turto apskaita'!GY11)*(1+'Bazinės prielaidos'!$E$19)</f>
        <v>0</v>
      </c>
      <c r="GZ70" s="84">
        <f>(-GZ14-'Ilgalaikio turto apskaita'!GZ11)*(1+'Bazinės prielaidos'!$E$19)</f>
        <v>0</v>
      </c>
      <c r="HA70" s="95">
        <f t="shared" si="1374"/>
        <v>0</v>
      </c>
      <c r="HB70" s="84">
        <f>(-HB14-'Ilgalaikio turto apskaita'!HB11)*(1+'Bazinės prielaidos'!$E$19)</f>
        <v>0</v>
      </c>
      <c r="HC70" s="84">
        <f>(-HC14-'Ilgalaikio turto apskaita'!HC11)*(1+'Bazinės prielaidos'!$E$19)</f>
        <v>0</v>
      </c>
      <c r="HD70" s="84">
        <f>(-HD14-'Ilgalaikio turto apskaita'!HD11)*(1+'Bazinės prielaidos'!$E$19)</f>
        <v>0</v>
      </c>
      <c r="HE70" s="84">
        <f>(-HE14-'Ilgalaikio turto apskaita'!HE11)*(1+'Bazinės prielaidos'!$E$19)</f>
        <v>0</v>
      </c>
      <c r="HF70" s="84">
        <f>(-HF14-'Ilgalaikio turto apskaita'!HF11)*(1+'Bazinės prielaidos'!$E$19)</f>
        <v>0</v>
      </c>
      <c r="HG70" s="84">
        <f>(-HG14-'Ilgalaikio turto apskaita'!HG11)*(1+'Bazinės prielaidos'!$E$19)</f>
        <v>0</v>
      </c>
      <c r="HH70" s="84">
        <f>(-HH14-'Ilgalaikio turto apskaita'!HH11)*(1+'Bazinės prielaidos'!$E$19)</f>
        <v>0</v>
      </c>
      <c r="HI70" s="84">
        <f>(-HI14-'Ilgalaikio turto apskaita'!HI11)*(1+'Bazinės prielaidos'!$E$19)</f>
        <v>0</v>
      </c>
      <c r="HJ70" s="84">
        <f>(-HJ14-'Ilgalaikio turto apskaita'!HJ11)*(1+'Bazinės prielaidos'!$E$19)</f>
        <v>0</v>
      </c>
      <c r="HK70" s="84">
        <f>(-HK14-'Ilgalaikio turto apskaita'!HK11)*(1+'Bazinės prielaidos'!$E$19)</f>
        <v>0</v>
      </c>
      <c r="HL70" s="84">
        <f>(-HL14-'Ilgalaikio turto apskaita'!HL11)*(1+'Bazinės prielaidos'!$E$19)</f>
        <v>0</v>
      </c>
      <c r="HM70" s="84">
        <f>(-HM14-'Ilgalaikio turto apskaita'!HM11)*(1+'Bazinės prielaidos'!$E$19)</f>
        <v>0</v>
      </c>
      <c r="HN70" s="95">
        <f t="shared" si="1375"/>
        <v>0</v>
      </c>
      <c r="HO70" s="84">
        <f>(-HO14-'Ilgalaikio turto apskaita'!HO11)*(1+'Bazinės prielaidos'!$E$19)</f>
        <v>0</v>
      </c>
      <c r="HP70" s="84">
        <f>(-HP14-'Ilgalaikio turto apskaita'!HP11)*(1+'Bazinės prielaidos'!$E$19)</f>
        <v>0</v>
      </c>
      <c r="HQ70" s="84">
        <f>(-HQ14-'Ilgalaikio turto apskaita'!HQ11)*(1+'Bazinės prielaidos'!$E$19)</f>
        <v>0</v>
      </c>
      <c r="HR70" s="84">
        <f>(-HR14-'Ilgalaikio turto apskaita'!HR11)*(1+'Bazinės prielaidos'!$E$19)</f>
        <v>0</v>
      </c>
      <c r="HS70" s="84">
        <f>(-HS14-'Ilgalaikio turto apskaita'!HS11)*(1+'Bazinės prielaidos'!$E$19)</f>
        <v>0</v>
      </c>
      <c r="HT70" s="84">
        <f>(-HT14-'Ilgalaikio turto apskaita'!HT11)*(1+'Bazinės prielaidos'!$E$19)</f>
        <v>0</v>
      </c>
      <c r="HU70" s="84">
        <f>(-HU14-'Ilgalaikio turto apskaita'!HU11)*(1+'Bazinės prielaidos'!$E$19)</f>
        <v>0</v>
      </c>
      <c r="HV70" s="84">
        <f>(-HV14-'Ilgalaikio turto apskaita'!HV11)*(1+'Bazinės prielaidos'!$E$19)</f>
        <v>0</v>
      </c>
      <c r="HW70" s="84">
        <f>(-HW14-'Ilgalaikio turto apskaita'!HW11)*(1+'Bazinės prielaidos'!$E$19)</f>
        <v>0</v>
      </c>
      <c r="HX70" s="84">
        <f>(-HX14-'Ilgalaikio turto apskaita'!HX11)*(1+'Bazinės prielaidos'!$E$19)</f>
        <v>0</v>
      </c>
      <c r="HY70" s="84">
        <f>(-HY14-'Ilgalaikio turto apskaita'!HY11)*(1+'Bazinės prielaidos'!$E$19)</f>
        <v>0</v>
      </c>
      <c r="HZ70" s="84">
        <f>(-HZ14-'Ilgalaikio turto apskaita'!HZ11)*(1+'Bazinės prielaidos'!$E$19)</f>
        <v>0</v>
      </c>
      <c r="IA70" s="95">
        <f t="shared" si="1376"/>
        <v>0</v>
      </c>
      <c r="IB70" s="84">
        <f>(-IB14-'Ilgalaikio turto apskaita'!IB11)*(1+'Bazinės prielaidos'!$E$19)</f>
        <v>0</v>
      </c>
      <c r="IC70" s="84">
        <f>(-IC14-'Ilgalaikio turto apskaita'!IC11)*(1+'Bazinės prielaidos'!$E$19)</f>
        <v>0</v>
      </c>
      <c r="ID70" s="84">
        <f>(-ID14-'Ilgalaikio turto apskaita'!ID11)*(1+'Bazinės prielaidos'!$E$19)</f>
        <v>0</v>
      </c>
      <c r="IE70" s="84">
        <f>(-IE14-'Ilgalaikio turto apskaita'!IE11)*(1+'Bazinės prielaidos'!$E$19)</f>
        <v>0</v>
      </c>
      <c r="IF70" s="84">
        <f>(-IF14-'Ilgalaikio turto apskaita'!IF11)*(1+'Bazinės prielaidos'!$E$19)</f>
        <v>0</v>
      </c>
      <c r="IG70" s="84">
        <f>(-IG14-'Ilgalaikio turto apskaita'!IG11)*(1+'Bazinės prielaidos'!$E$19)</f>
        <v>0</v>
      </c>
      <c r="IH70" s="84">
        <f>(-IH14-'Ilgalaikio turto apskaita'!IH11)*(1+'Bazinės prielaidos'!$E$19)</f>
        <v>0</v>
      </c>
      <c r="II70" s="84">
        <f>(-II14-'Ilgalaikio turto apskaita'!II11)*(1+'Bazinės prielaidos'!$E$19)</f>
        <v>0</v>
      </c>
      <c r="IJ70" s="84">
        <f>(-IJ14-'Ilgalaikio turto apskaita'!IJ11)*(1+'Bazinės prielaidos'!$E$19)</f>
        <v>0</v>
      </c>
      <c r="IK70" s="84">
        <f>(-IK14-'Ilgalaikio turto apskaita'!IK11)*(1+'Bazinės prielaidos'!$E$19)</f>
        <v>0</v>
      </c>
      <c r="IL70" s="84">
        <f>(-IL14-'Ilgalaikio turto apskaita'!IL11)*(1+'Bazinės prielaidos'!$E$19)</f>
        <v>0</v>
      </c>
      <c r="IM70" s="84">
        <f>(-IM14-'Ilgalaikio turto apskaita'!IM11)*(1+'Bazinės prielaidos'!$E$19)</f>
        <v>0</v>
      </c>
      <c r="IN70" s="95">
        <f t="shared" si="1377"/>
        <v>0</v>
      </c>
      <c r="IO70" s="84">
        <f>(-IO14-'Ilgalaikio turto apskaita'!IO11)*(1+'Bazinės prielaidos'!$E$19)</f>
        <v>0</v>
      </c>
      <c r="IP70" s="84">
        <f>(-IP14-'Ilgalaikio turto apskaita'!IP11)*(1+'Bazinės prielaidos'!$E$19)</f>
        <v>0</v>
      </c>
      <c r="IQ70" s="84">
        <f>(-IQ14-'Ilgalaikio turto apskaita'!IQ11)*(1+'Bazinės prielaidos'!$E$19)</f>
        <v>0</v>
      </c>
      <c r="IR70" s="84">
        <f>(-IR14-'Ilgalaikio turto apskaita'!IR11)*(1+'Bazinės prielaidos'!$E$19)</f>
        <v>0</v>
      </c>
      <c r="IS70" s="84">
        <f>(-IS14-'Ilgalaikio turto apskaita'!IS11)*(1+'Bazinės prielaidos'!$E$19)</f>
        <v>0</v>
      </c>
      <c r="IT70" s="84">
        <f>(-IT14-'Ilgalaikio turto apskaita'!IT11)*(1+'Bazinės prielaidos'!$E$19)</f>
        <v>0</v>
      </c>
      <c r="IU70" s="84">
        <f>(-IU14-'Ilgalaikio turto apskaita'!IU11)*(1+'Bazinės prielaidos'!$E$19)</f>
        <v>0</v>
      </c>
      <c r="IV70" s="84">
        <f>(-IV14-'Ilgalaikio turto apskaita'!IV11)*(1+'Bazinės prielaidos'!$E$19)</f>
        <v>0</v>
      </c>
      <c r="IW70" s="84">
        <f>(-IW14-'Ilgalaikio turto apskaita'!IW11)*(1+'Bazinės prielaidos'!$E$19)</f>
        <v>0</v>
      </c>
      <c r="IX70" s="84">
        <f>(-IX14-'Ilgalaikio turto apskaita'!IX11)*(1+'Bazinės prielaidos'!$E$19)</f>
        <v>0</v>
      </c>
      <c r="IY70" s="84">
        <f>(-IY14-'Ilgalaikio turto apskaita'!IY11)*(1+'Bazinės prielaidos'!$E$19)</f>
        <v>0</v>
      </c>
      <c r="IZ70" s="84">
        <f>(-IZ14-'Ilgalaikio turto apskaita'!IZ11)*(1+'Bazinės prielaidos'!$E$19)</f>
        <v>0</v>
      </c>
      <c r="JA70" s="95">
        <f t="shared" si="1378"/>
        <v>0</v>
      </c>
      <c r="JB70" s="84">
        <f>(-JB14-'Ilgalaikio turto apskaita'!JB11)*(1+'Bazinės prielaidos'!$E$19)</f>
        <v>0</v>
      </c>
      <c r="JC70" s="84">
        <f>(-JC14-'Ilgalaikio turto apskaita'!JC11)*(1+'Bazinės prielaidos'!$E$19)</f>
        <v>0</v>
      </c>
      <c r="JD70" s="84">
        <f>(-JD14-'Ilgalaikio turto apskaita'!JD11)*(1+'Bazinės prielaidos'!$E$19)</f>
        <v>0</v>
      </c>
      <c r="JE70" s="84">
        <f>(-JE14-'Ilgalaikio turto apskaita'!JE11)*(1+'Bazinės prielaidos'!$E$19)</f>
        <v>0</v>
      </c>
      <c r="JF70" s="84">
        <f>(-JF14-'Ilgalaikio turto apskaita'!JF11)*(1+'Bazinės prielaidos'!$E$19)</f>
        <v>0</v>
      </c>
      <c r="JG70" s="84">
        <f>(-JG14-'Ilgalaikio turto apskaita'!JG11)*(1+'Bazinės prielaidos'!$E$19)</f>
        <v>0</v>
      </c>
      <c r="JH70" s="84">
        <f>(-JH14-'Ilgalaikio turto apskaita'!JH11)*(1+'Bazinės prielaidos'!$E$19)</f>
        <v>0</v>
      </c>
      <c r="JI70" s="84">
        <f>(-JI14-'Ilgalaikio turto apskaita'!JI11)*(1+'Bazinės prielaidos'!$E$19)</f>
        <v>0</v>
      </c>
      <c r="JJ70" s="84">
        <f>(-JJ14-'Ilgalaikio turto apskaita'!JJ11)*(1+'Bazinės prielaidos'!$E$19)</f>
        <v>0</v>
      </c>
      <c r="JK70" s="84">
        <f>(-JK14-'Ilgalaikio turto apskaita'!JK11)*(1+'Bazinės prielaidos'!$E$19)</f>
        <v>0</v>
      </c>
      <c r="JL70" s="84">
        <f>(-JL14-'Ilgalaikio turto apskaita'!JL11)*(1+'Bazinės prielaidos'!$E$19)</f>
        <v>0</v>
      </c>
      <c r="JM70" s="84">
        <f>(-JM14-'Ilgalaikio turto apskaita'!JM11)*(1+'Bazinės prielaidos'!$E$19)</f>
        <v>0</v>
      </c>
      <c r="JN70" s="95">
        <f t="shared" si="1379"/>
        <v>0</v>
      </c>
      <c r="JO70" s="84">
        <f>(-JO14-'Ilgalaikio turto apskaita'!JO11)*(1+'Bazinės prielaidos'!$E$19)</f>
        <v>0</v>
      </c>
      <c r="JP70" s="84">
        <f>(-JP14-'Ilgalaikio turto apskaita'!JP11)*(1+'Bazinės prielaidos'!$E$19)</f>
        <v>0</v>
      </c>
      <c r="JQ70" s="84">
        <f>(-JQ14-'Ilgalaikio turto apskaita'!JQ11)*(1+'Bazinės prielaidos'!$E$19)</f>
        <v>0</v>
      </c>
      <c r="JR70" s="84">
        <f>(-JR14-'Ilgalaikio turto apskaita'!JR11)*(1+'Bazinės prielaidos'!$E$19)</f>
        <v>0</v>
      </c>
      <c r="JS70" s="84">
        <f>(-JS14-'Ilgalaikio turto apskaita'!JS11)*(1+'Bazinės prielaidos'!$E$19)</f>
        <v>0</v>
      </c>
      <c r="JT70" s="84">
        <f>(-JT14-'Ilgalaikio turto apskaita'!JT11)*(1+'Bazinės prielaidos'!$E$19)</f>
        <v>0</v>
      </c>
      <c r="JU70" s="84">
        <f>(-JU14-'Ilgalaikio turto apskaita'!JU11)*(1+'Bazinės prielaidos'!$E$19)</f>
        <v>0</v>
      </c>
      <c r="JV70" s="84">
        <f>(-JV14-'Ilgalaikio turto apskaita'!JV11)*(1+'Bazinės prielaidos'!$E$19)</f>
        <v>0</v>
      </c>
      <c r="JW70" s="84">
        <f>(-JW14-'Ilgalaikio turto apskaita'!JW11)*(1+'Bazinės prielaidos'!$E$19)</f>
        <v>0</v>
      </c>
      <c r="JX70" s="84">
        <f>(-JX14-'Ilgalaikio turto apskaita'!JX11)*(1+'Bazinės prielaidos'!$E$19)</f>
        <v>0</v>
      </c>
      <c r="JY70" s="84">
        <f>(-JY14-'Ilgalaikio turto apskaita'!JY11)*(1+'Bazinės prielaidos'!$E$19)</f>
        <v>0</v>
      </c>
      <c r="JZ70" s="84">
        <f>(-JZ14-'Ilgalaikio turto apskaita'!JZ11)*(1+'Bazinės prielaidos'!$E$19)</f>
        <v>0</v>
      </c>
      <c r="KA70" s="95">
        <f t="shared" si="1380"/>
        <v>0</v>
      </c>
      <c r="KB70" s="84">
        <f>(-KB14-'Ilgalaikio turto apskaita'!KB11)*(1+'Bazinės prielaidos'!$E$19)</f>
        <v>0</v>
      </c>
      <c r="KC70" s="84">
        <f>(-KC14-'Ilgalaikio turto apskaita'!KC11)*(1+'Bazinės prielaidos'!$E$19)</f>
        <v>0</v>
      </c>
      <c r="KD70" s="84">
        <f>(-KD14-'Ilgalaikio turto apskaita'!KD11)*(1+'Bazinės prielaidos'!$E$19)</f>
        <v>0</v>
      </c>
      <c r="KE70" s="84">
        <f>(-KE14-'Ilgalaikio turto apskaita'!KE11)*(1+'Bazinės prielaidos'!$E$19)</f>
        <v>0</v>
      </c>
      <c r="KF70" s="84">
        <f>(-KF14-'Ilgalaikio turto apskaita'!KF11)*(1+'Bazinės prielaidos'!$E$19)</f>
        <v>0</v>
      </c>
      <c r="KG70" s="84">
        <f>(-KG14-'Ilgalaikio turto apskaita'!KG11)*(1+'Bazinės prielaidos'!$E$19)</f>
        <v>0</v>
      </c>
      <c r="KH70" s="84">
        <f>(-KH14-'Ilgalaikio turto apskaita'!KH11)*(1+'Bazinės prielaidos'!$E$19)</f>
        <v>0</v>
      </c>
      <c r="KI70" s="84">
        <f>(-KI14-'Ilgalaikio turto apskaita'!KI11)*(1+'Bazinės prielaidos'!$E$19)</f>
        <v>0</v>
      </c>
      <c r="KJ70" s="84">
        <f>(-KJ14-'Ilgalaikio turto apskaita'!KJ11)*(1+'Bazinės prielaidos'!$E$19)</f>
        <v>0</v>
      </c>
      <c r="KK70" s="84">
        <f>(-KK14-'Ilgalaikio turto apskaita'!KK11)*(1+'Bazinės prielaidos'!$E$19)</f>
        <v>0</v>
      </c>
      <c r="KL70" s="84">
        <f>(-KL14-'Ilgalaikio turto apskaita'!KL11)*(1+'Bazinės prielaidos'!$E$19)</f>
        <v>0</v>
      </c>
      <c r="KM70" s="84">
        <f>(-KM14-'Ilgalaikio turto apskaita'!KM11)*(1+'Bazinės prielaidos'!$E$19)</f>
        <v>0</v>
      </c>
      <c r="KN70" s="95">
        <f t="shared" si="1381"/>
        <v>0</v>
      </c>
      <c r="KO70" s="84">
        <f>(-KO14-'Ilgalaikio turto apskaita'!KO11)*(1+'Bazinės prielaidos'!$E$19)</f>
        <v>0</v>
      </c>
      <c r="KP70" s="84">
        <f>(-KP14-'Ilgalaikio turto apskaita'!KP11)*(1+'Bazinės prielaidos'!$E$19)</f>
        <v>0</v>
      </c>
      <c r="KQ70" s="84">
        <f>(-KQ14-'Ilgalaikio turto apskaita'!KQ11)*(1+'Bazinės prielaidos'!$E$19)</f>
        <v>0</v>
      </c>
      <c r="KR70" s="84">
        <f>(-KR14-'Ilgalaikio turto apskaita'!KR11)*(1+'Bazinės prielaidos'!$E$19)</f>
        <v>0</v>
      </c>
      <c r="KS70" s="84">
        <f>(-KS14-'Ilgalaikio turto apskaita'!KS11)*(1+'Bazinės prielaidos'!$E$19)</f>
        <v>0</v>
      </c>
      <c r="KT70" s="84">
        <f>(-KT14-'Ilgalaikio turto apskaita'!KT11)*(1+'Bazinės prielaidos'!$E$19)</f>
        <v>0</v>
      </c>
      <c r="KU70" s="84">
        <f>(-KU14-'Ilgalaikio turto apskaita'!KU11)*(1+'Bazinės prielaidos'!$E$19)</f>
        <v>0</v>
      </c>
      <c r="KV70" s="84">
        <f>(-KV14-'Ilgalaikio turto apskaita'!KV11)*(1+'Bazinės prielaidos'!$E$19)</f>
        <v>0</v>
      </c>
      <c r="KW70" s="84">
        <f>(-KW14-'Ilgalaikio turto apskaita'!KW11)*(1+'Bazinės prielaidos'!$E$19)</f>
        <v>0</v>
      </c>
      <c r="KX70" s="84">
        <f>(-KX14-'Ilgalaikio turto apskaita'!KX11)*(1+'Bazinės prielaidos'!$E$19)</f>
        <v>0</v>
      </c>
      <c r="KY70" s="84">
        <f>(-KY14-'Ilgalaikio turto apskaita'!KY11)*(1+'Bazinės prielaidos'!$E$19)</f>
        <v>0</v>
      </c>
      <c r="KZ70" s="84">
        <f>(-KZ14-'Ilgalaikio turto apskaita'!KZ11)*(1+'Bazinės prielaidos'!$E$19)</f>
        <v>0</v>
      </c>
      <c r="LA70" s="95">
        <f t="shared" si="1382"/>
        <v>0</v>
      </c>
      <c r="LB70" s="84">
        <f>(-LB14-'Ilgalaikio turto apskaita'!LB11)*(1+'Bazinės prielaidos'!$E$19)</f>
        <v>0</v>
      </c>
      <c r="LC70" s="84">
        <f>(-LC14-'Ilgalaikio turto apskaita'!LC11)*(1+'Bazinės prielaidos'!$E$19)</f>
        <v>0</v>
      </c>
      <c r="LD70" s="84">
        <f>(-LD14-'Ilgalaikio turto apskaita'!LD11)*(1+'Bazinės prielaidos'!$E$19)</f>
        <v>0</v>
      </c>
      <c r="LE70" s="84">
        <f>(-LE14-'Ilgalaikio turto apskaita'!LE11)*(1+'Bazinės prielaidos'!$E$19)</f>
        <v>0</v>
      </c>
      <c r="LF70" s="84">
        <f>(-LF14-'Ilgalaikio turto apskaita'!LF11)*(1+'Bazinės prielaidos'!$E$19)</f>
        <v>0</v>
      </c>
      <c r="LG70" s="84">
        <f>(-LG14-'Ilgalaikio turto apskaita'!LG11)*(1+'Bazinės prielaidos'!$E$19)</f>
        <v>0</v>
      </c>
      <c r="LH70" s="84">
        <f>(-LH14-'Ilgalaikio turto apskaita'!LH11)*(1+'Bazinės prielaidos'!$E$19)</f>
        <v>0</v>
      </c>
      <c r="LI70" s="84">
        <f>(-LI14-'Ilgalaikio turto apskaita'!LI11)*(1+'Bazinės prielaidos'!$E$19)</f>
        <v>0</v>
      </c>
      <c r="LJ70" s="84">
        <f>(-LJ14-'Ilgalaikio turto apskaita'!LJ11)*(1+'Bazinės prielaidos'!$E$19)</f>
        <v>0</v>
      </c>
      <c r="LK70" s="84">
        <f>(-LK14-'Ilgalaikio turto apskaita'!LK11)*(1+'Bazinės prielaidos'!$E$19)</f>
        <v>0</v>
      </c>
      <c r="LL70" s="84">
        <f>(-LL14-'Ilgalaikio turto apskaita'!LL11)*(1+'Bazinės prielaidos'!$E$19)</f>
        <v>0</v>
      </c>
      <c r="LM70" s="84">
        <f>(-LM14-'Ilgalaikio turto apskaita'!LM11)*(1+'Bazinės prielaidos'!$E$19)</f>
        <v>0</v>
      </c>
      <c r="LN70" s="95">
        <f t="shared" si="1383"/>
        <v>0</v>
      </c>
    </row>
    <row r="71" spans="1:326" s="58" customFormat="1">
      <c r="A71" s="60" t="s">
        <v>71</v>
      </c>
      <c r="B71" s="88"/>
      <c r="C71" s="84"/>
      <c r="D71" s="84"/>
      <c r="E71" s="84"/>
      <c r="F71" s="84"/>
      <c r="G71" s="84"/>
      <c r="H71" s="84"/>
      <c r="I71" s="84"/>
      <c r="J71" s="84"/>
      <c r="K71" s="84"/>
      <c r="L71" s="84"/>
      <c r="M71" s="84"/>
      <c r="N71" s="95">
        <f t="shared" si="1359"/>
        <v>0</v>
      </c>
      <c r="O71" s="84">
        <f t="shared" ref="O71:Z71" si="1384">-O18</f>
        <v>0</v>
      </c>
      <c r="P71" s="84">
        <f t="shared" si="1384"/>
        <v>0</v>
      </c>
      <c r="Q71" s="84">
        <f t="shared" si="1384"/>
        <v>0</v>
      </c>
      <c r="R71" s="84">
        <f t="shared" si="1384"/>
        <v>0</v>
      </c>
      <c r="S71" s="84">
        <f t="shared" si="1384"/>
        <v>0</v>
      </c>
      <c r="T71" s="84">
        <f t="shared" si="1384"/>
        <v>0</v>
      </c>
      <c r="U71" s="84">
        <f t="shared" si="1384"/>
        <v>0</v>
      </c>
      <c r="V71" s="84">
        <f t="shared" si="1384"/>
        <v>0</v>
      </c>
      <c r="W71" s="84">
        <f t="shared" si="1384"/>
        <v>0</v>
      </c>
      <c r="X71" s="84">
        <f t="shared" si="1384"/>
        <v>0</v>
      </c>
      <c r="Y71" s="84">
        <f t="shared" si="1384"/>
        <v>0</v>
      </c>
      <c r="Z71" s="84">
        <f t="shared" si="1384"/>
        <v>0</v>
      </c>
      <c r="AA71" s="95">
        <f t="shared" si="1360"/>
        <v>0</v>
      </c>
      <c r="AB71" s="84">
        <f t="shared" ref="AB71:AM71" si="1385">-AB18</f>
        <v>0</v>
      </c>
      <c r="AC71" s="84">
        <f t="shared" si="1385"/>
        <v>0</v>
      </c>
      <c r="AD71" s="84">
        <f t="shared" si="1385"/>
        <v>0</v>
      </c>
      <c r="AE71" s="84">
        <f t="shared" si="1385"/>
        <v>0</v>
      </c>
      <c r="AF71" s="84">
        <f t="shared" si="1385"/>
        <v>0</v>
      </c>
      <c r="AG71" s="84">
        <f t="shared" si="1385"/>
        <v>0</v>
      </c>
      <c r="AH71" s="84">
        <f t="shared" si="1385"/>
        <v>0</v>
      </c>
      <c r="AI71" s="84">
        <f t="shared" si="1385"/>
        <v>0</v>
      </c>
      <c r="AJ71" s="84">
        <f t="shared" si="1385"/>
        <v>0</v>
      </c>
      <c r="AK71" s="84">
        <f t="shared" si="1385"/>
        <v>0</v>
      </c>
      <c r="AL71" s="84">
        <f t="shared" si="1385"/>
        <v>0</v>
      </c>
      <c r="AM71" s="84">
        <f t="shared" si="1385"/>
        <v>0</v>
      </c>
      <c r="AN71" s="95">
        <f t="shared" si="1361"/>
        <v>0</v>
      </c>
      <c r="AO71" s="84">
        <f t="shared" ref="AO71" si="1386">-AO18</f>
        <v>-3642.4233333333336</v>
      </c>
      <c r="AP71" s="84">
        <f t="shared" ref="AP71:AZ71" si="1387">-AP18</f>
        <v>-3642.4233333333336</v>
      </c>
      <c r="AQ71" s="84">
        <f t="shared" si="1387"/>
        <v>-3642.4233333333336</v>
      </c>
      <c r="AR71" s="84">
        <f t="shared" si="1387"/>
        <v>-3642.4233333333336</v>
      </c>
      <c r="AS71" s="84">
        <f t="shared" si="1387"/>
        <v>-3642.4233333333336</v>
      </c>
      <c r="AT71" s="84">
        <f t="shared" si="1387"/>
        <v>-3642.4233333333336</v>
      </c>
      <c r="AU71" s="84">
        <f t="shared" si="1387"/>
        <v>-3642.4233333333336</v>
      </c>
      <c r="AV71" s="84">
        <f t="shared" si="1387"/>
        <v>-3642.4233333333336</v>
      </c>
      <c r="AW71" s="84">
        <f t="shared" si="1387"/>
        <v>-3642.4233333333336</v>
      </c>
      <c r="AX71" s="84">
        <f t="shared" si="1387"/>
        <v>-3642.4233333333336</v>
      </c>
      <c r="AY71" s="84">
        <f t="shared" si="1387"/>
        <v>-3642.4233333333336</v>
      </c>
      <c r="AZ71" s="84">
        <f t="shared" si="1387"/>
        <v>-3642.4233333333336</v>
      </c>
      <c r="BA71" s="95">
        <f t="shared" ref="BA71:BA90" si="1388">SUM(AO71:AZ71)</f>
        <v>-43709.079999999994</v>
      </c>
      <c r="BB71" s="84">
        <f t="shared" ref="BB71:BM71" si="1389">-BB18</f>
        <v>-3642.4233333333336</v>
      </c>
      <c r="BC71" s="84">
        <f t="shared" si="1389"/>
        <v>-3642.4233333333336</v>
      </c>
      <c r="BD71" s="84">
        <f t="shared" si="1389"/>
        <v>-3642.4233333333336</v>
      </c>
      <c r="BE71" s="84">
        <f t="shared" si="1389"/>
        <v>-3642.4233333333336</v>
      </c>
      <c r="BF71" s="84">
        <f t="shared" si="1389"/>
        <v>-3642.4233333333336</v>
      </c>
      <c r="BG71" s="84">
        <f t="shared" si="1389"/>
        <v>-3642.4233333333336</v>
      </c>
      <c r="BH71" s="84">
        <f t="shared" si="1389"/>
        <v>-3642.4233333333336</v>
      </c>
      <c r="BI71" s="84">
        <f t="shared" si="1389"/>
        <v>-3642.4233333333336</v>
      </c>
      <c r="BJ71" s="84">
        <f t="shared" si="1389"/>
        <v>-3642.4233333333336</v>
      </c>
      <c r="BK71" s="84">
        <f t="shared" si="1389"/>
        <v>-3642.4233333333336</v>
      </c>
      <c r="BL71" s="84">
        <f t="shared" si="1389"/>
        <v>-3642.4233333333336</v>
      </c>
      <c r="BM71" s="84">
        <f t="shared" si="1389"/>
        <v>-3642.4233333333336</v>
      </c>
      <c r="BN71" s="95">
        <f t="shared" ref="BN71:BN72" si="1390">SUM(BB71:BM71)</f>
        <v>-43709.079999999994</v>
      </c>
      <c r="BO71" s="84">
        <f t="shared" ref="BO71:BZ71" si="1391">-BO18</f>
        <v>-3642.4233333333336</v>
      </c>
      <c r="BP71" s="84">
        <f t="shared" si="1391"/>
        <v>-3642.4233333333336</v>
      </c>
      <c r="BQ71" s="84">
        <f t="shared" si="1391"/>
        <v>-3642.4233333333336</v>
      </c>
      <c r="BR71" s="84">
        <f t="shared" si="1391"/>
        <v>-3642.4233333333336</v>
      </c>
      <c r="BS71" s="84">
        <f t="shared" si="1391"/>
        <v>-3642.4233333333336</v>
      </c>
      <c r="BT71" s="84">
        <f t="shared" si="1391"/>
        <v>-3642.4233333333336</v>
      </c>
      <c r="BU71" s="84">
        <f t="shared" si="1391"/>
        <v>-3642.4233333333336</v>
      </c>
      <c r="BV71" s="84">
        <f t="shared" si="1391"/>
        <v>-3642.4233333333336</v>
      </c>
      <c r="BW71" s="84">
        <f t="shared" si="1391"/>
        <v>-3642.4233333333336</v>
      </c>
      <c r="BX71" s="84">
        <f t="shared" si="1391"/>
        <v>-3642.4233333333336</v>
      </c>
      <c r="BY71" s="84">
        <f t="shared" si="1391"/>
        <v>-3642.4233333333336</v>
      </c>
      <c r="BZ71" s="84">
        <f t="shared" si="1391"/>
        <v>-3642.4233333333336</v>
      </c>
      <c r="CA71" s="95">
        <f t="shared" ref="CA71:CA72" si="1392">SUM(BO71:BZ71)</f>
        <v>-43709.079999999994</v>
      </c>
      <c r="CB71" s="84">
        <f t="shared" ref="CB71:CM71" si="1393">-CB18</f>
        <v>-3642.4233333333336</v>
      </c>
      <c r="CC71" s="84">
        <f t="shared" si="1393"/>
        <v>-3642.4233333333336</v>
      </c>
      <c r="CD71" s="84">
        <f t="shared" si="1393"/>
        <v>-3642.4233333333336</v>
      </c>
      <c r="CE71" s="84">
        <f t="shared" si="1393"/>
        <v>-3642.4233333333336</v>
      </c>
      <c r="CF71" s="84">
        <f t="shared" si="1393"/>
        <v>-3642.4233333333336</v>
      </c>
      <c r="CG71" s="84">
        <f t="shared" si="1393"/>
        <v>-3642.4233333333336</v>
      </c>
      <c r="CH71" s="84">
        <f t="shared" si="1393"/>
        <v>-3642.4233333333336</v>
      </c>
      <c r="CI71" s="84">
        <f t="shared" si="1393"/>
        <v>-3642.4233333333336</v>
      </c>
      <c r="CJ71" s="84">
        <f t="shared" si="1393"/>
        <v>-3642.4233333333336</v>
      </c>
      <c r="CK71" s="84">
        <f t="shared" si="1393"/>
        <v>-3642.4233333333336</v>
      </c>
      <c r="CL71" s="84">
        <f t="shared" si="1393"/>
        <v>-3642.4233333333336</v>
      </c>
      <c r="CM71" s="84">
        <f t="shared" si="1393"/>
        <v>-3642.4233333333336</v>
      </c>
      <c r="CN71" s="95">
        <f t="shared" ref="CN71:CN72" si="1394">SUM(CB71:CM71)</f>
        <v>-43709.079999999994</v>
      </c>
      <c r="CO71" s="84">
        <f t="shared" ref="CO71:CZ71" si="1395">-CO18</f>
        <v>-3642.4233333333336</v>
      </c>
      <c r="CP71" s="84">
        <f t="shared" si="1395"/>
        <v>-3642.4233333333336</v>
      </c>
      <c r="CQ71" s="84">
        <f t="shared" si="1395"/>
        <v>-3642.4233333333336</v>
      </c>
      <c r="CR71" s="84">
        <f t="shared" si="1395"/>
        <v>-3642.4233333333336</v>
      </c>
      <c r="CS71" s="84">
        <f t="shared" si="1395"/>
        <v>-3642.4233333333336</v>
      </c>
      <c r="CT71" s="84">
        <f t="shared" si="1395"/>
        <v>-3642.4233333333336</v>
      </c>
      <c r="CU71" s="84">
        <f t="shared" si="1395"/>
        <v>-3642.4233333333336</v>
      </c>
      <c r="CV71" s="84">
        <f t="shared" si="1395"/>
        <v>-3642.4233333333336</v>
      </c>
      <c r="CW71" s="84">
        <f t="shared" si="1395"/>
        <v>-3642.4233333333336</v>
      </c>
      <c r="CX71" s="84">
        <f t="shared" si="1395"/>
        <v>-3642.4233333333336</v>
      </c>
      <c r="CY71" s="84">
        <f t="shared" si="1395"/>
        <v>-3642.4233333333336</v>
      </c>
      <c r="CZ71" s="84">
        <f t="shared" si="1395"/>
        <v>-3642.4233333333336</v>
      </c>
      <c r="DA71" s="95">
        <f t="shared" ref="DA71:DA72" si="1396">SUM(CO71:CZ71)</f>
        <v>-43709.079999999994</v>
      </c>
      <c r="DB71" s="84">
        <f t="shared" ref="DB71:DM71" si="1397">-DB18</f>
        <v>-3642.4233333333336</v>
      </c>
      <c r="DC71" s="84">
        <f t="shared" si="1397"/>
        <v>-3642.4233333333336</v>
      </c>
      <c r="DD71" s="84">
        <f t="shared" si="1397"/>
        <v>-3642.4233333333336</v>
      </c>
      <c r="DE71" s="84">
        <f t="shared" si="1397"/>
        <v>-3642.4233333333336</v>
      </c>
      <c r="DF71" s="84">
        <f t="shared" si="1397"/>
        <v>-3642.4233333333336</v>
      </c>
      <c r="DG71" s="84">
        <f t="shared" si="1397"/>
        <v>-3642.4233333333336</v>
      </c>
      <c r="DH71" s="84">
        <f t="shared" si="1397"/>
        <v>-3642.4233333333336</v>
      </c>
      <c r="DI71" s="84">
        <f t="shared" si="1397"/>
        <v>-3642.4233333333336</v>
      </c>
      <c r="DJ71" s="84">
        <f t="shared" si="1397"/>
        <v>-3642.4233333333336</v>
      </c>
      <c r="DK71" s="84">
        <f t="shared" si="1397"/>
        <v>-3642.4233333333336</v>
      </c>
      <c r="DL71" s="84">
        <f t="shared" si="1397"/>
        <v>-3642.4233333333336</v>
      </c>
      <c r="DM71" s="84">
        <f t="shared" si="1397"/>
        <v>-3642.4233333333336</v>
      </c>
      <c r="DN71" s="95">
        <f t="shared" ref="DN71:DN72" si="1398">SUM(DB71:DM71)</f>
        <v>-43709.079999999994</v>
      </c>
      <c r="DO71" s="84">
        <f t="shared" ref="DO71:DZ71" si="1399">-DO18</f>
        <v>-3642.4233333333336</v>
      </c>
      <c r="DP71" s="84">
        <f t="shared" si="1399"/>
        <v>-3642.4233333333336</v>
      </c>
      <c r="DQ71" s="84">
        <f t="shared" si="1399"/>
        <v>-3642.4233333333336</v>
      </c>
      <c r="DR71" s="84">
        <f t="shared" si="1399"/>
        <v>-3642.4233333333336</v>
      </c>
      <c r="DS71" s="84">
        <f t="shared" si="1399"/>
        <v>-3642.4233333333336</v>
      </c>
      <c r="DT71" s="84">
        <f t="shared" si="1399"/>
        <v>-3642.4233333333336</v>
      </c>
      <c r="DU71" s="84">
        <f t="shared" si="1399"/>
        <v>-3642.4233333333336</v>
      </c>
      <c r="DV71" s="84">
        <f t="shared" si="1399"/>
        <v>-3642.4233333333336</v>
      </c>
      <c r="DW71" s="84">
        <f t="shared" si="1399"/>
        <v>-3642.4233333333336</v>
      </c>
      <c r="DX71" s="84">
        <f t="shared" si="1399"/>
        <v>-3642.4233333333336</v>
      </c>
      <c r="DY71" s="84">
        <f t="shared" si="1399"/>
        <v>-3642.4233333333336</v>
      </c>
      <c r="DZ71" s="84">
        <f t="shared" si="1399"/>
        <v>-3642.4233333333336</v>
      </c>
      <c r="EA71" s="95">
        <f t="shared" ref="EA71:EA72" si="1400">SUM(DO71:DZ71)</f>
        <v>-43709.079999999994</v>
      </c>
      <c r="EB71" s="84">
        <f t="shared" ref="EB71:EM71" si="1401">-EB18</f>
        <v>-3642.4233333333336</v>
      </c>
      <c r="EC71" s="84">
        <f t="shared" si="1401"/>
        <v>-3642.4233333333336</v>
      </c>
      <c r="ED71" s="84">
        <f t="shared" si="1401"/>
        <v>-3642.4233333333336</v>
      </c>
      <c r="EE71" s="84">
        <f t="shared" si="1401"/>
        <v>-3642.4233333333336</v>
      </c>
      <c r="EF71" s="84">
        <f t="shared" si="1401"/>
        <v>-3642.4233333333336</v>
      </c>
      <c r="EG71" s="84">
        <f t="shared" si="1401"/>
        <v>-3642.4233333333336</v>
      </c>
      <c r="EH71" s="84">
        <f t="shared" si="1401"/>
        <v>-3642.4233333333336</v>
      </c>
      <c r="EI71" s="84">
        <f t="shared" si="1401"/>
        <v>-3642.4233333333336</v>
      </c>
      <c r="EJ71" s="84">
        <f t="shared" si="1401"/>
        <v>-3642.4233333333336</v>
      </c>
      <c r="EK71" s="84">
        <f t="shared" si="1401"/>
        <v>-3642.4233333333336</v>
      </c>
      <c r="EL71" s="84">
        <f t="shared" si="1401"/>
        <v>-3642.4233333333336</v>
      </c>
      <c r="EM71" s="84">
        <f t="shared" si="1401"/>
        <v>-3642.4233333333336</v>
      </c>
      <c r="EN71" s="95">
        <f t="shared" ref="EN71:EN72" si="1402">SUM(EB71:EM71)</f>
        <v>-43709.079999999994</v>
      </c>
      <c r="EO71" s="84">
        <f t="shared" ref="EO71:EZ71" si="1403">-EO18</f>
        <v>-3642.4233333333336</v>
      </c>
      <c r="EP71" s="84">
        <f t="shared" si="1403"/>
        <v>-3642.4233333333336</v>
      </c>
      <c r="EQ71" s="84">
        <f t="shared" si="1403"/>
        <v>-3642.4233333333336</v>
      </c>
      <c r="ER71" s="84">
        <f t="shared" si="1403"/>
        <v>-3642.4233333333336</v>
      </c>
      <c r="ES71" s="84">
        <f t="shared" si="1403"/>
        <v>-3642.4233333333336</v>
      </c>
      <c r="ET71" s="84">
        <f t="shared" si="1403"/>
        <v>-3642.4233333333336</v>
      </c>
      <c r="EU71" s="84">
        <f t="shared" si="1403"/>
        <v>-3642.4233333333336</v>
      </c>
      <c r="EV71" s="84">
        <f t="shared" si="1403"/>
        <v>-3642.4233333333336</v>
      </c>
      <c r="EW71" s="84">
        <f t="shared" si="1403"/>
        <v>-3642.4233333333336</v>
      </c>
      <c r="EX71" s="84">
        <f t="shared" si="1403"/>
        <v>-3642.4233333333336</v>
      </c>
      <c r="EY71" s="84">
        <f t="shared" si="1403"/>
        <v>-3642.4233333333336</v>
      </c>
      <c r="EZ71" s="84">
        <f t="shared" si="1403"/>
        <v>-3642.4233333333336</v>
      </c>
      <c r="FA71" s="95">
        <f t="shared" ref="FA71:FA72" si="1404">SUM(EO71:EZ71)</f>
        <v>-43709.079999999994</v>
      </c>
      <c r="FB71" s="84">
        <f t="shared" ref="FB71:FM71" si="1405">-FB18</f>
        <v>-3642.4233333333336</v>
      </c>
      <c r="FC71" s="84">
        <f t="shared" si="1405"/>
        <v>-3642.4233333333336</v>
      </c>
      <c r="FD71" s="84">
        <f t="shared" si="1405"/>
        <v>-3642.4233333333336</v>
      </c>
      <c r="FE71" s="84">
        <f t="shared" si="1405"/>
        <v>-3642.4233333333336</v>
      </c>
      <c r="FF71" s="84">
        <f t="shared" si="1405"/>
        <v>-3642.4233333333336</v>
      </c>
      <c r="FG71" s="84">
        <f t="shared" si="1405"/>
        <v>-3642.4233333333336</v>
      </c>
      <c r="FH71" s="84">
        <f t="shared" si="1405"/>
        <v>-3642.4233333333336</v>
      </c>
      <c r="FI71" s="84">
        <f t="shared" si="1405"/>
        <v>-3642.4233333333336</v>
      </c>
      <c r="FJ71" s="84">
        <f t="shared" si="1405"/>
        <v>-3642.4233333333336</v>
      </c>
      <c r="FK71" s="84">
        <f t="shared" si="1405"/>
        <v>-3642.4233333333336</v>
      </c>
      <c r="FL71" s="84">
        <f t="shared" si="1405"/>
        <v>-3642.4233333333336</v>
      </c>
      <c r="FM71" s="84">
        <f t="shared" si="1405"/>
        <v>-3642.4233333333336</v>
      </c>
      <c r="FN71" s="95">
        <f t="shared" ref="FN71:FN72" si="1406">SUM(FB71:FM71)</f>
        <v>-43709.079999999994</v>
      </c>
      <c r="FO71" s="84">
        <f t="shared" ref="FO71:FZ71" si="1407">-FO18</f>
        <v>-3642.4233333333336</v>
      </c>
      <c r="FP71" s="84">
        <f t="shared" si="1407"/>
        <v>-3642.4233333333336</v>
      </c>
      <c r="FQ71" s="84">
        <f t="shared" si="1407"/>
        <v>-3642.4233333333336</v>
      </c>
      <c r="FR71" s="84">
        <f t="shared" si="1407"/>
        <v>-3642.4233333333336</v>
      </c>
      <c r="FS71" s="84">
        <f t="shared" si="1407"/>
        <v>-3642.4233333333336</v>
      </c>
      <c r="FT71" s="84">
        <f t="shared" si="1407"/>
        <v>-3642.4233333333336</v>
      </c>
      <c r="FU71" s="84">
        <f t="shared" si="1407"/>
        <v>-3642.4233333333336</v>
      </c>
      <c r="FV71" s="84">
        <f t="shared" si="1407"/>
        <v>-3642.4233333333336</v>
      </c>
      <c r="FW71" s="84">
        <f t="shared" si="1407"/>
        <v>-3642.4233333333336</v>
      </c>
      <c r="FX71" s="84">
        <f t="shared" si="1407"/>
        <v>-3642.4233333333336</v>
      </c>
      <c r="FY71" s="84">
        <f t="shared" si="1407"/>
        <v>-3642.4233333333336</v>
      </c>
      <c r="FZ71" s="84">
        <f t="shared" si="1407"/>
        <v>-3642.4233333333336</v>
      </c>
      <c r="GA71" s="95">
        <f t="shared" ref="GA71:GA72" si="1408">SUM(FO71:FZ71)</f>
        <v>-43709.079999999994</v>
      </c>
      <c r="GB71" s="84">
        <f t="shared" ref="GB71:GM71" si="1409">-GB18</f>
        <v>-3642.4233333333336</v>
      </c>
      <c r="GC71" s="84">
        <f t="shared" si="1409"/>
        <v>-3642.4233333333336</v>
      </c>
      <c r="GD71" s="84">
        <f t="shared" si="1409"/>
        <v>-3642.4233333333336</v>
      </c>
      <c r="GE71" s="84">
        <f t="shared" si="1409"/>
        <v>-3642.4233333333336</v>
      </c>
      <c r="GF71" s="84">
        <f t="shared" si="1409"/>
        <v>-3642.4233333333336</v>
      </c>
      <c r="GG71" s="84">
        <f t="shared" si="1409"/>
        <v>-3642.4233333333336</v>
      </c>
      <c r="GH71" s="84">
        <f t="shared" si="1409"/>
        <v>-3642.4233333333336</v>
      </c>
      <c r="GI71" s="84">
        <f t="shared" si="1409"/>
        <v>-3642.4233333333336</v>
      </c>
      <c r="GJ71" s="84">
        <f t="shared" si="1409"/>
        <v>-3642.4233333333336</v>
      </c>
      <c r="GK71" s="84">
        <f t="shared" si="1409"/>
        <v>-3642.4233333333336</v>
      </c>
      <c r="GL71" s="84">
        <f t="shared" si="1409"/>
        <v>-3642.4233333333336</v>
      </c>
      <c r="GM71" s="84">
        <f t="shared" si="1409"/>
        <v>-3642.4233333333336</v>
      </c>
      <c r="GN71" s="95">
        <f t="shared" ref="GN71:GN72" si="1410">SUM(GB71:GM71)</f>
        <v>-43709.079999999994</v>
      </c>
      <c r="GO71" s="84">
        <f t="shared" ref="GO71:GZ71" si="1411">-GO18</f>
        <v>0</v>
      </c>
      <c r="GP71" s="84">
        <f t="shared" si="1411"/>
        <v>0</v>
      </c>
      <c r="GQ71" s="84">
        <f t="shared" si="1411"/>
        <v>0</v>
      </c>
      <c r="GR71" s="84">
        <f t="shared" si="1411"/>
        <v>0</v>
      </c>
      <c r="GS71" s="84">
        <f t="shared" si="1411"/>
        <v>0</v>
      </c>
      <c r="GT71" s="84">
        <f t="shared" si="1411"/>
        <v>0</v>
      </c>
      <c r="GU71" s="84">
        <f t="shared" si="1411"/>
        <v>0</v>
      </c>
      <c r="GV71" s="84">
        <f t="shared" si="1411"/>
        <v>0</v>
      </c>
      <c r="GW71" s="84">
        <f t="shared" si="1411"/>
        <v>0</v>
      </c>
      <c r="GX71" s="84">
        <f t="shared" si="1411"/>
        <v>0</v>
      </c>
      <c r="GY71" s="84">
        <f t="shared" si="1411"/>
        <v>0</v>
      </c>
      <c r="GZ71" s="84">
        <f t="shared" si="1411"/>
        <v>0</v>
      </c>
      <c r="HA71" s="95">
        <f t="shared" ref="HA71:HA72" si="1412">SUM(GO71:GZ71)</f>
        <v>0</v>
      </c>
      <c r="HB71" s="84">
        <f t="shared" ref="HB71:HM71" si="1413">-HB18</f>
        <v>0</v>
      </c>
      <c r="HC71" s="84">
        <f t="shared" si="1413"/>
        <v>0</v>
      </c>
      <c r="HD71" s="84">
        <f t="shared" si="1413"/>
        <v>0</v>
      </c>
      <c r="HE71" s="84">
        <f t="shared" si="1413"/>
        <v>0</v>
      </c>
      <c r="HF71" s="84">
        <f t="shared" si="1413"/>
        <v>0</v>
      </c>
      <c r="HG71" s="84">
        <f t="shared" si="1413"/>
        <v>0</v>
      </c>
      <c r="HH71" s="84">
        <f t="shared" si="1413"/>
        <v>0</v>
      </c>
      <c r="HI71" s="84">
        <f t="shared" si="1413"/>
        <v>0</v>
      </c>
      <c r="HJ71" s="84">
        <f t="shared" si="1413"/>
        <v>0</v>
      </c>
      <c r="HK71" s="84">
        <f t="shared" si="1413"/>
        <v>0</v>
      </c>
      <c r="HL71" s="84">
        <f t="shared" si="1413"/>
        <v>0</v>
      </c>
      <c r="HM71" s="84">
        <f t="shared" si="1413"/>
        <v>0</v>
      </c>
      <c r="HN71" s="95">
        <f t="shared" ref="HN71:HN72" si="1414">SUM(HB71:HM71)</f>
        <v>0</v>
      </c>
      <c r="HO71" s="84">
        <f t="shared" ref="HO71:HZ71" si="1415">-HO18</f>
        <v>0</v>
      </c>
      <c r="HP71" s="84">
        <f t="shared" si="1415"/>
        <v>0</v>
      </c>
      <c r="HQ71" s="84">
        <f t="shared" si="1415"/>
        <v>0</v>
      </c>
      <c r="HR71" s="84">
        <f t="shared" si="1415"/>
        <v>0</v>
      </c>
      <c r="HS71" s="84">
        <f t="shared" si="1415"/>
        <v>0</v>
      </c>
      <c r="HT71" s="84">
        <f t="shared" si="1415"/>
        <v>0</v>
      </c>
      <c r="HU71" s="84">
        <f t="shared" si="1415"/>
        <v>0</v>
      </c>
      <c r="HV71" s="84">
        <f t="shared" si="1415"/>
        <v>0</v>
      </c>
      <c r="HW71" s="84">
        <f t="shared" si="1415"/>
        <v>0</v>
      </c>
      <c r="HX71" s="84">
        <f t="shared" si="1415"/>
        <v>0</v>
      </c>
      <c r="HY71" s="84">
        <f t="shared" si="1415"/>
        <v>0</v>
      </c>
      <c r="HZ71" s="84">
        <f t="shared" si="1415"/>
        <v>0</v>
      </c>
      <c r="IA71" s="95">
        <f t="shared" ref="IA71:IA72" si="1416">SUM(HO71:HZ71)</f>
        <v>0</v>
      </c>
      <c r="IB71" s="84">
        <f t="shared" ref="IB71:IM71" si="1417">-IB18</f>
        <v>0</v>
      </c>
      <c r="IC71" s="84">
        <f t="shared" si="1417"/>
        <v>0</v>
      </c>
      <c r="ID71" s="84">
        <f t="shared" si="1417"/>
        <v>0</v>
      </c>
      <c r="IE71" s="84">
        <f t="shared" si="1417"/>
        <v>0</v>
      </c>
      <c r="IF71" s="84">
        <f t="shared" si="1417"/>
        <v>0</v>
      </c>
      <c r="IG71" s="84">
        <f t="shared" si="1417"/>
        <v>0</v>
      </c>
      <c r="IH71" s="84">
        <f t="shared" si="1417"/>
        <v>0</v>
      </c>
      <c r="II71" s="84">
        <f t="shared" si="1417"/>
        <v>0</v>
      </c>
      <c r="IJ71" s="84">
        <f t="shared" si="1417"/>
        <v>0</v>
      </c>
      <c r="IK71" s="84">
        <f t="shared" si="1417"/>
        <v>0</v>
      </c>
      <c r="IL71" s="84">
        <f t="shared" si="1417"/>
        <v>0</v>
      </c>
      <c r="IM71" s="84">
        <f t="shared" si="1417"/>
        <v>0</v>
      </c>
      <c r="IN71" s="95">
        <f t="shared" ref="IN71:IN72" si="1418">SUM(IB71:IM71)</f>
        <v>0</v>
      </c>
      <c r="IO71" s="84">
        <f t="shared" ref="IO71:IZ71" si="1419">-IO18</f>
        <v>0</v>
      </c>
      <c r="IP71" s="84">
        <f t="shared" si="1419"/>
        <v>0</v>
      </c>
      <c r="IQ71" s="84">
        <f t="shared" si="1419"/>
        <v>0</v>
      </c>
      <c r="IR71" s="84">
        <f t="shared" si="1419"/>
        <v>0</v>
      </c>
      <c r="IS71" s="84">
        <f t="shared" si="1419"/>
        <v>0</v>
      </c>
      <c r="IT71" s="84">
        <f t="shared" si="1419"/>
        <v>0</v>
      </c>
      <c r="IU71" s="84">
        <f t="shared" si="1419"/>
        <v>0</v>
      </c>
      <c r="IV71" s="84">
        <f t="shared" si="1419"/>
        <v>0</v>
      </c>
      <c r="IW71" s="84">
        <f t="shared" si="1419"/>
        <v>0</v>
      </c>
      <c r="IX71" s="84">
        <f t="shared" si="1419"/>
        <v>0</v>
      </c>
      <c r="IY71" s="84">
        <f t="shared" si="1419"/>
        <v>0</v>
      </c>
      <c r="IZ71" s="84">
        <f t="shared" si="1419"/>
        <v>0</v>
      </c>
      <c r="JA71" s="95">
        <f t="shared" ref="JA71:JA72" si="1420">SUM(IO71:IZ71)</f>
        <v>0</v>
      </c>
      <c r="JB71" s="84">
        <f t="shared" ref="JB71:JM71" si="1421">-JB18</f>
        <v>0</v>
      </c>
      <c r="JC71" s="84">
        <f t="shared" si="1421"/>
        <v>0</v>
      </c>
      <c r="JD71" s="84">
        <f t="shared" si="1421"/>
        <v>0</v>
      </c>
      <c r="JE71" s="84">
        <f t="shared" si="1421"/>
        <v>0</v>
      </c>
      <c r="JF71" s="84">
        <f t="shared" si="1421"/>
        <v>0</v>
      </c>
      <c r="JG71" s="84">
        <f t="shared" si="1421"/>
        <v>0</v>
      </c>
      <c r="JH71" s="84">
        <f t="shared" si="1421"/>
        <v>0</v>
      </c>
      <c r="JI71" s="84">
        <f t="shared" si="1421"/>
        <v>0</v>
      </c>
      <c r="JJ71" s="84">
        <f t="shared" si="1421"/>
        <v>0</v>
      </c>
      <c r="JK71" s="84">
        <f t="shared" si="1421"/>
        <v>0</v>
      </c>
      <c r="JL71" s="84">
        <f t="shared" si="1421"/>
        <v>0</v>
      </c>
      <c r="JM71" s="84">
        <f t="shared" si="1421"/>
        <v>0</v>
      </c>
      <c r="JN71" s="95">
        <f t="shared" ref="JN71:JN72" si="1422">SUM(JB71:JM71)</f>
        <v>0</v>
      </c>
      <c r="JO71" s="84">
        <f t="shared" ref="JO71:JZ71" si="1423">-JO18</f>
        <v>0</v>
      </c>
      <c r="JP71" s="84">
        <f t="shared" si="1423"/>
        <v>0</v>
      </c>
      <c r="JQ71" s="84">
        <f t="shared" si="1423"/>
        <v>0</v>
      </c>
      <c r="JR71" s="84">
        <f t="shared" si="1423"/>
        <v>0</v>
      </c>
      <c r="JS71" s="84">
        <f t="shared" si="1423"/>
        <v>0</v>
      </c>
      <c r="JT71" s="84">
        <f t="shared" si="1423"/>
        <v>0</v>
      </c>
      <c r="JU71" s="84">
        <f t="shared" si="1423"/>
        <v>0</v>
      </c>
      <c r="JV71" s="84">
        <f t="shared" si="1423"/>
        <v>0</v>
      </c>
      <c r="JW71" s="84">
        <f t="shared" si="1423"/>
        <v>0</v>
      </c>
      <c r="JX71" s="84">
        <f t="shared" si="1423"/>
        <v>0</v>
      </c>
      <c r="JY71" s="84">
        <f t="shared" si="1423"/>
        <v>0</v>
      </c>
      <c r="JZ71" s="84">
        <f t="shared" si="1423"/>
        <v>0</v>
      </c>
      <c r="KA71" s="95">
        <f t="shared" ref="KA71:KA72" si="1424">SUM(JO71:JZ71)</f>
        <v>0</v>
      </c>
      <c r="KB71" s="84">
        <f t="shared" ref="KB71:KM71" si="1425">-KB18</f>
        <v>0</v>
      </c>
      <c r="KC71" s="84">
        <f t="shared" si="1425"/>
        <v>0</v>
      </c>
      <c r="KD71" s="84">
        <f t="shared" si="1425"/>
        <v>0</v>
      </c>
      <c r="KE71" s="84">
        <f t="shared" si="1425"/>
        <v>0</v>
      </c>
      <c r="KF71" s="84">
        <f t="shared" si="1425"/>
        <v>0</v>
      </c>
      <c r="KG71" s="84">
        <f t="shared" si="1425"/>
        <v>0</v>
      </c>
      <c r="KH71" s="84">
        <f t="shared" si="1425"/>
        <v>0</v>
      </c>
      <c r="KI71" s="84">
        <f t="shared" si="1425"/>
        <v>0</v>
      </c>
      <c r="KJ71" s="84">
        <f t="shared" si="1425"/>
        <v>0</v>
      </c>
      <c r="KK71" s="84">
        <f t="shared" si="1425"/>
        <v>0</v>
      </c>
      <c r="KL71" s="84">
        <f t="shared" si="1425"/>
        <v>0</v>
      </c>
      <c r="KM71" s="84">
        <f t="shared" si="1425"/>
        <v>0</v>
      </c>
      <c r="KN71" s="95">
        <f t="shared" ref="KN71:KN72" si="1426">SUM(KB71:KM71)</f>
        <v>0</v>
      </c>
      <c r="KO71" s="84">
        <f t="shared" ref="KO71:KZ71" si="1427">-KO18</f>
        <v>0</v>
      </c>
      <c r="KP71" s="84">
        <f t="shared" si="1427"/>
        <v>0</v>
      </c>
      <c r="KQ71" s="84">
        <f t="shared" si="1427"/>
        <v>0</v>
      </c>
      <c r="KR71" s="84">
        <f t="shared" si="1427"/>
        <v>0</v>
      </c>
      <c r="KS71" s="84">
        <f t="shared" si="1427"/>
        <v>0</v>
      </c>
      <c r="KT71" s="84">
        <f t="shared" si="1427"/>
        <v>0</v>
      </c>
      <c r="KU71" s="84">
        <f t="shared" si="1427"/>
        <v>0</v>
      </c>
      <c r="KV71" s="84">
        <f t="shared" si="1427"/>
        <v>0</v>
      </c>
      <c r="KW71" s="84">
        <f t="shared" si="1427"/>
        <v>0</v>
      </c>
      <c r="KX71" s="84">
        <f t="shared" si="1427"/>
        <v>0</v>
      </c>
      <c r="KY71" s="84">
        <f t="shared" si="1427"/>
        <v>0</v>
      </c>
      <c r="KZ71" s="84">
        <f t="shared" si="1427"/>
        <v>0</v>
      </c>
      <c r="LA71" s="95">
        <f t="shared" ref="LA71:LA72" si="1428">SUM(KO71:KZ71)</f>
        <v>0</v>
      </c>
      <c r="LB71" s="84">
        <f t="shared" ref="LB71:LM71" si="1429">-LB18</f>
        <v>0</v>
      </c>
      <c r="LC71" s="84">
        <f t="shared" si="1429"/>
        <v>0</v>
      </c>
      <c r="LD71" s="84">
        <f t="shared" si="1429"/>
        <v>0</v>
      </c>
      <c r="LE71" s="84">
        <f t="shared" si="1429"/>
        <v>0</v>
      </c>
      <c r="LF71" s="84">
        <f t="shared" si="1429"/>
        <v>0</v>
      </c>
      <c r="LG71" s="84">
        <f t="shared" si="1429"/>
        <v>0</v>
      </c>
      <c r="LH71" s="84">
        <f t="shared" si="1429"/>
        <v>0</v>
      </c>
      <c r="LI71" s="84">
        <f t="shared" si="1429"/>
        <v>0</v>
      </c>
      <c r="LJ71" s="84">
        <f t="shared" si="1429"/>
        <v>0</v>
      </c>
      <c r="LK71" s="84">
        <f t="shared" si="1429"/>
        <v>0</v>
      </c>
      <c r="LL71" s="84">
        <f t="shared" si="1429"/>
        <v>0</v>
      </c>
      <c r="LM71" s="84">
        <f t="shared" si="1429"/>
        <v>0</v>
      </c>
      <c r="LN71" s="95">
        <f t="shared" ref="LN71:LN72" si="1430">SUM(LB71:LM71)</f>
        <v>0</v>
      </c>
    </row>
    <row r="72" spans="1:326" s="58" customFormat="1" ht="14.65" thickBot="1">
      <c r="A72" s="87" t="s">
        <v>58</v>
      </c>
      <c r="B72" s="96"/>
      <c r="C72" s="97"/>
      <c r="D72" s="97"/>
      <c r="E72" s="97"/>
      <c r="F72" s="97"/>
      <c r="G72" s="97"/>
      <c r="H72" s="97"/>
      <c r="I72" s="97"/>
      <c r="J72" s="97"/>
      <c r="K72" s="97"/>
      <c r="L72" s="97"/>
      <c r="M72" s="97"/>
      <c r="N72" s="98">
        <f t="shared" si="1359"/>
        <v>0</v>
      </c>
      <c r="O72" s="97">
        <f>-(O13*(1+'Bazinės prielaidos'!$E$19)-O13-O14*(1+'Bazinės prielaidos'!$E$19)+O14)</f>
        <v>0</v>
      </c>
      <c r="P72" s="97">
        <f>-(P13*(1+'Bazinės prielaidos'!$E$19)-P13-P14*(1+'Bazinės prielaidos'!$E$19)+P14)</f>
        <v>0</v>
      </c>
      <c r="Q72" s="97">
        <f>-(Q13*(1+'Bazinės prielaidos'!$E$19)-Q13-Q14*(1+'Bazinės prielaidos'!$E$19)+Q14)</f>
        <v>0</v>
      </c>
      <c r="R72" s="97">
        <f>-(R13*(1+'Bazinės prielaidos'!$E$19)-R13-R14*(1+'Bazinės prielaidos'!$E$19)+R14)</f>
        <v>0</v>
      </c>
      <c r="S72" s="97">
        <f>-(S13*(1+'Bazinės prielaidos'!$E$19)-S13-S14*(1+'Bazinės prielaidos'!$E$19)+S14)</f>
        <v>0</v>
      </c>
      <c r="T72" s="97">
        <f>-(T13*(1+'Bazinės prielaidos'!$E$19)-T13-T14*(1+'Bazinės prielaidos'!$E$19)+T14)</f>
        <v>0</v>
      </c>
      <c r="U72" s="97">
        <f>-(U13*(1+'Bazinės prielaidos'!$E$19)-U13-U14*(1+'Bazinės prielaidos'!$E$19)+U14)</f>
        <v>0</v>
      </c>
      <c r="V72" s="97">
        <f>-(V13*(1+'Bazinės prielaidos'!$E$19)-V13-V14*(1+'Bazinės prielaidos'!$E$19)+V14)</f>
        <v>0</v>
      </c>
      <c r="W72" s="97">
        <f>-(W13*(1+'Bazinės prielaidos'!$E$19)-W13-W14*(1+'Bazinės prielaidos'!$E$19)+W14)</f>
        <v>0</v>
      </c>
      <c r="X72" s="97">
        <f>-(X13*(1+'Bazinės prielaidos'!$E$19)-X13-X14*(1+'Bazinės prielaidos'!$E$19)+X14)</f>
        <v>0</v>
      </c>
      <c r="Y72" s="97">
        <f>-(Y13*(1+'Bazinės prielaidos'!$E$19)-Y13-Y14*(1+'Bazinės prielaidos'!$E$19)+Y14)</f>
        <v>0</v>
      </c>
      <c r="Z72" s="97">
        <f>-(Z13*(1+'Bazinės prielaidos'!$E$19)-Z13-Z14*(1+'Bazinės prielaidos'!$E$19)+Z14)-AA27</f>
        <v>-4890.6551205928117</v>
      </c>
      <c r="AA72" s="98">
        <f t="shared" si="1360"/>
        <v>-4890.6551205928117</v>
      </c>
      <c r="AB72" s="97">
        <f>-(AB13*(1+'Bazinės prielaidos'!$E$19)-AB13-AB14*(1+'Bazinės prielaidos'!$E$19)+AB14)</f>
        <v>0</v>
      </c>
      <c r="AC72" s="97">
        <f>-(AC13*(1+'Bazinės prielaidos'!$E$19)-AC13-AC14*(1+'Bazinės prielaidos'!$E$19)+AC14)</f>
        <v>0</v>
      </c>
      <c r="AD72" s="97">
        <f>-(AD13*(1+'Bazinės prielaidos'!$E$19)-AD13-AD14*(1+'Bazinės prielaidos'!$E$19)+AD14)</f>
        <v>0</v>
      </c>
      <c r="AE72" s="97">
        <f>-(AE13*(1+'Bazinės prielaidos'!$E$19)-AE13-AE14*(1+'Bazinės prielaidos'!$E$19)+AE14)</f>
        <v>0</v>
      </c>
      <c r="AF72" s="97">
        <f>-(AF13*(1+'Bazinės prielaidos'!$E$19)-AF13-AF14*(1+'Bazinės prielaidos'!$E$19)+AF14)</f>
        <v>0</v>
      </c>
      <c r="AG72" s="97">
        <f>-(AG13*(1+'Bazinės prielaidos'!$E$19)-AG13-AG14*(1+'Bazinės prielaidos'!$E$19)+AG14)</f>
        <v>0</v>
      </c>
      <c r="AH72" s="97">
        <f>-(AH13*(1+'Bazinės prielaidos'!$E$19)-AH13-AH14*(1+'Bazinės prielaidos'!$E$19)+AH14)-'Investuotojas ir Finansuotojas'!AH30-('Metinis atlyginimas'!AH33+'Metinis atlyginimas'!AH35+'Metinis atlyginimas'!AH38)*('Bazinės prielaidos'!$E$19)</f>
        <v>0</v>
      </c>
      <c r="AI72" s="97">
        <f>-(AI13*(1+'Bazinės prielaidos'!$E$19)-AI13-AI14*(1+'Bazinės prielaidos'!$E$19)+AI14)-'Investuotojas ir Finansuotojas'!AI30-('Metinis atlyginimas'!AI33+'Metinis atlyginimas'!AI35+'Metinis atlyginimas'!AI38)*('Bazinės prielaidos'!$E$19)</f>
        <v>0</v>
      </c>
      <c r="AJ72" s="97">
        <f>-(AJ13*(1+'Bazinės prielaidos'!$E$19)-AJ13-AJ14*(1+'Bazinės prielaidos'!$E$19)+AJ14)-'Investuotojas ir Finansuotojas'!AJ30-('Metinis atlyginimas'!AJ33+'Metinis atlyginimas'!AJ35+'Metinis atlyginimas'!AJ38)*('Bazinės prielaidos'!$E$19)</f>
        <v>0</v>
      </c>
      <c r="AK72" s="97">
        <f>-(AK13*(1+'Bazinės prielaidos'!$E$19)-AK13-AK14*(1+'Bazinės prielaidos'!$E$19)+AK14)-'Investuotojas ir Finansuotojas'!AK30-('Metinis atlyginimas'!AK33+'Metinis atlyginimas'!AK35+'Metinis atlyginimas'!AK38)*('Bazinės prielaidos'!$E$19)</f>
        <v>0</v>
      </c>
      <c r="AL72" s="97">
        <f>-(AL13*(1+'Bazinės prielaidos'!$E$19)-AL13-AL14*(1+'Bazinės prielaidos'!$E$19)+AL14)-'Investuotojas ir Finansuotojas'!AL30-('Metinis atlyginimas'!AL33+'Metinis atlyginimas'!AL35+'Metinis atlyginimas'!AL38)*('Bazinės prielaidos'!$E$19)</f>
        <v>0</v>
      </c>
      <c r="AM72" s="97">
        <f>-(AM13*(1+'Bazinės prielaidos'!$E$19)-AM13-AM14*(1+'Bazinės prielaidos'!$E$19)+AM14)-'Investuotojas ir Finansuotojas'!AM30-('Metinis atlyginimas'!AM33+'Metinis atlyginimas'!AM35+'Metinis atlyginimas'!AM38)*('Bazinės prielaidos'!$E$19)</f>
        <v>0</v>
      </c>
      <c r="AN72" s="98">
        <f t="shared" si="1361"/>
        <v>0</v>
      </c>
      <c r="AO72" s="97">
        <f>-(AO13*(1+'Bazinės prielaidos'!$E$19)-AO13-AO14*(1+'Bazinės prielaidos'!$E$19)+AO14)-'Investuotojas ir Finansuotojas'!AO30-('Metinis atlyginimas'!AO33+'Metinis atlyginimas'!AO35+'Metinis atlyginimas'!AO38)*('Bazinės prielaidos'!$E$19)</f>
        <v>-91513.915860044479</v>
      </c>
      <c r="AP72" s="97">
        <f>-(AP13*(1+'Bazinės prielaidos'!$E$19)-AP13-AP14*(1+'Bazinės prielaidos'!$E$19)+AP14)-'Investuotojas ir Finansuotojas'!AP30-('Metinis atlyginimas'!AP33+'Metinis atlyginimas'!AP35+'Metinis atlyginimas'!AP38)*('Bazinės prielaidos'!$E$19)</f>
        <v>-19412.272249999998</v>
      </c>
      <c r="AQ72" s="97">
        <f>-(AQ13*(1+'Bazinės prielaidos'!$E$19)-AQ13-AQ14*(1+'Bazinės prielaidos'!$E$19)+AQ14)-'Investuotojas ir Finansuotojas'!AQ30-('Metinis atlyginimas'!AQ33+'Metinis atlyginimas'!AQ35+'Metinis atlyginimas'!AQ38)*('Bazinės prielaidos'!$E$19)</f>
        <v>-19412.272249999998</v>
      </c>
      <c r="AR72" s="97">
        <f>-(AR13*(1+'Bazinės prielaidos'!$E$19)-AR13-AR14*(1+'Bazinės prielaidos'!$E$19)+AR14)-'Investuotojas ir Finansuotojas'!AR30-('Metinis atlyginimas'!AR33+'Metinis atlyginimas'!AR35+'Metinis atlyginimas'!AR38)*('Bazinės prielaidos'!$E$19)</f>
        <v>-19412.272249999998</v>
      </c>
      <c r="AS72" s="97">
        <f>-(AS13*(1+'Bazinės prielaidos'!$E$19)-AS13-AS14*(1+'Bazinės prielaidos'!$E$19)+AS14)-'Investuotojas ir Finansuotojas'!AS30-('Metinis atlyginimas'!AS33+'Metinis atlyginimas'!AS35+'Metinis atlyginimas'!AS38)*('Bazinės prielaidos'!$E$19)</f>
        <v>-19412.272249999998</v>
      </c>
      <c r="AT72" s="97">
        <f>-(AT13*(1+'Bazinės prielaidos'!$E$19)-AT13-AT14*(1+'Bazinės prielaidos'!$E$19)+AT14)-'Investuotojas ir Finansuotojas'!AT30-('Metinis atlyginimas'!AT33+'Metinis atlyginimas'!AT35+'Metinis atlyginimas'!AT38)*('Bazinės prielaidos'!$E$19)</f>
        <v>-19412.272249999998</v>
      </c>
      <c r="AU72" s="97">
        <f>-(AU13*(1+'Bazinės prielaidos'!$E$19)-AU13-AU14*(1+'Bazinės prielaidos'!$E$19)+AU14)-'Investuotojas ir Finansuotojas'!AU30-('Metinis atlyginimas'!AU33+'Metinis atlyginimas'!AU35+'Metinis atlyginimas'!AU38)*('Bazinės prielaidos'!$E$19)</f>
        <v>-19412.272249999998</v>
      </c>
      <c r="AV72" s="97">
        <f>-(AV13*(1+'Bazinės prielaidos'!$E$19)-AV13-AV14*(1+'Bazinės prielaidos'!$E$19)+AV14)-'Investuotojas ir Finansuotojas'!AV30-('Metinis atlyginimas'!AV33+'Metinis atlyginimas'!AV35+'Metinis atlyginimas'!AV38)*('Bazinės prielaidos'!$E$19)</f>
        <v>-19412.272249999998</v>
      </c>
      <c r="AW72" s="97">
        <f>-(AW13*(1+'Bazinės prielaidos'!$E$19)-AW13-AW14*(1+'Bazinės prielaidos'!$E$19)+AW14)-'Investuotojas ir Finansuotojas'!AW30-('Metinis atlyginimas'!AW33+'Metinis atlyginimas'!AW35+'Metinis atlyginimas'!AW38)*('Bazinės prielaidos'!$E$19)</f>
        <v>-19412.272249999998</v>
      </c>
      <c r="AX72" s="97">
        <f>-(AX13*(1+'Bazinės prielaidos'!$E$19)-AX13-AX14*(1+'Bazinės prielaidos'!$E$19)+AX14)-'Investuotojas ir Finansuotojas'!AX30-('Metinis atlyginimas'!AX33+'Metinis atlyginimas'!AX35+'Metinis atlyginimas'!AX38)*('Bazinės prielaidos'!$E$19)</f>
        <v>-19412.272250000005</v>
      </c>
      <c r="AY72" s="97">
        <f>-(AY13*(1+'Bazinės prielaidos'!$E$19)-AY13-AY14*(1+'Bazinės prielaidos'!$E$19)+AY14)-'Investuotojas ir Finansuotojas'!AY30-('Metinis atlyginimas'!AY33+'Metinis atlyginimas'!AY35+'Metinis atlyginimas'!AY38)*('Bazinės prielaidos'!$E$19)</f>
        <v>-19412.272249999998</v>
      </c>
      <c r="AZ72" s="97">
        <f>-(AZ13*(1+'Bazinės prielaidos'!$E$19)-AZ13-AZ14*(1+'Bazinės prielaidos'!$E$19)+AZ14)-'Investuotojas ir Finansuotojas'!AZ30-('Metinis atlyginimas'!AZ33+'Metinis atlyginimas'!AZ35+'Metinis atlyginimas'!AZ38)*('Bazinės prielaidos'!$E$19)</f>
        <v>-19412.272249999998</v>
      </c>
      <c r="BA72" s="98">
        <f t="shared" si="1388"/>
        <v>-305048.91061004449</v>
      </c>
      <c r="BB72" s="97">
        <f>-(BB13*(1+'Bazinės prielaidos'!$E$19)-BB13-BB14*(1+'Bazinės prielaidos'!$E$19)+BB14)-'Investuotojas ir Finansuotojas'!BB30-('Metinis atlyginimas'!BB33+'Metinis atlyginimas'!BB35+'Metinis atlyginimas'!BB38)*('Bazinės prielaidos'!$E$19)</f>
        <v>-163959.50908775831</v>
      </c>
      <c r="BC72" s="97">
        <f>-(BC13*(1+'Bazinės prielaidos'!$E$19)-BC13-BC14*(1+'Bazinės prielaidos'!$E$19)+BC14)-'Investuotojas ir Finansuotojas'!BC30-('Metinis atlyginimas'!BC33+'Metinis atlyginimas'!BC35+'Metinis atlyginimas'!BC38)*('Bazinės prielaidos'!$E$19)</f>
        <v>-19498.324501250001</v>
      </c>
      <c r="BD72" s="97">
        <f>-(BD13*(1+'Bazinės prielaidos'!$E$19)-BD13-BD14*(1+'Bazinės prielaidos'!$E$19)+BD14)-'Investuotojas ir Finansuotojas'!BD30-('Metinis atlyginimas'!BD33+'Metinis atlyginimas'!BD35+'Metinis atlyginimas'!BD38)*('Bazinės prielaidos'!$E$19)</f>
        <v>-19498.324501250001</v>
      </c>
      <c r="BE72" s="97">
        <f>-(BE13*(1+'Bazinės prielaidos'!$E$19)-BE13-BE14*(1+'Bazinės prielaidos'!$E$19)+BE14)-'Investuotojas ir Finansuotojas'!BE30-('Metinis atlyginimas'!BE33+'Metinis atlyginimas'!BE35+'Metinis atlyginimas'!BE38)*('Bazinės prielaidos'!$E$19)</f>
        <v>-19498.324501250001</v>
      </c>
      <c r="BF72" s="97">
        <f>-(BF13*(1+'Bazinės prielaidos'!$E$19)-BF13-BF14*(1+'Bazinės prielaidos'!$E$19)+BF14)-'Investuotojas ir Finansuotojas'!BF30-('Metinis atlyginimas'!BF33+'Metinis atlyginimas'!BF35+'Metinis atlyginimas'!BF38)*('Bazinės prielaidos'!$E$19)</f>
        <v>-19498.324501250001</v>
      </c>
      <c r="BG72" s="97">
        <f>-(BG13*(1+'Bazinės prielaidos'!$E$19)-BG13-BG14*(1+'Bazinės prielaidos'!$E$19)+BG14)-'Investuotojas ir Finansuotojas'!BG30-('Metinis atlyginimas'!BG33+'Metinis atlyginimas'!BG35+'Metinis atlyginimas'!BG38)*('Bazinės prielaidos'!$E$19)</f>
        <v>-19498.324501250001</v>
      </c>
      <c r="BH72" s="97">
        <f>-(BH13*(1+'Bazinės prielaidos'!$E$19)-BH13-BH14*(1+'Bazinės prielaidos'!$E$19)+BH14)-'Investuotojas ir Finansuotojas'!BH30-('Metinis atlyginimas'!BH33+'Metinis atlyginimas'!BH35+'Metinis atlyginimas'!BH38)*('Bazinės prielaidos'!$E$19)</f>
        <v>-19498.324501250001</v>
      </c>
      <c r="BI72" s="97">
        <f>-(BI13*(1+'Bazinės prielaidos'!$E$19)-BI13-BI14*(1+'Bazinės prielaidos'!$E$19)+BI14)-'Investuotojas ir Finansuotojas'!BI30-('Metinis atlyginimas'!BI33+'Metinis atlyginimas'!BI35+'Metinis atlyginimas'!BI38)*('Bazinės prielaidos'!$E$19)</f>
        <v>-19498.324501250001</v>
      </c>
      <c r="BJ72" s="97">
        <f>-(BJ13*(1+'Bazinės prielaidos'!$E$19)-BJ13-BJ14*(1+'Bazinės prielaidos'!$E$19)+BJ14)-'Investuotojas ir Finansuotojas'!BJ30-('Metinis atlyginimas'!BJ33+'Metinis atlyginimas'!BJ35+'Metinis atlyginimas'!BJ38)*('Bazinės prielaidos'!$E$19)</f>
        <v>-19498.324501250001</v>
      </c>
      <c r="BK72" s="97">
        <f>-(BK13*(1+'Bazinės prielaidos'!$E$19)-BK13-BK14*(1+'Bazinės prielaidos'!$E$19)+BK14)-'Investuotojas ir Finansuotojas'!BK30-('Metinis atlyginimas'!BK33+'Metinis atlyginimas'!BK35+'Metinis atlyginimas'!BK38)*('Bazinės prielaidos'!$E$19)</f>
        <v>-19498.324501250001</v>
      </c>
      <c r="BL72" s="97">
        <f>-(BL13*(1+'Bazinės prielaidos'!$E$19)-BL13-BL14*(1+'Bazinės prielaidos'!$E$19)+BL14)-'Investuotojas ir Finansuotojas'!BL30-('Metinis atlyginimas'!BL33+'Metinis atlyginimas'!BL35+'Metinis atlyginimas'!BL38)*('Bazinės prielaidos'!$E$19)</f>
        <v>-19498.324501250001</v>
      </c>
      <c r="BM72" s="97">
        <f>-(BM13*(1+'Bazinės prielaidos'!$E$19)-BM13-BM14*(1+'Bazinės prielaidos'!$E$19)+BM14)-'Investuotojas ir Finansuotojas'!BM30-('Metinis atlyginimas'!BM33+'Metinis atlyginimas'!BM35+'Metinis atlyginimas'!BM38)*('Bazinės prielaidos'!$E$19)</f>
        <v>-19498.324501250001</v>
      </c>
      <c r="BN72" s="98">
        <f t="shared" si="1390"/>
        <v>-378441.07860150828</v>
      </c>
      <c r="BO72" s="97">
        <f>-(BO13*(1+'Bazinės prielaidos'!$E$19)-BO13-BO14*(1+'Bazinės prielaidos'!$E$19)+BO14)-'Investuotojas ir Finansuotojas'!BO30-('Metinis atlyginimas'!BO33+'Metinis atlyginimas'!BO35+'Metinis atlyginimas'!BO38)*('Bazinės prielaidos'!$E$19)</f>
        <v>-168632.43829007333</v>
      </c>
      <c r="BP72" s="97">
        <f>-(BP13*(1+'Bazinės prielaidos'!$E$19)-BP13-BP14*(1+'Bazinės prielaidos'!$E$19)+BP14)-'Investuotojas ir Finansuotojas'!BP30-('Metinis atlyginimas'!BP33+'Metinis atlyginimas'!BP35+'Metinis atlyginimas'!BP38)*('Bazinės prielaidos'!$E$19)</f>
        <v>-19586.958320037502</v>
      </c>
      <c r="BQ72" s="97">
        <f>-(BQ13*(1+'Bazinės prielaidos'!$E$19)-BQ13-BQ14*(1+'Bazinės prielaidos'!$E$19)+BQ14)-'Investuotojas ir Finansuotojas'!BQ30-('Metinis atlyginimas'!BQ33+'Metinis atlyginimas'!BQ35+'Metinis atlyginimas'!BQ38)*('Bazinės prielaidos'!$E$19)</f>
        <v>-19586.958320037502</v>
      </c>
      <c r="BR72" s="97">
        <f>-(BR13*(1+'Bazinės prielaidos'!$E$19)-BR13-BR14*(1+'Bazinės prielaidos'!$E$19)+BR14)-'Investuotojas ir Finansuotojas'!BR30-('Metinis atlyginimas'!BR33+'Metinis atlyginimas'!BR35+'Metinis atlyginimas'!BR38)*('Bazinės prielaidos'!$E$19)</f>
        <v>-19586.958320037502</v>
      </c>
      <c r="BS72" s="97">
        <f>-(BS13*(1+'Bazinės prielaidos'!$E$19)-BS13-BS14*(1+'Bazinės prielaidos'!$E$19)+BS14)-'Investuotojas ir Finansuotojas'!BS30-('Metinis atlyginimas'!BS33+'Metinis atlyginimas'!BS35+'Metinis atlyginimas'!BS38)*('Bazinės prielaidos'!$E$19)</f>
        <v>-19586.958320037502</v>
      </c>
      <c r="BT72" s="97">
        <f>-(BT13*(1+'Bazinės prielaidos'!$E$19)-BT13-BT14*(1+'Bazinės prielaidos'!$E$19)+BT14)-'Investuotojas ir Finansuotojas'!BT30-('Metinis atlyginimas'!BT33+'Metinis atlyginimas'!BT35+'Metinis atlyginimas'!BT38)*('Bazinės prielaidos'!$E$19)</f>
        <v>-19586.958320037502</v>
      </c>
      <c r="BU72" s="97">
        <f>-(BU13*(1+'Bazinės prielaidos'!$E$19)-BU13-BU14*(1+'Bazinės prielaidos'!$E$19)+BU14)-'Investuotojas ir Finansuotojas'!BU30-('Metinis atlyginimas'!BU33+'Metinis atlyginimas'!BU35+'Metinis atlyginimas'!BU38)*('Bazinės prielaidos'!$E$19)</f>
        <v>-19586.958320037502</v>
      </c>
      <c r="BV72" s="97">
        <f>-(BV13*(1+'Bazinės prielaidos'!$E$19)-BV13-BV14*(1+'Bazinės prielaidos'!$E$19)+BV14)-'Investuotojas ir Finansuotojas'!BV30-('Metinis atlyginimas'!BV33+'Metinis atlyginimas'!BV35+'Metinis atlyginimas'!BV38)*('Bazinės prielaidos'!$E$19)</f>
        <v>-19586.958320037502</v>
      </c>
      <c r="BW72" s="97">
        <f>-(BW13*(1+'Bazinės prielaidos'!$E$19)-BW13-BW14*(1+'Bazinės prielaidos'!$E$19)+BW14)-'Investuotojas ir Finansuotojas'!BW30-('Metinis atlyginimas'!BW33+'Metinis atlyginimas'!BW35+'Metinis atlyginimas'!BW38)*('Bazinės prielaidos'!$E$19)</f>
        <v>-19586.958320037502</v>
      </c>
      <c r="BX72" s="97">
        <f>-(BX13*(1+'Bazinės prielaidos'!$E$19)-BX13-BX14*(1+'Bazinės prielaidos'!$E$19)+BX14)-'Investuotojas ir Finansuotojas'!BX30-('Metinis atlyginimas'!BX33+'Metinis atlyginimas'!BX35+'Metinis atlyginimas'!BX38)*('Bazinės prielaidos'!$E$19)</f>
        <v>-19586.958320037502</v>
      </c>
      <c r="BY72" s="97">
        <f>-(BY13*(1+'Bazinės prielaidos'!$E$19)-BY13-BY14*(1+'Bazinės prielaidos'!$E$19)+BY14)-'Investuotojas ir Finansuotojas'!BY30-('Metinis atlyginimas'!BY33+'Metinis atlyginimas'!BY35+'Metinis atlyginimas'!BY38)*('Bazinės prielaidos'!$E$19)</f>
        <v>-19586.958320037502</v>
      </c>
      <c r="BZ72" s="97">
        <f>-(BZ13*(1+'Bazinės prielaidos'!$E$19)-BZ13-BZ14*(1+'Bazinės prielaidos'!$E$19)+BZ14)-'Investuotojas ir Finansuotojas'!BZ30-('Metinis atlyginimas'!BZ33+'Metinis atlyginimas'!BZ35+'Metinis atlyginimas'!BZ38)*('Bazinės prielaidos'!$E$19)</f>
        <v>-19586.958320037502</v>
      </c>
      <c r="CA72" s="98">
        <f t="shared" si="1392"/>
        <v>-384088.97981048591</v>
      </c>
      <c r="CB72" s="97">
        <f>-(CB13*(1+'Bazinės prielaidos'!$E$19)-CB13-CB14*(1+'Bazinės prielaidos'!$E$19)+CB14)-'Investuotojas ir Finansuotojas'!CB30-('Metinis atlyginimas'!CB33+'Metinis atlyginimas'!CB35+'Metinis atlyginimas'!CB38)*('Bazinės prielaidos'!$E$19)</f>
        <v>-170572.30877100487</v>
      </c>
      <c r="CC72" s="97">
        <f>-(CC13*(1+'Bazinės prielaidos'!$E$19)-CC13-CC14*(1+'Bazinės prielaidos'!$E$19)+CC14)-'Investuotojas ir Finansuotojas'!CC30-('Metinis atlyginimas'!CC33+'Metinis atlyginimas'!CC35+'Metinis atlyginimas'!CC38)*('Bazinės prielaidos'!$E$19)</f>
        <v>-19678.251153388625</v>
      </c>
      <c r="CD72" s="97">
        <f>-(CD13*(1+'Bazinės prielaidos'!$E$19)-CD13-CD14*(1+'Bazinės prielaidos'!$E$19)+CD14)-'Investuotojas ir Finansuotojas'!CD30-('Metinis atlyginimas'!CD33+'Metinis atlyginimas'!CD35+'Metinis atlyginimas'!CD38)*('Bazinės prielaidos'!$E$19)</f>
        <v>-19678.251153388625</v>
      </c>
      <c r="CE72" s="97">
        <f>-(CE13*(1+'Bazinės prielaidos'!$E$19)-CE13-CE14*(1+'Bazinės prielaidos'!$E$19)+CE14)-'Investuotojas ir Finansuotojas'!CE30-('Metinis atlyginimas'!CE33+'Metinis atlyginimas'!CE35+'Metinis atlyginimas'!CE38)*('Bazinės prielaidos'!$E$19)</f>
        <v>-19678.251153388625</v>
      </c>
      <c r="CF72" s="97">
        <f>-(CF13*(1+'Bazinės prielaidos'!$E$19)-CF13-CF14*(1+'Bazinės prielaidos'!$E$19)+CF14)-'Investuotojas ir Finansuotojas'!CF30-('Metinis atlyginimas'!CF33+'Metinis atlyginimas'!CF35+'Metinis atlyginimas'!CF38)*('Bazinės prielaidos'!$E$19)</f>
        <v>-19678.251153388625</v>
      </c>
      <c r="CG72" s="97">
        <f>-(CG13*(1+'Bazinės prielaidos'!$E$19)-CG13-CG14*(1+'Bazinės prielaidos'!$E$19)+CG14)-'Investuotojas ir Finansuotojas'!CG30-('Metinis atlyginimas'!CG33+'Metinis atlyginimas'!CG35+'Metinis atlyginimas'!CG38)*('Bazinės prielaidos'!$E$19)</f>
        <v>-19678.251153388625</v>
      </c>
      <c r="CH72" s="97">
        <f>-(CH13*(1+'Bazinės prielaidos'!$E$19)-CH13-CH14*(1+'Bazinės prielaidos'!$E$19)+CH14)-'Investuotojas ir Finansuotojas'!CH30-('Metinis atlyginimas'!CH33+'Metinis atlyginimas'!CH35+'Metinis atlyginimas'!CH38)*('Bazinės prielaidos'!$E$19)</f>
        <v>-19678.251153388625</v>
      </c>
      <c r="CI72" s="97">
        <f>-(CI13*(1+'Bazinės prielaidos'!$E$19)-CI13-CI14*(1+'Bazinės prielaidos'!$E$19)+CI14)-'Investuotojas ir Finansuotojas'!CI30-('Metinis atlyginimas'!CI33+'Metinis atlyginimas'!CI35+'Metinis atlyginimas'!CI38)*('Bazinės prielaidos'!$E$19)</f>
        <v>-19678.251153388625</v>
      </c>
      <c r="CJ72" s="97">
        <f>-(CJ13*(1+'Bazinės prielaidos'!$E$19)-CJ13-CJ14*(1+'Bazinės prielaidos'!$E$19)+CJ14)-'Investuotojas ir Finansuotojas'!CJ30-('Metinis atlyginimas'!CJ33+'Metinis atlyginimas'!CJ35+'Metinis atlyginimas'!CJ38)*('Bazinės prielaidos'!$E$19)</f>
        <v>-19678.251153388625</v>
      </c>
      <c r="CK72" s="97">
        <f>-(CK13*(1+'Bazinės prielaidos'!$E$19)-CK13-CK14*(1+'Bazinės prielaidos'!$E$19)+CK14)-'Investuotojas ir Finansuotojas'!CK30-('Metinis atlyginimas'!CK33+'Metinis atlyginimas'!CK35+'Metinis atlyginimas'!CK38)*('Bazinės prielaidos'!$E$19)</f>
        <v>-19678.251153388625</v>
      </c>
      <c r="CL72" s="97">
        <f>-(CL13*(1+'Bazinės prielaidos'!$E$19)-CL13-CL14*(1+'Bazinės prielaidos'!$E$19)+CL14)-'Investuotojas ir Finansuotojas'!CL30-('Metinis atlyginimas'!CL33+'Metinis atlyginimas'!CL35+'Metinis atlyginimas'!CL38)*('Bazinės prielaidos'!$E$19)</f>
        <v>-19678.251153388625</v>
      </c>
      <c r="CM72" s="97">
        <f>-(CM13*(1+'Bazinės prielaidos'!$E$19)-CM13-CM14*(1+'Bazinės prielaidos'!$E$19)+CM14)-'Investuotojas ir Finansuotojas'!CM30-('Metinis atlyginimas'!CM33+'Metinis atlyginimas'!CM35+'Metinis atlyginimas'!CM38)*('Bazinės prielaidos'!$E$19)</f>
        <v>-19678.251153388625</v>
      </c>
      <c r="CN72" s="98">
        <f t="shared" si="1394"/>
        <v>-387033.0714582798</v>
      </c>
      <c r="CO72" s="97">
        <f>-(CO13*(1+'Bazinės prielaidos'!$E$19)-CO13-CO14*(1+'Bazinės prielaidos'!$E$19)+CO14)-'Investuotojas ir Finansuotojas'!CO30-('Metinis atlyginimas'!CO33+'Metinis atlyginimas'!CO35+'Metinis atlyginimas'!CO38)*('Bazinės prielaidos'!$E$19)</f>
        <v>-169671.28985123863</v>
      </c>
      <c r="CP72" s="97">
        <f>-(CP13*(1+'Bazinės prielaidos'!$E$19)-CP13-CP14*(1+'Bazinės prielaidos'!$E$19)+CP14)-'Investuotojas ir Finansuotojas'!CP30-('Metinis atlyginimas'!CP33+'Metinis atlyginimas'!CP35+'Metinis atlyginimas'!CP38)*('Bazinės prielaidos'!$E$19)</f>
        <v>-19772.28277174028</v>
      </c>
      <c r="CQ72" s="97">
        <f>-(CQ13*(1+'Bazinės prielaidos'!$E$19)-CQ13-CQ14*(1+'Bazinės prielaidos'!$E$19)+CQ14)-'Investuotojas ir Finansuotojas'!CQ30-('Metinis atlyginimas'!CQ33+'Metinis atlyginimas'!CQ35+'Metinis atlyginimas'!CQ38)*('Bazinės prielaidos'!$E$19)</f>
        <v>-19772.28277174028</v>
      </c>
      <c r="CR72" s="97">
        <f>-(CR13*(1+'Bazinės prielaidos'!$E$19)-CR13-CR14*(1+'Bazinės prielaidos'!$E$19)+CR14)-'Investuotojas ir Finansuotojas'!CR30-('Metinis atlyginimas'!CR33+'Metinis atlyginimas'!CR35+'Metinis atlyginimas'!CR38)*('Bazinės prielaidos'!$E$19)</f>
        <v>-19772.28277174028</v>
      </c>
      <c r="CS72" s="97">
        <f>-(CS13*(1+'Bazinės prielaidos'!$E$19)-CS13-CS14*(1+'Bazinės prielaidos'!$E$19)+CS14)-'Investuotojas ir Finansuotojas'!CS30-('Metinis atlyginimas'!CS33+'Metinis atlyginimas'!CS35+'Metinis atlyginimas'!CS38)*('Bazinės prielaidos'!$E$19)</f>
        <v>-19772.28277174028</v>
      </c>
      <c r="CT72" s="97">
        <f>-(CT13*(1+'Bazinės prielaidos'!$E$19)-CT13-CT14*(1+'Bazinės prielaidos'!$E$19)+CT14)-'Investuotojas ir Finansuotojas'!CT30-('Metinis atlyginimas'!CT33+'Metinis atlyginimas'!CT35+'Metinis atlyginimas'!CT38)*('Bazinės prielaidos'!$E$19)</f>
        <v>-19772.28277174028</v>
      </c>
      <c r="CU72" s="97">
        <f>-(CU13*(1+'Bazinės prielaidos'!$E$19)-CU13-CU14*(1+'Bazinės prielaidos'!$E$19)+CU14)-'Investuotojas ir Finansuotojas'!CU30-('Metinis atlyginimas'!CU33+'Metinis atlyginimas'!CU35+'Metinis atlyginimas'!CU38)*('Bazinės prielaidos'!$E$19)</f>
        <v>-19772.28277174028</v>
      </c>
      <c r="CV72" s="97">
        <f>-(CV13*(1+'Bazinės prielaidos'!$E$19)-CV13-CV14*(1+'Bazinės prielaidos'!$E$19)+CV14)-'Investuotojas ir Finansuotojas'!CV30-('Metinis atlyginimas'!CV33+'Metinis atlyginimas'!CV35+'Metinis atlyginimas'!CV38)*('Bazinės prielaidos'!$E$19)</f>
        <v>-19772.28277174028</v>
      </c>
      <c r="CW72" s="97">
        <f>-(CW13*(1+'Bazinės prielaidos'!$E$19)-CW13-CW14*(1+'Bazinės prielaidos'!$E$19)+CW14)-'Investuotojas ir Finansuotojas'!CW30-('Metinis atlyginimas'!CW33+'Metinis atlyginimas'!CW35+'Metinis atlyginimas'!CW38)*('Bazinės prielaidos'!$E$19)</f>
        <v>-19772.28277174028</v>
      </c>
      <c r="CX72" s="97">
        <f>-(CX13*(1+'Bazinės prielaidos'!$E$19)-CX13-CX14*(1+'Bazinės prielaidos'!$E$19)+CX14)-'Investuotojas ir Finansuotojas'!CX30-('Metinis atlyginimas'!CX33+'Metinis atlyginimas'!CX35+'Metinis atlyginimas'!CX38)*('Bazinės prielaidos'!$E$19)</f>
        <v>-19772.28277174028</v>
      </c>
      <c r="CY72" s="97">
        <f>-(CY13*(1+'Bazinės prielaidos'!$E$19)-CY13-CY14*(1+'Bazinės prielaidos'!$E$19)+CY14)-'Investuotojas ir Finansuotojas'!CY30-('Metinis atlyginimas'!CY33+'Metinis atlyginimas'!CY35+'Metinis atlyginimas'!CY38)*('Bazinės prielaidos'!$E$19)</f>
        <v>-19772.28277174028</v>
      </c>
      <c r="CZ72" s="97">
        <f>-(CZ13*(1+'Bazinės prielaidos'!$E$19)-CZ13-CZ14*(1+'Bazinės prielaidos'!$E$19)+CZ14)-'Investuotojas ir Finansuotojas'!CZ30-('Metinis atlyginimas'!CZ33+'Metinis atlyginimas'!CZ35+'Metinis atlyginimas'!CZ38)*('Bazinės prielaidos'!$E$19)</f>
        <v>-19772.28277174028</v>
      </c>
      <c r="DA72" s="98">
        <f t="shared" si="1396"/>
        <v>-387166.40034038172</v>
      </c>
      <c r="DB72" s="97">
        <f>-(DB13*(1+'Bazinės prielaidos'!$E$19)-DB13-DB14*(1+'Bazinės prielaidos'!$E$19)+DB14)-'Investuotojas ir Finansuotojas'!DB30-('Metinis atlyginimas'!DB33+'Metinis atlyginimas'!DB35+'Metinis atlyginimas'!DB38)*('Bazinės prielaidos'!$E$19)</f>
        <v>-167716.23582843144</v>
      </c>
      <c r="DC72" s="97">
        <f>-(DC13*(1+'Bazinės prielaidos'!$E$19)-DC13-DC14*(1+'Bazinės prielaidos'!$E$19)+DC14)-'Investuotojas ir Finansuotojas'!DC30-('Metinis atlyginimas'!DC33+'Metinis atlyginimas'!DC35+'Metinis atlyginimas'!DC38)*('Bazinės prielaidos'!$E$19)</f>
        <v>-19869.135338642489</v>
      </c>
      <c r="DD72" s="97">
        <f>-(DD13*(1+'Bazinės prielaidos'!$E$19)-DD13-DD14*(1+'Bazinės prielaidos'!$E$19)+DD14)-'Investuotojas ir Finansuotojas'!DD30-('Metinis atlyginimas'!DD33+'Metinis atlyginimas'!DD35+'Metinis atlyginimas'!DD38)*('Bazinės prielaidos'!$E$19)</f>
        <v>-19869.135338642489</v>
      </c>
      <c r="DE72" s="97">
        <f>-(DE13*(1+'Bazinės prielaidos'!$E$19)-DE13-DE14*(1+'Bazinės prielaidos'!$E$19)+DE14)-'Investuotojas ir Finansuotojas'!DE30-('Metinis atlyginimas'!DE33+'Metinis atlyginimas'!DE35+'Metinis atlyginimas'!DE38)*('Bazinės prielaidos'!$E$19)</f>
        <v>-19869.135338642489</v>
      </c>
      <c r="DF72" s="97">
        <f>-(DF13*(1+'Bazinės prielaidos'!$E$19)-DF13-DF14*(1+'Bazinės prielaidos'!$E$19)+DF14)-'Investuotojas ir Finansuotojas'!DF30-('Metinis atlyginimas'!DF33+'Metinis atlyginimas'!DF35+'Metinis atlyginimas'!DF38)*('Bazinės prielaidos'!$E$19)</f>
        <v>-19869.135338642489</v>
      </c>
      <c r="DG72" s="97">
        <f>-(DG13*(1+'Bazinės prielaidos'!$E$19)-DG13-DG14*(1+'Bazinės prielaidos'!$E$19)+DG14)-'Investuotojas ir Finansuotojas'!DG30-('Metinis atlyginimas'!DG33+'Metinis atlyginimas'!DG35+'Metinis atlyginimas'!DG38)*('Bazinės prielaidos'!$E$19)</f>
        <v>-19869.135338642489</v>
      </c>
      <c r="DH72" s="97">
        <f>-(DH13*(1+'Bazinės prielaidos'!$E$19)-DH13-DH14*(1+'Bazinės prielaidos'!$E$19)+DH14)-'Investuotojas ir Finansuotojas'!DH30-('Metinis atlyginimas'!DH33+'Metinis atlyginimas'!DH35+'Metinis atlyginimas'!DH38)*('Bazinės prielaidos'!$E$19)</f>
        <v>-19869.135338642489</v>
      </c>
      <c r="DI72" s="97">
        <f>-(DI13*(1+'Bazinės prielaidos'!$E$19)-DI13-DI14*(1+'Bazinės prielaidos'!$E$19)+DI14)-'Investuotojas ir Finansuotojas'!DI30-('Metinis atlyginimas'!DI33+'Metinis atlyginimas'!DI35+'Metinis atlyginimas'!DI38)*('Bazinės prielaidos'!$E$19)</f>
        <v>-19869.135338642489</v>
      </c>
      <c r="DJ72" s="97">
        <f>-(DJ13*(1+'Bazinės prielaidos'!$E$19)-DJ13-DJ14*(1+'Bazinės prielaidos'!$E$19)+DJ14)-'Investuotojas ir Finansuotojas'!DJ30-('Metinis atlyginimas'!DJ33+'Metinis atlyginimas'!DJ35+'Metinis atlyginimas'!DJ38)*('Bazinės prielaidos'!$E$19)</f>
        <v>-19869.135338642489</v>
      </c>
      <c r="DK72" s="97">
        <f>-(DK13*(1+'Bazinės prielaidos'!$E$19)-DK13-DK14*(1+'Bazinės prielaidos'!$E$19)+DK14)-'Investuotojas ir Finansuotojas'!DK30-('Metinis atlyginimas'!DK33+'Metinis atlyginimas'!DK35+'Metinis atlyginimas'!DK38)*('Bazinės prielaidos'!$E$19)</f>
        <v>-19869.135338642489</v>
      </c>
      <c r="DL72" s="97">
        <f>-(DL13*(1+'Bazinės prielaidos'!$E$19)-DL13-DL14*(1+'Bazinės prielaidos'!$E$19)+DL14)-'Investuotojas ir Finansuotojas'!DL30-('Metinis atlyginimas'!DL33+'Metinis atlyginimas'!DL35+'Metinis atlyginimas'!DL38)*('Bazinės prielaidos'!$E$19)</f>
        <v>-19869.135338642489</v>
      </c>
      <c r="DM72" s="97">
        <f>-(DM13*(1+'Bazinės prielaidos'!$E$19)-DM13-DM14*(1+'Bazinės prielaidos'!$E$19)+DM14)-'Investuotojas ir Finansuotojas'!DM30-('Metinis atlyginimas'!DM33+'Metinis atlyginimas'!DM35+'Metinis atlyginimas'!DM38)*('Bazinės prielaidos'!$E$19)</f>
        <v>-19869.135338642489</v>
      </c>
      <c r="DN72" s="98">
        <f t="shared" si="1398"/>
        <v>-386276.72455349902</v>
      </c>
      <c r="DO72" s="97">
        <f>-(DO13*(1+'Bazinės prielaidos'!$E$19)-DO13-DO14*(1+'Bazinės prielaidos'!$E$19)+DO14)-'Investuotojas ir Finansuotojas'!DO30-('Metinis atlyginimas'!DO33+'Metinis atlyginimas'!DO35+'Metinis atlyginimas'!DO38)*('Bazinės prielaidos'!$E$19)</f>
        <v>-164352.97720061033</v>
      </c>
      <c r="DP72" s="97">
        <f>-(DP13*(1+'Bazinės prielaidos'!$E$19)-DP13-DP14*(1+'Bazinės prielaidos'!$E$19)+DP14)-'Investuotojas ir Finansuotojas'!DP30-('Metinis atlyginimas'!DP33+'Metinis atlyginimas'!DP35+'Metinis atlyginimas'!DP38)*('Bazinės prielaidos'!$E$19)</f>
        <v>-19968.893482551764</v>
      </c>
      <c r="DQ72" s="97">
        <f>-(DQ13*(1+'Bazinės prielaidos'!$E$19)-DQ13-DQ14*(1+'Bazinės prielaidos'!$E$19)+DQ14)-'Investuotojas ir Finansuotojas'!DQ30-('Metinis atlyginimas'!DQ33+'Metinis atlyginimas'!DQ35+'Metinis atlyginimas'!DQ38)*('Bazinės prielaidos'!$E$19)</f>
        <v>-19968.893482551764</v>
      </c>
      <c r="DR72" s="97">
        <f>-(DR13*(1+'Bazinės prielaidos'!$E$19)-DR13-DR14*(1+'Bazinės prielaidos'!$E$19)+DR14)-'Investuotojas ir Finansuotojas'!DR30-('Metinis atlyginimas'!DR33+'Metinis atlyginimas'!DR35+'Metinis atlyginimas'!DR38)*('Bazinės prielaidos'!$E$19)</f>
        <v>-19968.893482551764</v>
      </c>
      <c r="DS72" s="97">
        <f>-(DS13*(1+'Bazinės prielaidos'!$E$19)-DS13-DS14*(1+'Bazinės prielaidos'!$E$19)+DS14)-'Investuotojas ir Finansuotojas'!DS30-('Metinis atlyginimas'!DS33+'Metinis atlyginimas'!DS35+'Metinis atlyginimas'!DS38)*('Bazinės prielaidos'!$E$19)</f>
        <v>-19968.893482551764</v>
      </c>
      <c r="DT72" s="97">
        <f>-(DT13*(1+'Bazinės prielaidos'!$E$19)-DT13-DT14*(1+'Bazinės prielaidos'!$E$19)+DT14)-'Investuotojas ir Finansuotojas'!DT30-('Metinis atlyginimas'!DT33+'Metinis atlyginimas'!DT35+'Metinis atlyginimas'!DT38)*('Bazinės prielaidos'!$E$19)</f>
        <v>-19968.893482551764</v>
      </c>
      <c r="DU72" s="97">
        <f>-(DU13*(1+'Bazinės prielaidos'!$E$19)-DU13-DU14*(1+'Bazinės prielaidos'!$E$19)+DU14)-'Investuotojas ir Finansuotojas'!DU30-('Metinis atlyginimas'!DU33+'Metinis atlyginimas'!DU35+'Metinis atlyginimas'!DU38)*('Bazinės prielaidos'!$E$19)</f>
        <v>-19968.893482551764</v>
      </c>
      <c r="DV72" s="97">
        <f>-(DV13*(1+'Bazinės prielaidos'!$E$19)-DV13-DV14*(1+'Bazinės prielaidos'!$E$19)+DV14)-'Investuotojas ir Finansuotojas'!DV30-('Metinis atlyginimas'!DV33+'Metinis atlyginimas'!DV35+'Metinis atlyginimas'!DV38)*('Bazinės prielaidos'!$E$19)</f>
        <v>-19968.893482551764</v>
      </c>
      <c r="DW72" s="97">
        <f>-(DW13*(1+'Bazinės prielaidos'!$E$19)-DW13-DW14*(1+'Bazinės prielaidos'!$E$19)+DW14)-'Investuotojas ir Finansuotojas'!DW30-('Metinis atlyginimas'!DW33+'Metinis atlyginimas'!DW35+'Metinis atlyginimas'!DW38)*('Bazinės prielaidos'!$E$19)</f>
        <v>-19968.893482551764</v>
      </c>
      <c r="DX72" s="97">
        <f>-(DX13*(1+'Bazinės prielaidos'!$E$19)-DX13-DX14*(1+'Bazinės prielaidos'!$E$19)+DX14)-'Investuotojas ir Finansuotojas'!DX30-('Metinis atlyginimas'!DX33+'Metinis atlyginimas'!DX35+'Metinis atlyginimas'!DX38)*('Bazinės prielaidos'!$E$19)</f>
        <v>-19968.893482551764</v>
      </c>
      <c r="DY72" s="97">
        <f>-(DY13*(1+'Bazinės prielaidos'!$E$19)-DY13-DY14*(1+'Bazinės prielaidos'!$E$19)+DY14)-'Investuotojas ir Finansuotojas'!DY30-('Metinis atlyginimas'!DY33+'Metinis atlyginimas'!DY35+'Metinis atlyginimas'!DY38)*('Bazinės prielaidos'!$E$19)</f>
        <v>-19968.893482551764</v>
      </c>
      <c r="DZ72" s="97">
        <f>-(DZ13*(1+'Bazinės prielaidos'!$E$19)-DZ13-DZ14*(1+'Bazinės prielaidos'!$E$19)+DZ14)-'Investuotojas ir Finansuotojas'!DZ30-('Metinis atlyginimas'!DZ33+'Metinis atlyginimas'!DZ35+'Metinis atlyginimas'!DZ38)*('Bazinės prielaidos'!$E$19)</f>
        <v>-19968.893482551764</v>
      </c>
      <c r="EA72" s="98">
        <f t="shared" si="1400"/>
        <v>-384010.80550867994</v>
      </c>
      <c r="EB72" s="97">
        <f>-(EB13*(1+'Bazinės prielaidos'!$E$19)-EB13-EB14*(1+'Bazinės prielaidos'!$E$19)+EB14)-'Investuotojas ir Finansuotojas'!EB30-('Metinis atlyginimas'!EB33+'Metinis atlyginimas'!EB35+'Metinis atlyginimas'!EB38)*('Bazinės prielaidos'!$E$19)</f>
        <v>-159107.99745725276</v>
      </c>
      <c r="EC72" s="97">
        <f>-(EC13*(1+'Bazinės prielaidos'!$E$19)-EC13-EC14*(1+'Bazinės prielaidos'!$E$19)+EC14)-'Investuotojas ir Finansuotojas'!EC30-('Metinis atlyginimas'!EC33+'Metinis atlyginimas'!EC35+'Metinis atlyginimas'!EC38)*('Bazinės prielaidos'!$E$19)</f>
        <v>-20071.644370778315</v>
      </c>
      <c r="ED72" s="97">
        <f>-(ED13*(1+'Bazinės prielaidos'!$E$19)-ED13-ED14*(1+'Bazinės prielaidos'!$E$19)+ED14)-'Investuotojas ir Finansuotojas'!ED30-('Metinis atlyginimas'!ED33+'Metinis atlyginimas'!ED35+'Metinis atlyginimas'!ED38)*('Bazinės prielaidos'!$E$19)</f>
        <v>-20071.644370778315</v>
      </c>
      <c r="EE72" s="97">
        <f>-(EE13*(1+'Bazinės prielaidos'!$E$19)-EE13-EE14*(1+'Bazinės prielaidos'!$E$19)+EE14)-'Investuotojas ir Finansuotojas'!EE30-('Metinis atlyginimas'!EE33+'Metinis atlyginimas'!EE35+'Metinis atlyginimas'!EE38)*('Bazinės prielaidos'!$E$19)</f>
        <v>-20071.644370778315</v>
      </c>
      <c r="EF72" s="97">
        <f>-(EF13*(1+'Bazinės prielaidos'!$E$19)-EF13-EF14*(1+'Bazinės prielaidos'!$E$19)+EF14)-'Investuotojas ir Finansuotojas'!EF30-('Metinis atlyginimas'!EF33+'Metinis atlyginimas'!EF35+'Metinis atlyginimas'!EF38)*('Bazinės prielaidos'!$E$19)</f>
        <v>-20071.644370778315</v>
      </c>
      <c r="EG72" s="97">
        <f>-(EG13*(1+'Bazinės prielaidos'!$E$19)-EG13-EG14*(1+'Bazinės prielaidos'!$E$19)+EG14)-'Investuotojas ir Finansuotojas'!EG30-('Metinis atlyginimas'!EG33+'Metinis atlyginimas'!EG35+'Metinis atlyginimas'!EG38)*('Bazinės prielaidos'!$E$19)</f>
        <v>-20071.644370778315</v>
      </c>
      <c r="EH72" s="97">
        <f>-(EH13*(1+'Bazinės prielaidos'!$E$19)-EH13-EH14*(1+'Bazinės prielaidos'!$E$19)+EH14)-'Investuotojas ir Finansuotojas'!EH30-('Metinis atlyginimas'!EH33+'Metinis atlyginimas'!EH35+'Metinis atlyginimas'!EH38)*('Bazinės prielaidos'!$E$19)</f>
        <v>-20071.644370778315</v>
      </c>
      <c r="EI72" s="97">
        <f>-(EI13*(1+'Bazinės prielaidos'!$E$19)-EI13-EI14*(1+'Bazinės prielaidos'!$E$19)+EI14)-'Investuotojas ir Finansuotojas'!EI30-('Metinis atlyginimas'!EI33+'Metinis atlyginimas'!EI35+'Metinis atlyginimas'!EI38)*('Bazinės prielaidos'!$E$19)</f>
        <v>-20071.644370778315</v>
      </c>
      <c r="EJ72" s="97">
        <f>-(EJ13*(1+'Bazinės prielaidos'!$E$19)-EJ13-EJ14*(1+'Bazinės prielaidos'!$E$19)+EJ14)-'Investuotojas ir Finansuotojas'!EJ30-('Metinis atlyginimas'!EJ33+'Metinis atlyginimas'!EJ35+'Metinis atlyginimas'!EJ38)*('Bazinės prielaidos'!$E$19)</f>
        <v>-20071.644370778315</v>
      </c>
      <c r="EK72" s="97">
        <f>-(EK13*(1+'Bazinės prielaidos'!$E$19)-EK13-EK14*(1+'Bazinės prielaidos'!$E$19)+EK14)-'Investuotojas ir Finansuotojas'!EK30-('Metinis atlyginimas'!EK33+'Metinis atlyginimas'!EK35+'Metinis atlyginimas'!EK38)*('Bazinės prielaidos'!$E$19)</f>
        <v>-20071.644370778315</v>
      </c>
      <c r="EL72" s="97">
        <f>-(EL13*(1+'Bazinės prielaidos'!$E$19)-EL13-EL14*(1+'Bazinės prielaidos'!$E$19)+EL14)-'Investuotojas ir Finansuotojas'!EL30-('Metinis atlyginimas'!EL33+'Metinis atlyginimas'!EL35+'Metinis atlyginimas'!EL38)*('Bazinės prielaidos'!$E$19)</f>
        <v>-20071.644370778315</v>
      </c>
      <c r="EM72" s="97">
        <f>-(EM13*(1+'Bazinės prielaidos'!$E$19)-EM13-EM14*(1+'Bazinės prielaidos'!$E$19)+EM14)-'Investuotojas ir Finansuotojas'!EM30-('Metinis atlyginimas'!EM33+'Metinis atlyginimas'!EM35+'Metinis atlyginimas'!EM38)*('Bazinės prielaidos'!$E$19)</f>
        <v>-20071.644370778315</v>
      </c>
      <c r="EN72" s="98">
        <f t="shared" si="1402"/>
        <v>-379896.08553581411</v>
      </c>
      <c r="EO72" s="97">
        <f>-(EO13*(1+'Bazinės prielaidos'!$E$19)-EO13-EO14*(1+'Bazinės prielaidos'!$E$19)+EO14)-'Investuotojas ir Finansuotojas'!EO30-('Metinis atlyginimas'!EO33+'Metinis atlyginimas'!EO35+'Metinis atlyginimas'!EO38)*('Bazinės prielaidos'!$E$19)</f>
        <v>-151352.69781220672</v>
      </c>
      <c r="EP72" s="97">
        <f>-(EP13*(1+'Bazinės prielaidos'!$E$19)-EP13-EP14*(1+'Bazinės prielaidos'!$E$19)+EP14)-'Investuotojas ir Finansuotojas'!EP30-('Metinis atlyginimas'!EP33+'Metinis atlyginimas'!EP35+'Metinis atlyginimas'!EP38)*('Bazinės prielaidos'!$E$19)</f>
        <v>-20177.477785651667</v>
      </c>
      <c r="EQ72" s="97">
        <f>-(EQ13*(1+'Bazinės prielaidos'!$E$19)-EQ13-EQ14*(1+'Bazinės prielaidos'!$E$19)+EQ14)-'Investuotojas ir Finansuotojas'!EQ30-('Metinis atlyginimas'!EQ33+'Metinis atlyginimas'!EQ35+'Metinis atlyginimas'!EQ38)*('Bazinės prielaidos'!$E$19)</f>
        <v>-20177.477785651667</v>
      </c>
      <c r="ER72" s="97">
        <f>-(ER13*(1+'Bazinės prielaidos'!$E$19)-ER13-ER14*(1+'Bazinės prielaidos'!$E$19)+ER14)-'Investuotojas ir Finansuotojas'!ER30-('Metinis atlyginimas'!ER33+'Metinis atlyginimas'!ER35+'Metinis atlyginimas'!ER38)*('Bazinės prielaidos'!$E$19)</f>
        <v>-20177.477785651667</v>
      </c>
      <c r="ES72" s="97">
        <f>-(ES13*(1+'Bazinės prielaidos'!$E$19)-ES13-ES14*(1+'Bazinės prielaidos'!$E$19)+ES14)-'Investuotojas ir Finansuotojas'!ES30-('Metinis atlyginimas'!ES33+'Metinis atlyginimas'!ES35+'Metinis atlyginimas'!ES38)*('Bazinės prielaidos'!$E$19)</f>
        <v>-20177.477785651667</v>
      </c>
      <c r="ET72" s="97">
        <f>-(ET13*(1+'Bazinės prielaidos'!$E$19)-ET13-ET14*(1+'Bazinės prielaidos'!$E$19)+ET14)-'Investuotojas ir Finansuotojas'!ET30-('Metinis atlyginimas'!ET33+'Metinis atlyginimas'!ET35+'Metinis atlyginimas'!ET38)*('Bazinės prielaidos'!$E$19)</f>
        <v>-20177.477785651667</v>
      </c>
      <c r="EU72" s="97">
        <f>-(EU13*(1+'Bazinės prielaidos'!$E$19)-EU13-EU14*(1+'Bazinės prielaidos'!$E$19)+EU14)-'Investuotojas ir Finansuotojas'!EU30-('Metinis atlyginimas'!EU33+'Metinis atlyginimas'!EU35+'Metinis atlyginimas'!EU38)*('Bazinės prielaidos'!$E$19)</f>
        <v>-20177.477785651667</v>
      </c>
      <c r="EV72" s="97">
        <f>-(EV13*(1+'Bazinės prielaidos'!$E$19)-EV13-EV14*(1+'Bazinės prielaidos'!$E$19)+EV14)-'Investuotojas ir Finansuotojas'!EV30-('Metinis atlyginimas'!EV33+'Metinis atlyginimas'!EV35+'Metinis atlyginimas'!EV38)*('Bazinės prielaidos'!$E$19)</f>
        <v>-20177.477785651667</v>
      </c>
      <c r="EW72" s="97">
        <f>-(EW13*(1+'Bazinės prielaidos'!$E$19)-EW13-EW14*(1+'Bazinės prielaidos'!$E$19)+EW14)-'Investuotojas ir Finansuotojas'!EW30-('Metinis atlyginimas'!EW33+'Metinis atlyginimas'!EW35+'Metinis atlyginimas'!EW38)*('Bazinės prielaidos'!$E$19)</f>
        <v>-20177.477785651667</v>
      </c>
      <c r="EX72" s="97">
        <f>-(EX13*(1+'Bazinės prielaidos'!$E$19)-EX13-EX14*(1+'Bazinės prielaidos'!$E$19)+EX14)-'Investuotojas ir Finansuotojas'!EX30-('Metinis atlyginimas'!EX33+'Metinis atlyginimas'!EX35+'Metinis atlyginimas'!EX38)*('Bazinės prielaidos'!$E$19)</f>
        <v>-20177.477785651667</v>
      </c>
      <c r="EY72" s="97">
        <f>-(EY13*(1+'Bazinės prielaidos'!$E$19)-EY13-EY14*(1+'Bazinės prielaidos'!$E$19)+EY14)-'Investuotojas ir Finansuotojas'!EY30-('Metinis atlyginimas'!EY33+'Metinis atlyginimas'!EY35+'Metinis atlyginimas'!EY38)*('Bazinės prielaidos'!$E$19)</f>
        <v>-20177.477785651667</v>
      </c>
      <c r="EZ72" s="97">
        <f>-(EZ13*(1+'Bazinės prielaidos'!$E$19)-EZ13-EZ14*(1+'Bazinės prielaidos'!$E$19)+EZ14)-'Investuotojas ir Finansuotojas'!EZ30-('Metinis atlyginimas'!EZ33+'Metinis atlyginimas'!EZ35+'Metinis atlyginimas'!EZ38)*('Bazinės prielaidos'!$E$19)</f>
        <v>-20177.477785651667</v>
      </c>
      <c r="FA72" s="98">
        <f t="shared" si="1404"/>
        <v>-373304.95345437515</v>
      </c>
      <c r="FB72" s="97">
        <f>-(FB13*(1+'Bazinės prielaidos'!$E$19)-FB13-FB14*(1+'Bazinės prielaidos'!$E$19)+FB14)-'Investuotojas ir Finansuotojas'!FB30-('Metinis atlyginimas'!FB33+'Metinis atlyginimas'!FB35+'Metinis atlyginimas'!FB38)*('Bazinės prielaidos'!$E$19)</f>
        <v>-140252.72180619847</v>
      </c>
      <c r="FC72" s="97">
        <f>-(FC13*(1+'Bazinės prielaidos'!$E$19)-FC13-FC14*(1+'Bazinės prielaidos'!$E$19)+FC14)-'Investuotojas ir Finansuotojas'!FC30-('Metinis atlyginimas'!FC33+'Metinis atlyginimas'!FC35+'Metinis atlyginimas'!FC38)*('Bazinės prielaidos'!$E$19)</f>
        <v>-20286.486202971217</v>
      </c>
      <c r="FD72" s="97">
        <f>-(FD13*(1+'Bazinės prielaidos'!$E$19)-FD13-FD14*(1+'Bazinės prielaidos'!$E$19)+FD14)-'Investuotojas ir Finansuotojas'!FD30-('Metinis atlyginimas'!FD33+'Metinis atlyginimas'!FD35+'Metinis atlyginimas'!FD38)*('Bazinės prielaidos'!$E$19)</f>
        <v>-20286.486202971217</v>
      </c>
      <c r="FE72" s="97">
        <f>-(FE13*(1+'Bazinės prielaidos'!$E$19)-FE13-FE14*(1+'Bazinės prielaidos'!$E$19)+FE14)-'Investuotojas ir Finansuotojas'!FE30-('Metinis atlyginimas'!FE33+'Metinis atlyginimas'!FE35+'Metinis atlyginimas'!FE38)*('Bazinės prielaidos'!$E$19)</f>
        <v>-20286.486202971217</v>
      </c>
      <c r="FF72" s="97">
        <f>-(FF13*(1+'Bazinės prielaidos'!$E$19)-FF13-FF14*(1+'Bazinės prielaidos'!$E$19)+FF14)-'Investuotojas ir Finansuotojas'!FF30-('Metinis atlyginimas'!FF33+'Metinis atlyginimas'!FF35+'Metinis atlyginimas'!FF38)*('Bazinės prielaidos'!$E$19)</f>
        <v>-20286.486202971217</v>
      </c>
      <c r="FG72" s="97">
        <f>-(FG13*(1+'Bazinės prielaidos'!$E$19)-FG13-FG14*(1+'Bazinės prielaidos'!$E$19)+FG14)-'Investuotojas ir Finansuotojas'!FG30-('Metinis atlyginimas'!FG33+'Metinis atlyginimas'!FG35+'Metinis atlyginimas'!FG38)*('Bazinės prielaidos'!$E$19)</f>
        <v>-20286.486202971217</v>
      </c>
      <c r="FH72" s="97">
        <f>-(FH13*(1+'Bazinės prielaidos'!$E$19)-FH13-FH14*(1+'Bazinės prielaidos'!$E$19)+FH14)-'Investuotojas ir Finansuotojas'!FH30-('Metinis atlyginimas'!FH33+'Metinis atlyginimas'!FH35+'Metinis atlyginimas'!FH38)*('Bazinės prielaidos'!$E$19)</f>
        <v>-20286.486202971217</v>
      </c>
      <c r="FI72" s="97">
        <f>-(FI13*(1+'Bazinės prielaidos'!$E$19)-FI13-FI14*(1+'Bazinės prielaidos'!$E$19)+FI14)-'Investuotojas ir Finansuotojas'!FI30-('Metinis atlyginimas'!FI33+'Metinis atlyginimas'!FI35+'Metinis atlyginimas'!FI38)*('Bazinės prielaidos'!$E$19)</f>
        <v>-20286.486202971217</v>
      </c>
      <c r="FJ72" s="97">
        <f>-(FJ13*(1+'Bazinės prielaidos'!$E$19)-FJ13-FJ14*(1+'Bazinės prielaidos'!$E$19)+FJ14)-'Investuotojas ir Finansuotojas'!FJ30-('Metinis atlyginimas'!FJ33+'Metinis atlyginimas'!FJ35+'Metinis atlyginimas'!FJ38)*('Bazinės prielaidos'!$E$19)</f>
        <v>-20286.486202971217</v>
      </c>
      <c r="FK72" s="97">
        <f>-(FK13*(1+'Bazinės prielaidos'!$E$19)-FK13-FK14*(1+'Bazinės prielaidos'!$E$19)+FK14)-'Investuotojas ir Finansuotojas'!FK30-('Metinis atlyginimas'!FK33+'Metinis atlyginimas'!FK35+'Metinis atlyginimas'!FK38)*('Bazinės prielaidos'!$E$19)</f>
        <v>-20286.486202971217</v>
      </c>
      <c r="FL72" s="97">
        <f>-(FL13*(1+'Bazinės prielaidos'!$E$19)-FL13-FL14*(1+'Bazinės prielaidos'!$E$19)+FL14)-'Investuotojas ir Finansuotojas'!FL30-('Metinis atlyginimas'!FL33+'Metinis atlyginimas'!FL35+'Metinis atlyginimas'!FL38)*('Bazinės prielaidos'!$E$19)</f>
        <v>-20286.486202971217</v>
      </c>
      <c r="FM72" s="97">
        <f>-(FM13*(1+'Bazinės prielaidos'!$E$19)-FM13-FM14*(1+'Bazinės prielaidos'!$E$19)+FM14)-'Investuotojas ir Finansuotojas'!FM30-('Metinis atlyginimas'!FM33+'Metinis atlyginimas'!FM35+'Metinis atlyginimas'!FM38)*('Bazinės prielaidos'!$E$19)</f>
        <v>-20286.486202971217</v>
      </c>
      <c r="FN72" s="98">
        <f t="shared" si="1406"/>
        <v>-363404.07003888179</v>
      </c>
      <c r="FO72" s="97">
        <f>-(FO13*(1+'Bazinės prielaidos'!$E$19)-FO13-FO14*(1+'Bazinės prielaidos'!$E$19)+FO14)-'Investuotojas ir Finansuotojas'!FO30-('Metinis atlyginimas'!FO33+'Metinis atlyginimas'!FO35+'Metinis atlyginimas'!FO38)*('Bazinės prielaidos'!$E$19)</f>
        <v>-124700.72920698306</v>
      </c>
      <c r="FP72" s="97">
        <f>-(FP13*(1+'Bazinės prielaidos'!$E$19)-FP13-FP14*(1+'Bazinės prielaidos'!$E$19)+FP14)-'Investuotojas ir Finansuotojas'!FP30-('Metinis atlyginimas'!FP33+'Metinis atlyginimas'!FP35+'Metinis atlyginimas'!FP38)*('Bazinės prielaidos'!$E$19)</f>
        <v>-20398.764872810352</v>
      </c>
      <c r="FQ72" s="97">
        <f>-(FQ13*(1+'Bazinės prielaidos'!$E$19)-FQ13-FQ14*(1+'Bazinės prielaidos'!$E$19)+FQ14)-'Investuotojas ir Finansuotojas'!FQ30-('Metinis atlyginimas'!FQ33+'Metinis atlyginimas'!FQ35+'Metinis atlyginimas'!FQ38)*('Bazinės prielaidos'!$E$19)</f>
        <v>-20398.764872810352</v>
      </c>
      <c r="FR72" s="97">
        <f>-(FR13*(1+'Bazinės prielaidos'!$E$19)-FR13-FR14*(1+'Bazinės prielaidos'!$E$19)+FR14)-'Investuotojas ir Finansuotojas'!FR30-('Metinis atlyginimas'!FR33+'Metinis atlyginimas'!FR35+'Metinis atlyginimas'!FR38)*('Bazinės prielaidos'!$E$19)</f>
        <v>-20398.764872810352</v>
      </c>
      <c r="FS72" s="97">
        <f>-(FS13*(1+'Bazinės prielaidos'!$E$19)-FS13-FS14*(1+'Bazinės prielaidos'!$E$19)+FS14)-'Investuotojas ir Finansuotojas'!FS30-('Metinis atlyginimas'!FS33+'Metinis atlyginimas'!FS35+'Metinis atlyginimas'!FS38)*('Bazinės prielaidos'!$E$19)</f>
        <v>-20398.764872810352</v>
      </c>
      <c r="FT72" s="97">
        <f>-(FT13*(1+'Bazinės prielaidos'!$E$19)-FT13-FT14*(1+'Bazinės prielaidos'!$E$19)+FT14)-'Investuotojas ir Finansuotojas'!FT30-('Metinis atlyginimas'!FT33+'Metinis atlyginimas'!FT35+'Metinis atlyginimas'!FT38)*('Bazinės prielaidos'!$E$19)</f>
        <v>-20398.764872810352</v>
      </c>
      <c r="FU72" s="97">
        <f>-(FU13*(1+'Bazinės prielaidos'!$E$19)-FU13-FU14*(1+'Bazinės prielaidos'!$E$19)+FU14)-'Investuotojas ir Finansuotojas'!FU30-('Metinis atlyginimas'!FU33+'Metinis atlyginimas'!FU35+'Metinis atlyginimas'!FU38)*('Bazinės prielaidos'!$E$19)</f>
        <v>-20398.764872810352</v>
      </c>
      <c r="FV72" s="97">
        <f>-(FV13*(1+'Bazinės prielaidos'!$E$19)-FV13-FV14*(1+'Bazinės prielaidos'!$E$19)+FV14)-'Investuotojas ir Finansuotojas'!FV30-('Metinis atlyginimas'!FV33+'Metinis atlyginimas'!FV35+'Metinis atlyginimas'!FV38)*('Bazinės prielaidos'!$E$19)</f>
        <v>-20398.764872810352</v>
      </c>
      <c r="FW72" s="97">
        <f>-(FW13*(1+'Bazinės prielaidos'!$E$19)-FW13-FW14*(1+'Bazinės prielaidos'!$E$19)+FW14)-'Investuotojas ir Finansuotojas'!FW30-('Metinis atlyginimas'!FW33+'Metinis atlyginimas'!FW35+'Metinis atlyginimas'!FW38)*('Bazinės prielaidos'!$E$19)</f>
        <v>-20398.764872810352</v>
      </c>
      <c r="FX72" s="97">
        <f>-(FX13*(1+'Bazinės prielaidos'!$E$19)-FX13-FX14*(1+'Bazinės prielaidos'!$E$19)+FX14)-'Investuotojas ir Finansuotojas'!FX30-('Metinis atlyginimas'!FX33+'Metinis atlyginimas'!FX35+'Metinis atlyginimas'!FX38)*('Bazinės prielaidos'!$E$19)</f>
        <v>-20398.764872810352</v>
      </c>
      <c r="FY72" s="97">
        <f>-(FY13*(1+'Bazinės prielaidos'!$E$19)-FY13-FY14*(1+'Bazinės prielaidos'!$E$19)+FY14)-'Investuotojas ir Finansuotojas'!FY30-('Metinis atlyginimas'!FY33+'Metinis atlyginimas'!FY35+'Metinis atlyginimas'!FY38)*('Bazinės prielaidos'!$E$19)</f>
        <v>-20398.764872810352</v>
      </c>
      <c r="FZ72" s="97">
        <f>-(FZ13*(1+'Bazinės prielaidos'!$E$19)-FZ13-FZ14*(1+'Bazinės prielaidos'!$E$19)+FZ14)-'Investuotojas ir Finansuotojas'!FZ30-('Metinis atlyginimas'!FZ33+'Metinis atlyginimas'!FZ35+'Metinis atlyginimas'!FZ38)*('Bazinės prielaidos'!$E$19)</f>
        <v>-20398.764872810352</v>
      </c>
      <c r="GA72" s="98">
        <f t="shared" si="1408"/>
        <v>-349087.14280789677</v>
      </c>
      <c r="GB72" s="97">
        <f>-(GB13*(1+'Bazinės prielaidos'!$E$19)-GB13-GB14*(1+'Bazinės prielaidos'!$E$19)+GB14)-'Investuotojas ir Finansuotojas'!GB30-('Metinis atlyginimas'!GB33+'Metinis atlyginimas'!GB35+'Metinis atlyginimas'!GB38)*('Bazinės prielaidos'!$E$19)</f>
        <v>-103369.2838524234</v>
      </c>
      <c r="GC72" s="97">
        <f>-(GC13*(1+'Bazinės prielaidos'!$E$19)-GC13-GC14*(1+'Bazinės prielaidos'!$E$19)+GC14)-'Investuotojas ir Finansuotojas'!GC30-('Metinis atlyginimas'!GC33+'Metinis atlyginimas'!GC35+'Metinis atlyginimas'!GC38)*('Bazinės prielaidos'!$E$19)</f>
        <v>-20514.411902744665</v>
      </c>
      <c r="GD72" s="97">
        <f>-(GD13*(1+'Bazinės prielaidos'!$E$19)-GD13-GD14*(1+'Bazinės prielaidos'!$E$19)+GD14)-'Investuotojas ir Finansuotojas'!GD30-('Metinis atlyginimas'!GD33+'Metinis atlyginimas'!GD35+'Metinis atlyginimas'!GD38)*('Bazinės prielaidos'!$E$19)</f>
        <v>-20514.411902744665</v>
      </c>
      <c r="GE72" s="97">
        <f>-(GE13*(1+'Bazinės prielaidos'!$E$19)-GE13-GE14*(1+'Bazinės prielaidos'!$E$19)+GE14)-'Investuotojas ir Finansuotojas'!GE30-('Metinis atlyginimas'!GE33+'Metinis atlyginimas'!GE35+'Metinis atlyginimas'!GE38)*('Bazinės prielaidos'!$E$19)</f>
        <v>-20514.411902744665</v>
      </c>
      <c r="GF72" s="97">
        <f>-(GF13*(1+'Bazinės prielaidos'!$E$19)-GF13-GF14*(1+'Bazinės prielaidos'!$E$19)+GF14)-'Investuotojas ir Finansuotojas'!GF30-('Metinis atlyginimas'!GF33+'Metinis atlyginimas'!GF35+'Metinis atlyginimas'!GF38)*('Bazinės prielaidos'!$E$19)</f>
        <v>-20514.411902744665</v>
      </c>
      <c r="GG72" s="97">
        <f>-(GG13*(1+'Bazinės prielaidos'!$E$19)-GG13-GG14*(1+'Bazinės prielaidos'!$E$19)+GG14)-'Investuotojas ir Finansuotojas'!GG30-('Metinis atlyginimas'!GG33+'Metinis atlyginimas'!GG35+'Metinis atlyginimas'!GG38)*('Bazinės prielaidos'!$E$19)</f>
        <v>-20514.411902744665</v>
      </c>
      <c r="GH72" s="97">
        <f>-(GH13*(1+'Bazinės prielaidos'!$E$19)-GH13-GH14*(1+'Bazinės prielaidos'!$E$19)+GH14)-'Investuotojas ir Finansuotojas'!GH30-('Metinis atlyginimas'!GH33+'Metinis atlyginimas'!GH35+'Metinis atlyginimas'!GH38)*('Bazinės prielaidos'!$E$19)</f>
        <v>-20514.411902744665</v>
      </c>
      <c r="GI72" s="97">
        <f>-(GI13*(1+'Bazinės prielaidos'!$E$19)-GI13-GI14*(1+'Bazinės prielaidos'!$E$19)+GI14)-'Investuotojas ir Finansuotojas'!GI30-('Metinis atlyginimas'!GI33+'Metinis atlyginimas'!GI35+'Metinis atlyginimas'!GI38)*('Bazinės prielaidos'!$E$19)</f>
        <v>-20514.411902744665</v>
      </c>
      <c r="GJ72" s="97">
        <f>-(GJ13*(1+'Bazinės prielaidos'!$E$19)-GJ13-GJ14*(1+'Bazinės prielaidos'!$E$19)+GJ14)-'Investuotojas ir Finansuotojas'!GJ30-('Metinis atlyginimas'!GJ33+'Metinis atlyginimas'!GJ35+'Metinis atlyginimas'!GJ38)*('Bazinės prielaidos'!$E$19)</f>
        <v>-20514.411902744665</v>
      </c>
      <c r="GK72" s="97">
        <f>-(GK13*(1+'Bazinės prielaidos'!$E$19)-GK13-GK14*(1+'Bazinės prielaidos'!$E$19)+GK14)-'Investuotojas ir Finansuotojas'!GK30-('Metinis atlyginimas'!GK33+'Metinis atlyginimas'!GK35+'Metinis atlyginimas'!GK38)*('Bazinės prielaidos'!$E$19)</f>
        <v>-20514.411902744665</v>
      </c>
      <c r="GL72" s="97">
        <f>-(GL13*(1+'Bazinės prielaidos'!$E$19)-GL13-GL14*(1+'Bazinės prielaidos'!$E$19)+GL14)-'Investuotojas ir Finansuotojas'!GL30-('Metinis atlyginimas'!GL33+'Metinis atlyginimas'!GL35+'Metinis atlyginimas'!GL38)*('Bazinės prielaidos'!$E$19)</f>
        <v>-20514.411902744665</v>
      </c>
      <c r="GM72" s="97">
        <f>-(GM13*(1+'Bazinės prielaidos'!$E$19)-GM13-GM14*(1+'Bazinės prielaidos'!$E$19)+GM14)-'Investuotojas ir Finansuotojas'!GM30-('Metinis atlyginimas'!GM33+'Metinis atlyginimas'!GM35+'Metinis atlyginimas'!GM38)*('Bazinės prielaidos'!$E$19)</f>
        <v>-73965.157052976559</v>
      </c>
      <c r="GN72" s="98">
        <f t="shared" si="1410"/>
        <v>-382478.55993284663</v>
      </c>
      <c r="GO72" s="97">
        <f>-(GO13*(1+'Bazinės prielaidos'!$E$19)-GO13-GO14*(1+'Bazinės prielaidos'!$E$19)+GO14)-'Investuotojas ir Finansuotojas'!GO30</f>
        <v>0</v>
      </c>
      <c r="GP72" s="97">
        <f>-(GP13*(1+'Bazinės prielaidos'!$E$19)-GP13-GP14*(1+'Bazinės prielaidos'!$E$19)+GP14)-'Investuotojas ir Finansuotojas'!GP30</f>
        <v>0</v>
      </c>
      <c r="GQ72" s="97">
        <f>-(GQ13*(1+'Bazinės prielaidos'!$E$19)-GQ13-GQ14*(1+'Bazinės prielaidos'!$E$19)+GQ14)-'Investuotojas ir Finansuotojas'!GQ30</f>
        <v>0</v>
      </c>
      <c r="GR72" s="97">
        <f>-(GR13*(1+'Bazinės prielaidos'!$E$19)-GR13-GR14*(1+'Bazinės prielaidos'!$E$19)+GR14)-'Investuotojas ir Finansuotojas'!GR30</f>
        <v>0</v>
      </c>
      <c r="GS72" s="97">
        <f>-(GS13*(1+'Bazinės prielaidos'!$E$19)-GS13-GS14*(1+'Bazinės prielaidos'!$E$19)+GS14)-'Investuotojas ir Finansuotojas'!GS30</f>
        <v>0</v>
      </c>
      <c r="GT72" s="97">
        <f>-(GT13*(1+'Bazinės prielaidos'!$E$19)-GT13-GT14*(1+'Bazinės prielaidos'!$E$19)+GT14)-'Investuotojas ir Finansuotojas'!GT30</f>
        <v>0</v>
      </c>
      <c r="GU72" s="97">
        <f>-(GU13*(1+'Bazinės prielaidos'!$E$19)-GU13-GU14*(1+'Bazinės prielaidos'!$E$19)+GU14)-'Investuotojas ir Finansuotojas'!GU30</f>
        <v>0</v>
      </c>
      <c r="GV72" s="97">
        <f>-(GV13*(1+'Bazinės prielaidos'!$E$19)-GV13-GV14*(1+'Bazinės prielaidos'!$E$19)+GV14)-'Investuotojas ir Finansuotojas'!GV30</f>
        <v>0</v>
      </c>
      <c r="GW72" s="97">
        <f>-(GW13*(1+'Bazinės prielaidos'!$E$19)-GW13-GW14*(1+'Bazinės prielaidos'!$E$19)+GW14)-'Investuotojas ir Finansuotojas'!GW30</f>
        <v>0</v>
      </c>
      <c r="GX72" s="97">
        <f>-(GX13*(1+'Bazinės prielaidos'!$E$19)-GX13-GX14*(1+'Bazinės prielaidos'!$E$19)+GX14)-'Investuotojas ir Finansuotojas'!GX30</f>
        <v>0</v>
      </c>
      <c r="GY72" s="97">
        <f>-(GY13*(1+'Bazinės prielaidos'!$E$19)-GY13-GY14*(1+'Bazinės prielaidos'!$E$19)+GY14)-'Investuotojas ir Finansuotojas'!GY30</f>
        <v>0</v>
      </c>
      <c r="GZ72" s="455">
        <f>-(GZ13*(1+'Bazinės prielaidos'!$E$19)-GZ13-GZ14*(1+'Bazinės prielaidos'!$E$19)+GZ14)-'Investuotojas ir Finansuotojas'!GZ30-('Infrastruk. sukūrimo sąnaudos'!GY10-'Ilgalaikio turto apskaita'!GY11)*'Bazinės prielaidos'!$E$19</f>
        <v>0</v>
      </c>
      <c r="HA72" s="98">
        <f t="shared" si="1412"/>
        <v>0</v>
      </c>
      <c r="HB72" s="97">
        <f>-(HB13*(1+'Bazinės prielaidos'!$E$19)-HB13-HB14*(1+'Bazinės prielaidos'!$E$19)+HB14)-'Investuotojas ir Finansuotojas'!HB30</f>
        <v>0</v>
      </c>
      <c r="HC72" s="97">
        <f>-(HC13*(1+'Bazinės prielaidos'!$E$19)-HC13-HC14*(1+'Bazinės prielaidos'!$E$19)+HC14)-'Investuotojas ir Finansuotojas'!HC30</f>
        <v>0</v>
      </c>
      <c r="HD72" s="97">
        <f>-(HD13*(1+'Bazinės prielaidos'!$E$19)-HD13-HD14*(1+'Bazinės prielaidos'!$E$19)+HD14)-'Investuotojas ir Finansuotojas'!HD30</f>
        <v>0</v>
      </c>
      <c r="HE72" s="97">
        <f>-(HE13*(1+'Bazinės prielaidos'!$E$19)-HE13-HE14*(1+'Bazinės prielaidos'!$E$19)+HE14)-'Investuotojas ir Finansuotojas'!HE30</f>
        <v>0</v>
      </c>
      <c r="HF72" s="97">
        <f>-(HF13*(1+'Bazinės prielaidos'!$E$19)-HF13-HF14*(1+'Bazinės prielaidos'!$E$19)+HF14)-'Investuotojas ir Finansuotojas'!HF30</f>
        <v>0</v>
      </c>
      <c r="HG72" s="97">
        <f>-(HG13*(1+'Bazinės prielaidos'!$E$19)-HG13-HG14*(1+'Bazinės prielaidos'!$E$19)+HG14)-'Investuotojas ir Finansuotojas'!HG30</f>
        <v>0</v>
      </c>
      <c r="HH72" s="97">
        <f>-(HH13*(1+'Bazinės prielaidos'!$E$19)-HH13-HH14*(1+'Bazinės prielaidos'!$E$19)+HH14)-'Investuotojas ir Finansuotojas'!HH30</f>
        <v>0</v>
      </c>
      <c r="HI72" s="97">
        <f>-(HI13*(1+'Bazinės prielaidos'!$E$19)-HI13-HI14*(1+'Bazinės prielaidos'!$E$19)+HI14)-'Investuotojas ir Finansuotojas'!HI30</f>
        <v>0</v>
      </c>
      <c r="HJ72" s="97">
        <f>-(HJ13*(1+'Bazinės prielaidos'!$E$19)-HJ13-HJ14*(1+'Bazinės prielaidos'!$E$19)+HJ14)-'Investuotojas ir Finansuotojas'!HJ30</f>
        <v>0</v>
      </c>
      <c r="HK72" s="97">
        <f>-(HK13*(1+'Bazinės prielaidos'!$E$19)-HK13-HK14*(1+'Bazinės prielaidos'!$E$19)+HK14)-'Investuotojas ir Finansuotojas'!HK30</f>
        <v>0</v>
      </c>
      <c r="HL72" s="97">
        <f>-(HL13*(1+'Bazinės prielaidos'!$E$19)-HL13-HL14*(1+'Bazinės prielaidos'!$E$19)+HL14)-'Investuotojas ir Finansuotojas'!HL30</f>
        <v>0</v>
      </c>
      <c r="HM72" s="455">
        <f>-(HM13*(1+'Bazinės prielaidos'!$E$19)-HM13-HM14*(1+'Bazinės prielaidos'!$E$19)+HM14)-'Investuotojas ir Finansuotojas'!HM30-('Infrastruk. sukūrimo sąnaudos'!HL10-'Ilgalaikio turto apskaita'!HL11)*'Bazinės prielaidos'!$E$19</f>
        <v>0</v>
      </c>
      <c r="HN72" s="98">
        <f t="shared" si="1414"/>
        <v>0</v>
      </c>
      <c r="HO72" s="97">
        <f>-(HO13*(1+'Bazinės prielaidos'!$E$19)-HO13-HO14*(1+'Bazinės prielaidos'!$E$19)+HO14)-'Investuotojas ir Finansuotojas'!HO30</f>
        <v>0</v>
      </c>
      <c r="HP72" s="97">
        <f>-(HP13*(1+'Bazinės prielaidos'!$E$19)-HP13-HP14*(1+'Bazinės prielaidos'!$E$19)+HP14)-'Investuotojas ir Finansuotojas'!HP30</f>
        <v>0</v>
      </c>
      <c r="HQ72" s="97">
        <f>-(HQ13*(1+'Bazinės prielaidos'!$E$19)-HQ13-HQ14*(1+'Bazinės prielaidos'!$E$19)+HQ14)-'Investuotojas ir Finansuotojas'!HQ30</f>
        <v>0</v>
      </c>
      <c r="HR72" s="97">
        <f>-(HR13*(1+'Bazinės prielaidos'!$E$19)-HR13-HR14*(1+'Bazinės prielaidos'!$E$19)+HR14)-'Investuotojas ir Finansuotojas'!HR30</f>
        <v>0</v>
      </c>
      <c r="HS72" s="97">
        <f>-(HS13*(1+'Bazinės prielaidos'!$E$19)-HS13-HS14*(1+'Bazinės prielaidos'!$E$19)+HS14)-'Investuotojas ir Finansuotojas'!HS30</f>
        <v>0</v>
      </c>
      <c r="HT72" s="97">
        <f>-(HT13*(1+'Bazinės prielaidos'!$E$19)-HT13-HT14*(1+'Bazinės prielaidos'!$E$19)+HT14)-'Investuotojas ir Finansuotojas'!HT30</f>
        <v>0</v>
      </c>
      <c r="HU72" s="97">
        <f>-(HU13*(1+'Bazinės prielaidos'!$E$19)-HU13-HU14*(1+'Bazinės prielaidos'!$E$19)+HU14)-'Investuotojas ir Finansuotojas'!HU30</f>
        <v>0</v>
      </c>
      <c r="HV72" s="97">
        <f>-(HV13*(1+'Bazinės prielaidos'!$E$19)-HV13-HV14*(1+'Bazinės prielaidos'!$E$19)+HV14)-'Investuotojas ir Finansuotojas'!HV30</f>
        <v>0</v>
      </c>
      <c r="HW72" s="97">
        <f>-(HW13*(1+'Bazinės prielaidos'!$E$19)-HW13-HW14*(1+'Bazinės prielaidos'!$E$19)+HW14)-'Investuotojas ir Finansuotojas'!HW30</f>
        <v>0</v>
      </c>
      <c r="HX72" s="97">
        <f>-(HX13*(1+'Bazinės prielaidos'!$E$19)-HX13-HX14*(1+'Bazinės prielaidos'!$E$19)+HX14)-'Investuotojas ir Finansuotojas'!HX30</f>
        <v>0</v>
      </c>
      <c r="HY72" s="97">
        <f>-(HY13*(1+'Bazinės prielaidos'!$E$19)-HY13-HY14*(1+'Bazinės prielaidos'!$E$19)+HY14)-'Investuotojas ir Finansuotojas'!HY30</f>
        <v>0</v>
      </c>
      <c r="HZ72" s="455">
        <f>-(HZ13*(1+'Bazinės prielaidos'!$E$19)-HZ13-HZ14*(1+'Bazinės prielaidos'!$E$19)+HZ14)-'Investuotojas ir Finansuotojas'!HZ30-('Infrastruk. sukūrimo sąnaudos'!HY10-'Ilgalaikio turto apskaita'!HY11)*'Bazinės prielaidos'!$E$19</f>
        <v>0</v>
      </c>
      <c r="IA72" s="98">
        <f t="shared" si="1416"/>
        <v>0</v>
      </c>
      <c r="IB72" s="97">
        <f>-(IB13*(1+'Bazinės prielaidos'!$E$19)-IB13-IB14*(1+'Bazinės prielaidos'!$E$19)+IB14)-'Investuotojas ir Finansuotojas'!IB30</f>
        <v>0</v>
      </c>
      <c r="IC72" s="97">
        <f>-(IC13*(1+'Bazinės prielaidos'!$E$19)-IC13-IC14*(1+'Bazinės prielaidos'!$E$19)+IC14)-'Investuotojas ir Finansuotojas'!IC30</f>
        <v>0</v>
      </c>
      <c r="ID72" s="97">
        <f>-(ID13*(1+'Bazinės prielaidos'!$E$19)-ID13-ID14*(1+'Bazinės prielaidos'!$E$19)+ID14)-'Investuotojas ir Finansuotojas'!ID30</f>
        <v>0</v>
      </c>
      <c r="IE72" s="97">
        <f>-(IE13*(1+'Bazinės prielaidos'!$E$19)-IE13-IE14*(1+'Bazinės prielaidos'!$E$19)+IE14)-'Investuotojas ir Finansuotojas'!IE30</f>
        <v>0</v>
      </c>
      <c r="IF72" s="97">
        <f>-(IF13*(1+'Bazinės prielaidos'!$E$19)-IF13-IF14*(1+'Bazinės prielaidos'!$E$19)+IF14)-'Investuotojas ir Finansuotojas'!IF30</f>
        <v>0</v>
      </c>
      <c r="IG72" s="97">
        <f>-(IG13*(1+'Bazinės prielaidos'!$E$19)-IG13-IG14*(1+'Bazinės prielaidos'!$E$19)+IG14)-'Investuotojas ir Finansuotojas'!IG30</f>
        <v>0</v>
      </c>
      <c r="IH72" s="97">
        <f>-(IH13*(1+'Bazinės prielaidos'!$E$19)-IH13-IH14*(1+'Bazinės prielaidos'!$E$19)+IH14)-'Investuotojas ir Finansuotojas'!IH30</f>
        <v>0</v>
      </c>
      <c r="II72" s="97">
        <f>-(II13*(1+'Bazinės prielaidos'!$E$19)-II13-II14*(1+'Bazinės prielaidos'!$E$19)+II14)-'Investuotojas ir Finansuotojas'!II30</f>
        <v>0</v>
      </c>
      <c r="IJ72" s="97">
        <f>-(IJ13*(1+'Bazinės prielaidos'!$E$19)-IJ13-IJ14*(1+'Bazinės prielaidos'!$E$19)+IJ14)-'Investuotojas ir Finansuotojas'!IJ30</f>
        <v>0</v>
      </c>
      <c r="IK72" s="97">
        <f>-(IK13*(1+'Bazinės prielaidos'!$E$19)-IK13-IK14*(1+'Bazinės prielaidos'!$E$19)+IK14)-'Investuotojas ir Finansuotojas'!IK30</f>
        <v>0</v>
      </c>
      <c r="IL72" s="97">
        <f>-(IL13*(1+'Bazinės prielaidos'!$E$19)-IL13-IL14*(1+'Bazinės prielaidos'!$E$19)+IL14)-'Investuotojas ir Finansuotojas'!IL30</f>
        <v>0</v>
      </c>
      <c r="IM72" s="455">
        <f>-(IM13*(1+'Bazinės prielaidos'!$E$19)-IM13-IM14*(1+'Bazinės prielaidos'!$E$19)+IM14)-'Investuotojas ir Finansuotojas'!IM30-('Infrastruk. sukūrimo sąnaudos'!IL10-'Ilgalaikio turto apskaita'!IL11)*'Bazinės prielaidos'!$E$19</f>
        <v>0</v>
      </c>
      <c r="IN72" s="98">
        <f t="shared" si="1418"/>
        <v>0</v>
      </c>
      <c r="IO72" s="97">
        <f>-(IO13*(1+'Bazinės prielaidos'!$E$19)-IO13-IO14*(1+'Bazinės prielaidos'!$E$19)+IO14)-'Investuotojas ir Finansuotojas'!IO30</f>
        <v>0</v>
      </c>
      <c r="IP72" s="97">
        <f>-(IP13*(1+'Bazinės prielaidos'!$E$19)-IP13-IP14*(1+'Bazinės prielaidos'!$E$19)+IP14)-'Investuotojas ir Finansuotojas'!IP30</f>
        <v>0</v>
      </c>
      <c r="IQ72" s="97">
        <f>-(IQ13*(1+'Bazinės prielaidos'!$E$19)-IQ13-IQ14*(1+'Bazinės prielaidos'!$E$19)+IQ14)-'Investuotojas ir Finansuotojas'!IQ30</f>
        <v>0</v>
      </c>
      <c r="IR72" s="97">
        <f>-(IR13*(1+'Bazinės prielaidos'!$E$19)-IR13-IR14*(1+'Bazinės prielaidos'!$E$19)+IR14)-'Investuotojas ir Finansuotojas'!IR30</f>
        <v>0</v>
      </c>
      <c r="IS72" s="97">
        <f>-(IS13*(1+'Bazinės prielaidos'!$E$19)-IS13-IS14*(1+'Bazinės prielaidos'!$E$19)+IS14)-'Investuotojas ir Finansuotojas'!IS30</f>
        <v>0</v>
      </c>
      <c r="IT72" s="97">
        <f>-(IT13*(1+'Bazinės prielaidos'!$E$19)-IT13-IT14*(1+'Bazinės prielaidos'!$E$19)+IT14)-'Investuotojas ir Finansuotojas'!IT30</f>
        <v>0</v>
      </c>
      <c r="IU72" s="97">
        <f>-(IU13*(1+'Bazinės prielaidos'!$E$19)-IU13-IU14*(1+'Bazinės prielaidos'!$E$19)+IU14)-'Investuotojas ir Finansuotojas'!IU30</f>
        <v>0</v>
      </c>
      <c r="IV72" s="97">
        <f>-(IV13*(1+'Bazinės prielaidos'!$E$19)-IV13-IV14*(1+'Bazinės prielaidos'!$E$19)+IV14)-'Investuotojas ir Finansuotojas'!IV30</f>
        <v>0</v>
      </c>
      <c r="IW72" s="97">
        <f>-(IW13*(1+'Bazinės prielaidos'!$E$19)-IW13-IW14*(1+'Bazinės prielaidos'!$E$19)+IW14)-'Investuotojas ir Finansuotojas'!IW30</f>
        <v>0</v>
      </c>
      <c r="IX72" s="97">
        <f>-(IX13*(1+'Bazinės prielaidos'!$E$19)-IX13-IX14*(1+'Bazinės prielaidos'!$E$19)+IX14)-'Investuotojas ir Finansuotojas'!IX30</f>
        <v>0</v>
      </c>
      <c r="IY72" s="97">
        <f>-(IY13*(1+'Bazinės prielaidos'!$E$19)-IY13-IY14*(1+'Bazinės prielaidos'!$E$19)+IY14)-'Investuotojas ir Finansuotojas'!IY30</f>
        <v>0</v>
      </c>
      <c r="IZ72" s="455">
        <f>-(IZ13*(1+'Bazinės prielaidos'!$E$19)-IZ13-IZ14*(1+'Bazinės prielaidos'!$E$19)+IZ14)-'Investuotojas ir Finansuotojas'!IZ30-('Infrastruk. sukūrimo sąnaudos'!IY10-'Ilgalaikio turto apskaita'!IY11)*'Bazinės prielaidos'!$E$19</f>
        <v>0</v>
      </c>
      <c r="JA72" s="98">
        <f t="shared" si="1420"/>
        <v>0</v>
      </c>
      <c r="JB72" s="97">
        <f>-(JB13*(1+'Bazinės prielaidos'!$E$19)-JB13-JB14*(1+'Bazinės prielaidos'!$E$19)+JB14)-'Investuotojas ir Finansuotojas'!JB30</f>
        <v>0</v>
      </c>
      <c r="JC72" s="97">
        <f>-(JC13*(1+'Bazinės prielaidos'!$E$19)-JC13-JC14*(1+'Bazinės prielaidos'!$E$19)+JC14)-'Investuotojas ir Finansuotojas'!JC30</f>
        <v>0</v>
      </c>
      <c r="JD72" s="97">
        <f>-(JD13*(1+'Bazinės prielaidos'!$E$19)-JD13-JD14*(1+'Bazinės prielaidos'!$E$19)+JD14)-'Investuotojas ir Finansuotojas'!JD30</f>
        <v>0</v>
      </c>
      <c r="JE72" s="97">
        <f>-(JE13*(1+'Bazinės prielaidos'!$E$19)-JE13-JE14*(1+'Bazinės prielaidos'!$E$19)+JE14)-'Investuotojas ir Finansuotojas'!JE30</f>
        <v>0</v>
      </c>
      <c r="JF72" s="97">
        <f>-(JF13*(1+'Bazinės prielaidos'!$E$19)-JF13-JF14*(1+'Bazinės prielaidos'!$E$19)+JF14)-'Investuotojas ir Finansuotojas'!JF30</f>
        <v>0</v>
      </c>
      <c r="JG72" s="97">
        <f>-(JG13*(1+'Bazinės prielaidos'!$E$19)-JG13-JG14*(1+'Bazinės prielaidos'!$E$19)+JG14)-'Investuotojas ir Finansuotojas'!JG30</f>
        <v>0</v>
      </c>
      <c r="JH72" s="97">
        <f>-(JH13*(1+'Bazinės prielaidos'!$E$19)-JH13-JH14*(1+'Bazinės prielaidos'!$E$19)+JH14)-'Investuotojas ir Finansuotojas'!JH30</f>
        <v>0</v>
      </c>
      <c r="JI72" s="97">
        <f>-(JI13*(1+'Bazinės prielaidos'!$E$19)-JI13-JI14*(1+'Bazinės prielaidos'!$E$19)+JI14)-'Investuotojas ir Finansuotojas'!JI30</f>
        <v>0</v>
      </c>
      <c r="JJ72" s="97">
        <f>-(JJ13*(1+'Bazinės prielaidos'!$E$19)-JJ13-JJ14*(1+'Bazinės prielaidos'!$E$19)+JJ14)-'Investuotojas ir Finansuotojas'!JJ30</f>
        <v>0</v>
      </c>
      <c r="JK72" s="97">
        <f>-(JK13*(1+'Bazinės prielaidos'!$E$19)-JK13-JK14*(1+'Bazinės prielaidos'!$E$19)+JK14)-'Investuotojas ir Finansuotojas'!JK30</f>
        <v>0</v>
      </c>
      <c r="JL72" s="97">
        <f>-(JL13*(1+'Bazinės prielaidos'!$E$19)-JL13-JL14*(1+'Bazinės prielaidos'!$E$19)+JL14)-'Investuotojas ir Finansuotojas'!JL30</f>
        <v>0</v>
      </c>
      <c r="JM72" s="455">
        <f>-(JM13*(1+'Bazinės prielaidos'!$E$19)-JM13-JM14*(1+'Bazinės prielaidos'!$E$19)+JM14)-'Investuotojas ir Finansuotojas'!JM30-('Infrastruk. sukūrimo sąnaudos'!JL10-'Ilgalaikio turto apskaita'!JL11)*'Bazinės prielaidos'!$E$19</f>
        <v>0</v>
      </c>
      <c r="JN72" s="98">
        <f t="shared" si="1422"/>
        <v>0</v>
      </c>
      <c r="JO72" s="97">
        <f>-(JO13*(1+'Bazinės prielaidos'!$E$19)-JO13-JO14*(1+'Bazinės prielaidos'!$E$19)+JO14)-'Investuotojas ir Finansuotojas'!JO30</f>
        <v>0</v>
      </c>
      <c r="JP72" s="97">
        <f>-(JP13*(1+'Bazinės prielaidos'!$E$19)-JP13-JP14*(1+'Bazinės prielaidos'!$E$19)+JP14)-'Investuotojas ir Finansuotojas'!JP30</f>
        <v>0</v>
      </c>
      <c r="JQ72" s="97">
        <f>-(JQ13*(1+'Bazinės prielaidos'!$E$19)-JQ13-JQ14*(1+'Bazinės prielaidos'!$E$19)+JQ14)-'Investuotojas ir Finansuotojas'!JQ30</f>
        <v>0</v>
      </c>
      <c r="JR72" s="97">
        <f>-(JR13*(1+'Bazinės prielaidos'!$E$19)-JR13-JR14*(1+'Bazinės prielaidos'!$E$19)+JR14)-'Investuotojas ir Finansuotojas'!JR30</f>
        <v>0</v>
      </c>
      <c r="JS72" s="97">
        <f>-(JS13*(1+'Bazinės prielaidos'!$E$19)-JS13-JS14*(1+'Bazinės prielaidos'!$E$19)+JS14)-'Investuotojas ir Finansuotojas'!JS30</f>
        <v>0</v>
      </c>
      <c r="JT72" s="97">
        <f>-(JT13*(1+'Bazinės prielaidos'!$E$19)-JT13-JT14*(1+'Bazinės prielaidos'!$E$19)+JT14)-'Investuotojas ir Finansuotojas'!JT30</f>
        <v>0</v>
      </c>
      <c r="JU72" s="97">
        <f>-(JU13*(1+'Bazinės prielaidos'!$E$19)-JU13-JU14*(1+'Bazinės prielaidos'!$E$19)+JU14)-'Investuotojas ir Finansuotojas'!JU30</f>
        <v>0</v>
      </c>
      <c r="JV72" s="97">
        <f>-(JV13*(1+'Bazinės prielaidos'!$E$19)-JV13-JV14*(1+'Bazinės prielaidos'!$E$19)+JV14)-'Investuotojas ir Finansuotojas'!JV30</f>
        <v>0</v>
      </c>
      <c r="JW72" s="97">
        <f>-(JW13*(1+'Bazinės prielaidos'!$E$19)-JW13-JW14*(1+'Bazinės prielaidos'!$E$19)+JW14)-'Investuotojas ir Finansuotojas'!JW30</f>
        <v>0</v>
      </c>
      <c r="JX72" s="97">
        <f>-(JX13*(1+'Bazinės prielaidos'!$E$19)-JX13-JX14*(1+'Bazinės prielaidos'!$E$19)+JX14)-'Investuotojas ir Finansuotojas'!JX30</f>
        <v>0</v>
      </c>
      <c r="JY72" s="97">
        <f>-(JY13*(1+'Bazinės prielaidos'!$E$19)-JY13-JY14*(1+'Bazinės prielaidos'!$E$19)+JY14)-'Investuotojas ir Finansuotojas'!JY30</f>
        <v>0</v>
      </c>
      <c r="JZ72" s="455">
        <f>-(JZ13*(1+'Bazinės prielaidos'!$E$19)-JZ13-JZ14*(1+'Bazinės prielaidos'!$E$19)+JZ14)-'Investuotojas ir Finansuotojas'!JZ30-('Infrastruk. sukūrimo sąnaudos'!JY10-'Ilgalaikio turto apskaita'!JY11)*'Bazinės prielaidos'!$E$19</f>
        <v>0</v>
      </c>
      <c r="KA72" s="98">
        <f t="shared" si="1424"/>
        <v>0</v>
      </c>
      <c r="KB72" s="97">
        <f>-(KB13*(1+'Bazinės prielaidos'!$E$19)-KB13-KB14*(1+'Bazinės prielaidos'!$E$19)+KB14)-'Investuotojas ir Finansuotojas'!KB30</f>
        <v>0</v>
      </c>
      <c r="KC72" s="97">
        <f>-(KC13*(1+'Bazinės prielaidos'!$E$19)-KC13-KC14*(1+'Bazinės prielaidos'!$E$19)+KC14)-'Investuotojas ir Finansuotojas'!KC30</f>
        <v>0</v>
      </c>
      <c r="KD72" s="97">
        <f>-(KD13*(1+'Bazinės prielaidos'!$E$19)-KD13-KD14*(1+'Bazinės prielaidos'!$E$19)+KD14)-'Investuotojas ir Finansuotojas'!KD30</f>
        <v>0</v>
      </c>
      <c r="KE72" s="97">
        <f>-(KE13*(1+'Bazinės prielaidos'!$E$19)-KE13-KE14*(1+'Bazinės prielaidos'!$E$19)+KE14)-'Investuotojas ir Finansuotojas'!KE30</f>
        <v>0</v>
      </c>
      <c r="KF72" s="97">
        <f>-(KF13*(1+'Bazinės prielaidos'!$E$19)-KF13-KF14*(1+'Bazinės prielaidos'!$E$19)+KF14)-'Investuotojas ir Finansuotojas'!KF30</f>
        <v>0</v>
      </c>
      <c r="KG72" s="97">
        <f>-(KG13*(1+'Bazinės prielaidos'!$E$19)-KG13-KG14*(1+'Bazinės prielaidos'!$E$19)+KG14)-'Investuotojas ir Finansuotojas'!KG30</f>
        <v>0</v>
      </c>
      <c r="KH72" s="97">
        <f>-(KH13*(1+'Bazinės prielaidos'!$E$19)-KH13-KH14*(1+'Bazinės prielaidos'!$E$19)+KH14)-'Investuotojas ir Finansuotojas'!KH30</f>
        <v>0</v>
      </c>
      <c r="KI72" s="97">
        <f>-(KI13*(1+'Bazinės prielaidos'!$E$19)-KI13-KI14*(1+'Bazinės prielaidos'!$E$19)+KI14)-'Investuotojas ir Finansuotojas'!KI30</f>
        <v>0</v>
      </c>
      <c r="KJ72" s="97">
        <f>-(KJ13*(1+'Bazinės prielaidos'!$E$19)-KJ13-KJ14*(1+'Bazinės prielaidos'!$E$19)+KJ14)-'Investuotojas ir Finansuotojas'!KJ30</f>
        <v>0</v>
      </c>
      <c r="KK72" s="97">
        <f>-(KK13*(1+'Bazinės prielaidos'!$E$19)-KK13-KK14*(1+'Bazinės prielaidos'!$E$19)+KK14)-'Investuotojas ir Finansuotojas'!KK30</f>
        <v>0</v>
      </c>
      <c r="KL72" s="97">
        <f>-(KL13*(1+'Bazinės prielaidos'!$E$19)-KL13-KL14*(1+'Bazinės prielaidos'!$E$19)+KL14)-'Investuotojas ir Finansuotojas'!KL30</f>
        <v>0</v>
      </c>
      <c r="KM72" s="455">
        <f>-(KM13*(1+'Bazinės prielaidos'!$E$19)-KM13-KM14*(1+'Bazinės prielaidos'!$E$19)+KM14)-'Investuotojas ir Finansuotojas'!KM30-('Infrastruk. sukūrimo sąnaudos'!KL10-'Ilgalaikio turto apskaita'!KL11)*'Bazinės prielaidos'!$E$19</f>
        <v>0</v>
      </c>
      <c r="KN72" s="98">
        <f t="shared" si="1426"/>
        <v>0</v>
      </c>
      <c r="KO72" s="97">
        <f>-(KO13*(1+'Bazinės prielaidos'!$E$19)-KO13-KO14*(1+'Bazinės prielaidos'!$E$19)+KO14)-'Investuotojas ir Finansuotojas'!KO30</f>
        <v>0</v>
      </c>
      <c r="KP72" s="97">
        <f>-(KP13*(1+'Bazinės prielaidos'!$E$19)-KP13-KP14*(1+'Bazinės prielaidos'!$E$19)+KP14)-'Investuotojas ir Finansuotojas'!KP30</f>
        <v>0</v>
      </c>
      <c r="KQ72" s="97">
        <f>-(KQ13*(1+'Bazinės prielaidos'!$E$19)-KQ13-KQ14*(1+'Bazinės prielaidos'!$E$19)+KQ14)-'Investuotojas ir Finansuotojas'!KQ30</f>
        <v>0</v>
      </c>
      <c r="KR72" s="97">
        <f>-(KR13*(1+'Bazinės prielaidos'!$E$19)-KR13-KR14*(1+'Bazinės prielaidos'!$E$19)+KR14)-'Investuotojas ir Finansuotojas'!KR30</f>
        <v>0</v>
      </c>
      <c r="KS72" s="97">
        <f>-(KS13*(1+'Bazinės prielaidos'!$E$19)-KS13-KS14*(1+'Bazinės prielaidos'!$E$19)+KS14)-'Investuotojas ir Finansuotojas'!KS30</f>
        <v>0</v>
      </c>
      <c r="KT72" s="97">
        <f>-(KT13*(1+'Bazinės prielaidos'!$E$19)-KT13-KT14*(1+'Bazinės prielaidos'!$E$19)+KT14)-'Investuotojas ir Finansuotojas'!KT30</f>
        <v>0</v>
      </c>
      <c r="KU72" s="97">
        <f>-(KU13*(1+'Bazinės prielaidos'!$E$19)-KU13-KU14*(1+'Bazinės prielaidos'!$E$19)+KU14)-'Investuotojas ir Finansuotojas'!KU30</f>
        <v>0</v>
      </c>
      <c r="KV72" s="97">
        <f>-(KV13*(1+'Bazinės prielaidos'!$E$19)-KV13-KV14*(1+'Bazinės prielaidos'!$E$19)+KV14)-'Investuotojas ir Finansuotojas'!KV30</f>
        <v>0</v>
      </c>
      <c r="KW72" s="97">
        <f>-(KW13*(1+'Bazinės prielaidos'!$E$19)-KW13-KW14*(1+'Bazinės prielaidos'!$E$19)+KW14)-'Investuotojas ir Finansuotojas'!KW30</f>
        <v>0</v>
      </c>
      <c r="KX72" s="97">
        <f>-(KX13*(1+'Bazinės prielaidos'!$E$19)-KX13-KX14*(1+'Bazinės prielaidos'!$E$19)+KX14)-'Investuotojas ir Finansuotojas'!KX30</f>
        <v>0</v>
      </c>
      <c r="KY72" s="97">
        <f>-(KY13*(1+'Bazinės prielaidos'!$E$19)-KY13-KY14*(1+'Bazinės prielaidos'!$E$19)+KY14)-'Investuotojas ir Finansuotojas'!KY30</f>
        <v>0</v>
      </c>
      <c r="KZ72" s="455">
        <f>-(KZ13*(1+'Bazinės prielaidos'!$E$19)-KZ13-KZ14*(1+'Bazinės prielaidos'!$E$19)+KZ14)-'Investuotojas ir Finansuotojas'!KZ30-('Infrastruk. sukūrimo sąnaudos'!KY10-'Ilgalaikio turto apskaita'!KY11)*'Bazinės prielaidos'!$E$19</f>
        <v>0</v>
      </c>
      <c r="LA72" s="98">
        <f t="shared" si="1428"/>
        <v>0</v>
      </c>
      <c r="LB72" s="97">
        <f>-(LB13*(1+'Bazinės prielaidos'!$E$19)-LB13-LB14*(1+'Bazinės prielaidos'!$E$19)+LB14)-'Investuotojas ir Finansuotojas'!LB30</f>
        <v>0</v>
      </c>
      <c r="LC72" s="97">
        <f>-(LC13*(1+'Bazinės prielaidos'!$E$19)-LC13-LC14*(1+'Bazinės prielaidos'!$E$19)+LC14)-'Investuotojas ir Finansuotojas'!LC30</f>
        <v>0</v>
      </c>
      <c r="LD72" s="97">
        <f>-(LD13*(1+'Bazinės prielaidos'!$E$19)-LD13-LD14*(1+'Bazinės prielaidos'!$E$19)+LD14)-'Investuotojas ir Finansuotojas'!LD30</f>
        <v>0</v>
      </c>
      <c r="LE72" s="97">
        <f>-(LE13*(1+'Bazinės prielaidos'!$E$19)-LE13-LE14*(1+'Bazinės prielaidos'!$E$19)+LE14)-'Investuotojas ir Finansuotojas'!LE30</f>
        <v>0</v>
      </c>
      <c r="LF72" s="97">
        <f>-(LF13*(1+'Bazinės prielaidos'!$E$19)-LF13-LF14*(1+'Bazinės prielaidos'!$E$19)+LF14)-'Investuotojas ir Finansuotojas'!LF30</f>
        <v>0</v>
      </c>
      <c r="LG72" s="97">
        <f>-(LG13*(1+'Bazinės prielaidos'!$E$19)-LG13-LG14*(1+'Bazinės prielaidos'!$E$19)+LG14)-'Investuotojas ir Finansuotojas'!LG30</f>
        <v>0</v>
      </c>
      <c r="LH72" s="97">
        <f>-(LH13*(1+'Bazinės prielaidos'!$E$19)-LH13-LH14*(1+'Bazinės prielaidos'!$E$19)+LH14)-'Investuotojas ir Finansuotojas'!LH30</f>
        <v>0</v>
      </c>
      <c r="LI72" s="97">
        <f>-(LI13*(1+'Bazinės prielaidos'!$E$19)-LI13-LI14*(1+'Bazinės prielaidos'!$E$19)+LI14)-'Investuotojas ir Finansuotojas'!LI30</f>
        <v>0</v>
      </c>
      <c r="LJ72" s="97">
        <f>-(LJ13*(1+'Bazinės prielaidos'!$E$19)-LJ13-LJ14*(1+'Bazinės prielaidos'!$E$19)+LJ14)-'Investuotojas ir Finansuotojas'!LJ30</f>
        <v>0</v>
      </c>
      <c r="LK72" s="97">
        <f>-(LK13*(1+'Bazinės prielaidos'!$E$19)-LK13-LK14*(1+'Bazinės prielaidos'!$E$19)+LK14)-'Investuotojas ir Finansuotojas'!LK30</f>
        <v>0</v>
      </c>
      <c r="LL72" s="97">
        <f>-(LL13*(1+'Bazinės prielaidos'!$E$19)-LL13-LL14*(1+'Bazinės prielaidos'!$E$19)+LL14)-'Investuotojas ir Finansuotojas'!LL30</f>
        <v>0</v>
      </c>
      <c r="LM72" s="455">
        <f>-(LM13*(1+'Bazinės prielaidos'!$E$19)-LM13-LM14*(1+'Bazinės prielaidos'!$E$19)+LM14)-'Investuotojas ir Finansuotojas'!LM30-('Infrastruk. sukūrimo sąnaudos'!LL10-'Ilgalaikio turto apskaita'!LL11)*'Bazinės prielaidos'!$E$19</f>
        <v>0</v>
      </c>
      <c r="LN72" s="98">
        <f t="shared" si="1430"/>
        <v>0</v>
      </c>
    </row>
    <row r="73" spans="1:326" s="58" customFormat="1" ht="14.65" thickBot="1">
      <c r="A73" s="86" t="s">
        <v>59</v>
      </c>
      <c r="B73" s="99">
        <f>B67</f>
        <v>0</v>
      </c>
      <c r="C73" s="90">
        <f>C67</f>
        <v>0</v>
      </c>
      <c r="D73" s="90">
        <f t="shared" ref="D73:M73" si="1431">D67</f>
        <v>0</v>
      </c>
      <c r="E73" s="90">
        <f t="shared" si="1431"/>
        <v>0</v>
      </c>
      <c r="F73" s="90">
        <f t="shared" si="1431"/>
        <v>0</v>
      </c>
      <c r="G73" s="90">
        <f t="shared" si="1431"/>
        <v>0</v>
      </c>
      <c r="H73" s="90">
        <f t="shared" si="1431"/>
        <v>0</v>
      </c>
      <c r="I73" s="90">
        <f t="shared" si="1431"/>
        <v>0</v>
      </c>
      <c r="J73" s="90">
        <f t="shared" si="1431"/>
        <v>0</v>
      </c>
      <c r="K73" s="90">
        <f t="shared" si="1431"/>
        <v>0</v>
      </c>
      <c r="L73" s="90">
        <f t="shared" si="1431"/>
        <v>0</v>
      </c>
      <c r="M73" s="90">
        <f t="shared" si="1431"/>
        <v>0</v>
      </c>
      <c r="N73" s="91">
        <f t="shared" si="1359"/>
        <v>0</v>
      </c>
      <c r="O73" s="99">
        <f>O67</f>
        <v>0</v>
      </c>
      <c r="P73" s="90">
        <f>P67</f>
        <v>0</v>
      </c>
      <c r="Q73" s="90">
        <f t="shared" ref="Q73:Z73" si="1432">Q67</f>
        <v>0</v>
      </c>
      <c r="R73" s="90">
        <f t="shared" si="1432"/>
        <v>0</v>
      </c>
      <c r="S73" s="90">
        <f t="shared" si="1432"/>
        <v>0</v>
      </c>
      <c r="T73" s="90">
        <f t="shared" si="1432"/>
        <v>0</v>
      </c>
      <c r="U73" s="90">
        <f t="shared" si="1432"/>
        <v>0</v>
      </c>
      <c r="V73" s="90">
        <f t="shared" si="1432"/>
        <v>0</v>
      </c>
      <c r="W73" s="90">
        <f t="shared" si="1432"/>
        <v>0</v>
      </c>
      <c r="X73" s="90">
        <f t="shared" si="1432"/>
        <v>0</v>
      </c>
      <c r="Y73" s="90">
        <f t="shared" si="1432"/>
        <v>0</v>
      </c>
      <c r="Z73" s="90">
        <f t="shared" si="1432"/>
        <v>-4890.6551205928117</v>
      </c>
      <c r="AA73" s="91">
        <f t="shared" si="1360"/>
        <v>-4890.6551205928117</v>
      </c>
      <c r="AB73" s="99">
        <f>AB67</f>
        <v>0</v>
      </c>
      <c r="AC73" s="90">
        <f>AC67</f>
        <v>0</v>
      </c>
      <c r="AD73" s="90">
        <f t="shared" ref="AD73:AM73" si="1433">AD67</f>
        <v>0</v>
      </c>
      <c r="AE73" s="90">
        <f t="shared" si="1433"/>
        <v>0</v>
      </c>
      <c r="AF73" s="90">
        <f t="shared" si="1433"/>
        <v>0</v>
      </c>
      <c r="AG73" s="90">
        <f t="shared" si="1433"/>
        <v>0</v>
      </c>
      <c r="AH73" s="90">
        <f t="shared" si="1433"/>
        <v>0</v>
      </c>
      <c r="AI73" s="90">
        <f t="shared" si="1433"/>
        <v>0</v>
      </c>
      <c r="AJ73" s="90">
        <f t="shared" si="1433"/>
        <v>0</v>
      </c>
      <c r="AK73" s="90">
        <f t="shared" si="1433"/>
        <v>0</v>
      </c>
      <c r="AL73" s="90">
        <f t="shared" si="1433"/>
        <v>0</v>
      </c>
      <c r="AM73" s="90">
        <f t="shared" si="1433"/>
        <v>0</v>
      </c>
      <c r="AN73" s="91">
        <f t="shared" si="1361"/>
        <v>0</v>
      </c>
      <c r="AO73" s="99">
        <f>AO67</f>
        <v>-71236.568068377819</v>
      </c>
      <c r="AP73" s="90">
        <f>AP67</f>
        <v>865.07554166666887</v>
      </c>
      <c r="AQ73" s="90">
        <f t="shared" ref="AQ73:AZ73" si="1434">AQ67</f>
        <v>865.07554166666887</v>
      </c>
      <c r="AR73" s="90">
        <f t="shared" si="1434"/>
        <v>865.07554166666887</v>
      </c>
      <c r="AS73" s="90">
        <f t="shared" si="1434"/>
        <v>865.07554166666887</v>
      </c>
      <c r="AT73" s="90">
        <f t="shared" si="1434"/>
        <v>865.07554166666887</v>
      </c>
      <c r="AU73" s="90">
        <f t="shared" si="1434"/>
        <v>865.07554166666887</v>
      </c>
      <c r="AV73" s="90">
        <f t="shared" si="1434"/>
        <v>865.07554166666887</v>
      </c>
      <c r="AW73" s="90">
        <f t="shared" si="1434"/>
        <v>865.07554166666887</v>
      </c>
      <c r="AX73" s="90">
        <f t="shared" si="1434"/>
        <v>865.07554166666159</v>
      </c>
      <c r="AY73" s="90">
        <f t="shared" si="1434"/>
        <v>865.07554166666159</v>
      </c>
      <c r="AZ73" s="90">
        <f t="shared" si="1434"/>
        <v>865.07554166666159</v>
      </c>
      <c r="BA73" s="91">
        <f t="shared" si="1388"/>
        <v>-61720.737110044502</v>
      </c>
      <c r="BB73" s="99">
        <f>BB67</f>
        <v>-143078.42962859164</v>
      </c>
      <c r="BC73" s="90">
        <f>BC67</f>
        <v>1382.7549579166734</v>
      </c>
      <c r="BD73" s="90">
        <f t="shared" ref="BD73:BM73" si="1435">BD67</f>
        <v>1382.7549579166734</v>
      </c>
      <c r="BE73" s="90">
        <f t="shared" si="1435"/>
        <v>1382.7549579166734</v>
      </c>
      <c r="BF73" s="90">
        <f t="shared" si="1435"/>
        <v>1382.7549579166734</v>
      </c>
      <c r="BG73" s="90">
        <f t="shared" si="1435"/>
        <v>1382.7549579166734</v>
      </c>
      <c r="BH73" s="90">
        <f t="shared" si="1435"/>
        <v>1382.7549579166734</v>
      </c>
      <c r="BI73" s="90">
        <f t="shared" si="1435"/>
        <v>1382.7549579166734</v>
      </c>
      <c r="BJ73" s="90">
        <f t="shared" si="1435"/>
        <v>1382.7549579166734</v>
      </c>
      <c r="BK73" s="90">
        <f t="shared" si="1435"/>
        <v>1382.7549579166734</v>
      </c>
      <c r="BL73" s="90">
        <f t="shared" si="1435"/>
        <v>1382.7549579166734</v>
      </c>
      <c r="BM73" s="90">
        <f t="shared" si="1435"/>
        <v>1382.7549579166734</v>
      </c>
      <c r="BN73" s="91">
        <f t="shared" ref="BN73:BN90" si="1436">SUM(BB73:BM73)</f>
        <v>-127868.12509150815</v>
      </c>
      <c r="BO73" s="99">
        <f>BO67</f>
        <v>-147129.51521338167</v>
      </c>
      <c r="BP73" s="90">
        <f>BP67</f>
        <v>1915.9647566541644</v>
      </c>
      <c r="BQ73" s="90">
        <f t="shared" ref="BQ73:BZ73" si="1437">BQ67</f>
        <v>1915.9647566541644</v>
      </c>
      <c r="BR73" s="90">
        <f t="shared" si="1437"/>
        <v>1915.9647566541644</v>
      </c>
      <c r="BS73" s="90">
        <f t="shared" si="1437"/>
        <v>1915.9647566541644</v>
      </c>
      <c r="BT73" s="90">
        <f t="shared" si="1437"/>
        <v>1915.9647566541644</v>
      </c>
      <c r="BU73" s="90">
        <f t="shared" si="1437"/>
        <v>1915.9647566541644</v>
      </c>
      <c r="BV73" s="90">
        <f t="shared" si="1437"/>
        <v>1915.9647566541644</v>
      </c>
      <c r="BW73" s="90">
        <f t="shared" si="1437"/>
        <v>1915.9647566541644</v>
      </c>
      <c r="BX73" s="90">
        <f t="shared" si="1437"/>
        <v>1915.9647566541644</v>
      </c>
      <c r="BY73" s="90">
        <f t="shared" si="1437"/>
        <v>1915.9647566541644</v>
      </c>
      <c r="BZ73" s="90">
        <f t="shared" si="1437"/>
        <v>1915.9647566541644</v>
      </c>
      <c r="CA73" s="91">
        <f t="shared" ref="CA73:CA90" si="1438">SUM(BO73:BZ73)</f>
        <v>-126053.90289018583</v>
      </c>
      <c r="CB73" s="99">
        <f>CB67</f>
        <v>-148428.88676826246</v>
      </c>
      <c r="CC73" s="90">
        <f>CC67</f>
        <v>2465.1708493537953</v>
      </c>
      <c r="CD73" s="90">
        <f t="shared" ref="CD73:CM73" si="1439">CD67</f>
        <v>2465.1708493537953</v>
      </c>
      <c r="CE73" s="90">
        <f t="shared" si="1439"/>
        <v>2465.1708493537953</v>
      </c>
      <c r="CF73" s="90">
        <f t="shared" si="1439"/>
        <v>2465.1708493537953</v>
      </c>
      <c r="CG73" s="90">
        <f t="shared" si="1439"/>
        <v>2465.1708493537953</v>
      </c>
      <c r="CH73" s="90">
        <f t="shared" si="1439"/>
        <v>2465.1708493537953</v>
      </c>
      <c r="CI73" s="90">
        <f t="shared" si="1439"/>
        <v>2465.1708493537953</v>
      </c>
      <c r="CJ73" s="90">
        <f t="shared" si="1439"/>
        <v>2465.1708493537953</v>
      </c>
      <c r="CK73" s="90">
        <f t="shared" si="1439"/>
        <v>2465.1708493537953</v>
      </c>
      <c r="CL73" s="90">
        <f t="shared" si="1439"/>
        <v>2465.1708493537953</v>
      </c>
      <c r="CM73" s="90">
        <f t="shared" si="1439"/>
        <v>2465.1708493537953</v>
      </c>
      <c r="CN73" s="91">
        <f t="shared" ref="CN73:CN90" si="1440">SUM(CB73:CM73)</f>
        <v>-121312.00742537063</v>
      </c>
      <c r="CO73" s="99">
        <f>CO67</f>
        <v>-146868.15395466395</v>
      </c>
      <c r="CP73" s="90">
        <f>CP67</f>
        <v>3030.8531248344043</v>
      </c>
      <c r="CQ73" s="90">
        <f t="shared" ref="CQ73:CZ73" si="1441">CQ67</f>
        <v>3030.8531248344043</v>
      </c>
      <c r="CR73" s="90">
        <f t="shared" si="1441"/>
        <v>3030.8531248344043</v>
      </c>
      <c r="CS73" s="90">
        <f t="shared" si="1441"/>
        <v>3030.8531248344043</v>
      </c>
      <c r="CT73" s="90">
        <f t="shared" si="1441"/>
        <v>3030.8531248344043</v>
      </c>
      <c r="CU73" s="90">
        <f t="shared" si="1441"/>
        <v>3030.8531248344043</v>
      </c>
      <c r="CV73" s="90">
        <f t="shared" si="1441"/>
        <v>3030.8531248344043</v>
      </c>
      <c r="CW73" s="90">
        <f t="shared" si="1441"/>
        <v>3030.8531248344043</v>
      </c>
      <c r="CX73" s="90">
        <f t="shared" si="1441"/>
        <v>3030.8531248344043</v>
      </c>
      <c r="CY73" s="90">
        <f t="shared" si="1441"/>
        <v>3030.8531248344043</v>
      </c>
      <c r="CZ73" s="90">
        <f t="shared" si="1441"/>
        <v>3030.8531248344043</v>
      </c>
      <c r="DA73" s="91">
        <f t="shared" ref="DA73:DA90" si="1442">SUM(CO73:CZ73)</f>
        <v>-113528.76958148554</v>
      </c>
      <c r="DB73" s="99">
        <f>DB67</f>
        <v>-144233.59462120952</v>
      </c>
      <c r="DC73" s="90">
        <f>DC67</f>
        <v>3613.5058685794247</v>
      </c>
      <c r="DD73" s="90">
        <f t="shared" ref="DD73:DM73" si="1443">DD67</f>
        <v>3613.5058685794247</v>
      </c>
      <c r="DE73" s="90">
        <f t="shared" si="1443"/>
        <v>3613.5058685794247</v>
      </c>
      <c r="DF73" s="90">
        <f t="shared" si="1443"/>
        <v>3613.5058685794247</v>
      </c>
      <c r="DG73" s="90">
        <f t="shared" si="1443"/>
        <v>3613.5058685794247</v>
      </c>
      <c r="DH73" s="90">
        <f t="shared" si="1443"/>
        <v>3613.5058685794247</v>
      </c>
      <c r="DI73" s="90">
        <f t="shared" si="1443"/>
        <v>3613.5058685794247</v>
      </c>
      <c r="DJ73" s="90">
        <f t="shared" si="1443"/>
        <v>3613.5058685794247</v>
      </c>
      <c r="DK73" s="90">
        <f t="shared" si="1443"/>
        <v>3613.5058685794247</v>
      </c>
      <c r="DL73" s="90">
        <f t="shared" si="1443"/>
        <v>3613.5058685794247</v>
      </c>
      <c r="DM73" s="90">
        <f t="shared" si="1443"/>
        <v>3613.5058685794247</v>
      </c>
      <c r="DN73" s="91">
        <f t="shared" ref="DN73:DN90" si="1444">SUM(DB73:DM73)</f>
        <v>-104485.03006683584</v>
      </c>
      <c r="DO73" s="99">
        <f>DO67</f>
        <v>-140170.44552342175</v>
      </c>
      <c r="DP73" s="90">
        <f>DP67</f>
        <v>4213.6381946368165</v>
      </c>
      <c r="DQ73" s="90">
        <f t="shared" ref="DQ73:DZ73" si="1445">DQ67</f>
        <v>4213.6381946368165</v>
      </c>
      <c r="DR73" s="90">
        <f t="shared" si="1445"/>
        <v>4213.6381946368165</v>
      </c>
      <c r="DS73" s="90">
        <f t="shared" si="1445"/>
        <v>4213.6381946368165</v>
      </c>
      <c r="DT73" s="90">
        <f t="shared" si="1445"/>
        <v>4213.6381946368165</v>
      </c>
      <c r="DU73" s="90">
        <f t="shared" si="1445"/>
        <v>4213.6381946368165</v>
      </c>
      <c r="DV73" s="90">
        <f t="shared" si="1445"/>
        <v>4213.6381946368165</v>
      </c>
      <c r="DW73" s="90">
        <f t="shared" si="1445"/>
        <v>4213.6381946368165</v>
      </c>
      <c r="DX73" s="90">
        <f t="shared" si="1445"/>
        <v>4213.6381946368165</v>
      </c>
      <c r="DY73" s="90">
        <f t="shared" si="1445"/>
        <v>4213.6381946368165</v>
      </c>
      <c r="DZ73" s="90">
        <f t="shared" si="1445"/>
        <v>4213.6381946368165</v>
      </c>
      <c r="EA73" s="91">
        <f t="shared" ref="EA73:EA90" si="1446">SUM(DO73:DZ73)</f>
        <v>-93820.425382416724</v>
      </c>
      <c r="EB73" s="99">
        <f>EB67</f>
        <v>-134204.57859599852</v>
      </c>
      <c r="EC73" s="90">
        <f>EC67</f>
        <v>4831.7744904759165</v>
      </c>
      <c r="ED73" s="90">
        <f t="shared" ref="ED73:EM73" si="1447">ED67</f>
        <v>4831.7744904759165</v>
      </c>
      <c r="EE73" s="90">
        <f t="shared" si="1447"/>
        <v>4831.7744904759165</v>
      </c>
      <c r="EF73" s="90">
        <f t="shared" si="1447"/>
        <v>4831.7744904759165</v>
      </c>
      <c r="EG73" s="90">
        <f t="shared" si="1447"/>
        <v>4831.7744904759165</v>
      </c>
      <c r="EH73" s="90">
        <f t="shared" si="1447"/>
        <v>4831.7744904759165</v>
      </c>
      <c r="EI73" s="90">
        <f t="shared" si="1447"/>
        <v>4831.7744904759165</v>
      </c>
      <c r="EJ73" s="90">
        <f t="shared" si="1447"/>
        <v>4831.7744904759165</v>
      </c>
      <c r="EK73" s="90">
        <f t="shared" si="1447"/>
        <v>4831.7744904759165</v>
      </c>
      <c r="EL73" s="90">
        <f t="shared" si="1447"/>
        <v>4831.7744904759165</v>
      </c>
      <c r="EM73" s="90">
        <f t="shared" si="1447"/>
        <v>4831.7744904759165</v>
      </c>
      <c r="EN73" s="91">
        <f t="shared" ref="EN73:EN90" si="1448">SUM(EB73:EM73)</f>
        <v>-81055.05920076344</v>
      </c>
      <c r="EO73" s="99">
        <f>EO67</f>
        <v>-125706.76515136486</v>
      </c>
      <c r="EP73" s="90">
        <f>EP67</f>
        <v>5468.4548751902003</v>
      </c>
      <c r="EQ73" s="90">
        <f t="shared" ref="EQ73:EZ73" si="1449">EQ67</f>
        <v>5468.4548751902003</v>
      </c>
      <c r="ER73" s="90">
        <f t="shared" si="1449"/>
        <v>5468.4548751902003</v>
      </c>
      <c r="ES73" s="90">
        <f t="shared" si="1449"/>
        <v>5468.4548751902003</v>
      </c>
      <c r="ET73" s="90">
        <f t="shared" si="1449"/>
        <v>5468.4548751902003</v>
      </c>
      <c r="EU73" s="90">
        <f t="shared" si="1449"/>
        <v>5468.4548751902003</v>
      </c>
      <c r="EV73" s="90">
        <f t="shared" si="1449"/>
        <v>5468.4548751902003</v>
      </c>
      <c r="EW73" s="90">
        <f t="shared" si="1449"/>
        <v>5468.4548751902003</v>
      </c>
      <c r="EX73" s="90">
        <f t="shared" si="1449"/>
        <v>5468.4548751902003</v>
      </c>
      <c r="EY73" s="90">
        <f t="shared" si="1449"/>
        <v>5468.4548751902003</v>
      </c>
      <c r="EZ73" s="90">
        <f t="shared" si="1449"/>
        <v>5468.4548751902003</v>
      </c>
      <c r="FA73" s="91">
        <f t="shared" ref="FA73:FA90" si="1450">SUM(EO73:EZ73)</f>
        <v>-65553.761524272617</v>
      </c>
      <c r="FB73" s="99">
        <f>FB67</f>
        <v>-113841.99993178135</v>
      </c>
      <c r="FC73" s="90">
        <f>FC67</f>
        <v>6124.2356714459056</v>
      </c>
      <c r="FD73" s="90">
        <f t="shared" ref="FD73:FM73" si="1451">FD67</f>
        <v>6124.2356714459056</v>
      </c>
      <c r="FE73" s="90">
        <f t="shared" si="1451"/>
        <v>6124.2356714459056</v>
      </c>
      <c r="FF73" s="90">
        <f t="shared" si="1451"/>
        <v>6124.2356714459056</v>
      </c>
      <c r="FG73" s="90">
        <f t="shared" si="1451"/>
        <v>6124.2356714459056</v>
      </c>
      <c r="FH73" s="90">
        <f t="shared" si="1451"/>
        <v>6124.2356714459056</v>
      </c>
      <c r="FI73" s="90">
        <f t="shared" si="1451"/>
        <v>6124.2356714459056</v>
      </c>
      <c r="FJ73" s="90">
        <f t="shared" si="1451"/>
        <v>6124.2356714459056</v>
      </c>
      <c r="FK73" s="90">
        <f t="shared" si="1451"/>
        <v>6124.2356714459056</v>
      </c>
      <c r="FL73" s="90">
        <f t="shared" si="1451"/>
        <v>6124.2356714459056</v>
      </c>
      <c r="FM73" s="90">
        <f t="shared" si="1451"/>
        <v>6124.2356714459056</v>
      </c>
      <c r="FN73" s="91">
        <f t="shared" ref="FN73:FN90" si="1452">SUM(FB73:FM73)</f>
        <v>-46475.407545876427</v>
      </c>
      <c r="FO73" s="99">
        <f>FO67</f>
        <v>-97502.274442583439</v>
      </c>
      <c r="FP73" s="90">
        <f>FP67</f>
        <v>6799.6898915892707</v>
      </c>
      <c r="FQ73" s="90">
        <f t="shared" ref="FQ73:FZ73" si="1453">FQ67</f>
        <v>6799.6898915892707</v>
      </c>
      <c r="FR73" s="90">
        <f t="shared" si="1453"/>
        <v>6799.6898915892707</v>
      </c>
      <c r="FS73" s="90">
        <f t="shared" si="1453"/>
        <v>6799.6898915892707</v>
      </c>
      <c r="FT73" s="90">
        <f t="shared" si="1453"/>
        <v>6799.6898915892707</v>
      </c>
      <c r="FU73" s="90">
        <f t="shared" si="1453"/>
        <v>6799.6898915892707</v>
      </c>
      <c r="FV73" s="90">
        <f t="shared" si="1453"/>
        <v>6799.6898915892707</v>
      </c>
      <c r="FW73" s="90">
        <f t="shared" si="1453"/>
        <v>6799.6898915892707</v>
      </c>
      <c r="FX73" s="90">
        <f t="shared" si="1453"/>
        <v>6799.6898915892707</v>
      </c>
      <c r="FY73" s="90">
        <f t="shared" si="1453"/>
        <v>6799.6898915892707</v>
      </c>
      <c r="FZ73" s="90">
        <f t="shared" si="1453"/>
        <v>6799.6898915892707</v>
      </c>
      <c r="GA73" s="91">
        <f t="shared" ref="GA73:GA90" si="1454">SUM(FO73:FZ73)</f>
        <v>-22705.685635101494</v>
      </c>
      <c r="GB73" s="99">
        <f>GB67</f>
        <v>-75359.464211341779</v>
      </c>
      <c r="GC73" s="90">
        <f>GC67</f>
        <v>7495.4077383369549</v>
      </c>
      <c r="GD73" s="90">
        <f t="shared" ref="GD73:GM73" si="1455">GD67</f>
        <v>7495.4077383369549</v>
      </c>
      <c r="GE73" s="90">
        <f t="shared" si="1455"/>
        <v>7495.4077383369549</v>
      </c>
      <c r="GF73" s="90">
        <f t="shared" si="1455"/>
        <v>7495.4077383369549</v>
      </c>
      <c r="GG73" s="90">
        <f t="shared" si="1455"/>
        <v>7495.4077383369549</v>
      </c>
      <c r="GH73" s="90">
        <f t="shared" si="1455"/>
        <v>7495.4077383369549</v>
      </c>
      <c r="GI73" s="90">
        <f t="shared" si="1455"/>
        <v>7495.4077383369549</v>
      </c>
      <c r="GJ73" s="90">
        <f t="shared" si="1455"/>
        <v>7495.4077383369549</v>
      </c>
      <c r="GK73" s="90">
        <f t="shared" si="1455"/>
        <v>7495.4077383369549</v>
      </c>
      <c r="GL73" s="90">
        <f t="shared" si="1455"/>
        <v>7495.4077383369549</v>
      </c>
      <c r="GM73" s="90">
        <f t="shared" si="1455"/>
        <v>-45955.337411894943</v>
      </c>
      <c r="GN73" s="91">
        <f t="shared" ref="GN73:GN90" si="1456">SUM(GB73:GM73)</f>
        <v>-46360.724239867151</v>
      </c>
      <c r="GO73" s="99">
        <f>GO67</f>
        <v>0</v>
      </c>
      <c r="GP73" s="90">
        <f>GP67</f>
        <v>0</v>
      </c>
      <c r="GQ73" s="90">
        <f t="shared" ref="GQ73:GZ73" si="1457">GQ67</f>
        <v>0</v>
      </c>
      <c r="GR73" s="90">
        <f t="shared" si="1457"/>
        <v>0</v>
      </c>
      <c r="GS73" s="90">
        <f t="shared" si="1457"/>
        <v>0</v>
      </c>
      <c r="GT73" s="90">
        <f t="shared" si="1457"/>
        <v>0</v>
      </c>
      <c r="GU73" s="90">
        <f t="shared" si="1457"/>
        <v>0</v>
      </c>
      <c r="GV73" s="90">
        <f t="shared" si="1457"/>
        <v>0</v>
      </c>
      <c r="GW73" s="90">
        <f t="shared" si="1457"/>
        <v>0</v>
      </c>
      <c r="GX73" s="90">
        <f t="shared" si="1457"/>
        <v>0</v>
      </c>
      <c r="GY73" s="90">
        <f t="shared" si="1457"/>
        <v>0</v>
      </c>
      <c r="GZ73" s="90">
        <f t="shared" si="1457"/>
        <v>0</v>
      </c>
      <c r="HA73" s="91">
        <f t="shared" ref="HA73:HA90" si="1458">SUM(GO73:GZ73)</f>
        <v>0</v>
      </c>
      <c r="HB73" s="99">
        <f>HB67</f>
        <v>0</v>
      </c>
      <c r="HC73" s="90">
        <f>HC67</f>
        <v>0</v>
      </c>
      <c r="HD73" s="90">
        <f t="shared" ref="HD73:HM73" si="1459">HD67</f>
        <v>0</v>
      </c>
      <c r="HE73" s="90">
        <f t="shared" si="1459"/>
        <v>0</v>
      </c>
      <c r="HF73" s="90">
        <f t="shared" si="1459"/>
        <v>0</v>
      </c>
      <c r="HG73" s="90">
        <f t="shared" si="1459"/>
        <v>0</v>
      </c>
      <c r="HH73" s="90">
        <f t="shared" si="1459"/>
        <v>0</v>
      </c>
      <c r="HI73" s="90">
        <f t="shared" si="1459"/>
        <v>0</v>
      </c>
      <c r="HJ73" s="90">
        <f t="shared" si="1459"/>
        <v>0</v>
      </c>
      <c r="HK73" s="90">
        <f t="shared" si="1459"/>
        <v>0</v>
      </c>
      <c r="HL73" s="90">
        <f t="shared" si="1459"/>
        <v>0</v>
      </c>
      <c r="HM73" s="90">
        <f t="shared" si="1459"/>
        <v>0</v>
      </c>
      <c r="HN73" s="91">
        <f t="shared" ref="HN73:HN90" si="1460">SUM(HB73:HM73)</f>
        <v>0</v>
      </c>
      <c r="HO73" s="99">
        <f>HO67</f>
        <v>0</v>
      </c>
      <c r="HP73" s="90">
        <f>HP67</f>
        <v>0</v>
      </c>
      <c r="HQ73" s="90">
        <f t="shared" ref="HQ73:HZ73" si="1461">HQ67</f>
        <v>0</v>
      </c>
      <c r="HR73" s="90">
        <f t="shared" si="1461"/>
        <v>0</v>
      </c>
      <c r="HS73" s="90">
        <f t="shared" si="1461"/>
        <v>0</v>
      </c>
      <c r="HT73" s="90">
        <f t="shared" si="1461"/>
        <v>0</v>
      </c>
      <c r="HU73" s="90">
        <f t="shared" si="1461"/>
        <v>0</v>
      </c>
      <c r="HV73" s="90">
        <f t="shared" si="1461"/>
        <v>0</v>
      </c>
      <c r="HW73" s="90">
        <f t="shared" si="1461"/>
        <v>0</v>
      </c>
      <c r="HX73" s="90">
        <f t="shared" si="1461"/>
        <v>0</v>
      </c>
      <c r="HY73" s="90">
        <f t="shared" si="1461"/>
        <v>0</v>
      </c>
      <c r="HZ73" s="90">
        <f t="shared" si="1461"/>
        <v>0</v>
      </c>
      <c r="IA73" s="91">
        <f t="shared" ref="IA73:IA90" si="1462">SUM(HO73:HZ73)</f>
        <v>0</v>
      </c>
      <c r="IB73" s="99">
        <f>IB67</f>
        <v>0</v>
      </c>
      <c r="IC73" s="90">
        <f>IC67</f>
        <v>0</v>
      </c>
      <c r="ID73" s="90">
        <f t="shared" ref="ID73:IM73" si="1463">ID67</f>
        <v>0</v>
      </c>
      <c r="IE73" s="90">
        <f t="shared" si="1463"/>
        <v>0</v>
      </c>
      <c r="IF73" s="90">
        <f t="shared" si="1463"/>
        <v>0</v>
      </c>
      <c r="IG73" s="90">
        <f t="shared" si="1463"/>
        <v>0</v>
      </c>
      <c r="IH73" s="90">
        <f t="shared" si="1463"/>
        <v>0</v>
      </c>
      <c r="II73" s="90">
        <f t="shared" si="1463"/>
        <v>0</v>
      </c>
      <c r="IJ73" s="90">
        <f t="shared" si="1463"/>
        <v>0</v>
      </c>
      <c r="IK73" s="90">
        <f t="shared" si="1463"/>
        <v>0</v>
      </c>
      <c r="IL73" s="90">
        <f t="shared" si="1463"/>
        <v>0</v>
      </c>
      <c r="IM73" s="90">
        <f t="shared" si="1463"/>
        <v>0</v>
      </c>
      <c r="IN73" s="91">
        <f t="shared" ref="IN73:IN90" si="1464">SUM(IB73:IM73)</f>
        <v>0</v>
      </c>
      <c r="IO73" s="99">
        <f>IO67</f>
        <v>0</v>
      </c>
      <c r="IP73" s="90">
        <f>IP67</f>
        <v>0</v>
      </c>
      <c r="IQ73" s="90">
        <f t="shared" ref="IQ73:IZ73" si="1465">IQ67</f>
        <v>0</v>
      </c>
      <c r="IR73" s="90">
        <f t="shared" si="1465"/>
        <v>0</v>
      </c>
      <c r="IS73" s="90">
        <f t="shared" si="1465"/>
        <v>0</v>
      </c>
      <c r="IT73" s="90">
        <f t="shared" si="1465"/>
        <v>0</v>
      </c>
      <c r="IU73" s="90">
        <f t="shared" si="1465"/>
        <v>0</v>
      </c>
      <c r="IV73" s="90">
        <f t="shared" si="1465"/>
        <v>0</v>
      </c>
      <c r="IW73" s="90">
        <f t="shared" si="1465"/>
        <v>0</v>
      </c>
      <c r="IX73" s="90">
        <f t="shared" si="1465"/>
        <v>0</v>
      </c>
      <c r="IY73" s="90">
        <f t="shared" si="1465"/>
        <v>0</v>
      </c>
      <c r="IZ73" s="90">
        <f t="shared" si="1465"/>
        <v>0</v>
      </c>
      <c r="JA73" s="91">
        <f t="shared" ref="JA73:JA90" si="1466">SUM(IO73:IZ73)</f>
        <v>0</v>
      </c>
      <c r="JB73" s="99">
        <f>JB67</f>
        <v>0</v>
      </c>
      <c r="JC73" s="90">
        <f>JC67</f>
        <v>0</v>
      </c>
      <c r="JD73" s="90">
        <f t="shared" ref="JD73:JM73" si="1467">JD67</f>
        <v>0</v>
      </c>
      <c r="JE73" s="90">
        <f t="shared" si="1467"/>
        <v>0</v>
      </c>
      <c r="JF73" s="90">
        <f t="shared" si="1467"/>
        <v>0</v>
      </c>
      <c r="JG73" s="90">
        <f t="shared" si="1467"/>
        <v>0</v>
      </c>
      <c r="JH73" s="90">
        <f t="shared" si="1467"/>
        <v>0</v>
      </c>
      <c r="JI73" s="90">
        <f t="shared" si="1467"/>
        <v>0</v>
      </c>
      <c r="JJ73" s="90">
        <f t="shared" si="1467"/>
        <v>0</v>
      </c>
      <c r="JK73" s="90">
        <f t="shared" si="1467"/>
        <v>0</v>
      </c>
      <c r="JL73" s="90">
        <f t="shared" si="1467"/>
        <v>0</v>
      </c>
      <c r="JM73" s="90">
        <f t="shared" si="1467"/>
        <v>0</v>
      </c>
      <c r="JN73" s="91">
        <f t="shared" ref="JN73:JN90" si="1468">SUM(JB73:JM73)</f>
        <v>0</v>
      </c>
      <c r="JO73" s="99">
        <f>JO67</f>
        <v>0</v>
      </c>
      <c r="JP73" s="90">
        <f>JP67</f>
        <v>0</v>
      </c>
      <c r="JQ73" s="90">
        <f t="shared" ref="JQ73:JZ73" si="1469">JQ67</f>
        <v>0</v>
      </c>
      <c r="JR73" s="90">
        <f t="shared" si="1469"/>
        <v>0</v>
      </c>
      <c r="JS73" s="90">
        <f t="shared" si="1469"/>
        <v>0</v>
      </c>
      <c r="JT73" s="90">
        <f t="shared" si="1469"/>
        <v>0</v>
      </c>
      <c r="JU73" s="90">
        <f t="shared" si="1469"/>
        <v>0</v>
      </c>
      <c r="JV73" s="90">
        <f t="shared" si="1469"/>
        <v>0</v>
      </c>
      <c r="JW73" s="90">
        <f t="shared" si="1469"/>
        <v>0</v>
      </c>
      <c r="JX73" s="90">
        <f t="shared" si="1469"/>
        <v>0</v>
      </c>
      <c r="JY73" s="90">
        <f t="shared" si="1469"/>
        <v>0</v>
      </c>
      <c r="JZ73" s="90">
        <f t="shared" si="1469"/>
        <v>0</v>
      </c>
      <c r="KA73" s="91">
        <f t="shared" ref="KA73:KA90" si="1470">SUM(JO73:JZ73)</f>
        <v>0</v>
      </c>
      <c r="KB73" s="99">
        <f>KB67</f>
        <v>0</v>
      </c>
      <c r="KC73" s="90">
        <f>KC67</f>
        <v>0</v>
      </c>
      <c r="KD73" s="90">
        <f t="shared" ref="KD73:KM73" si="1471">KD67</f>
        <v>0</v>
      </c>
      <c r="KE73" s="90">
        <f t="shared" si="1471"/>
        <v>0</v>
      </c>
      <c r="KF73" s="90">
        <f t="shared" si="1471"/>
        <v>0</v>
      </c>
      <c r="KG73" s="90">
        <f t="shared" si="1471"/>
        <v>0</v>
      </c>
      <c r="KH73" s="90">
        <f t="shared" si="1471"/>
        <v>0</v>
      </c>
      <c r="KI73" s="90">
        <f t="shared" si="1471"/>
        <v>0</v>
      </c>
      <c r="KJ73" s="90">
        <f t="shared" si="1471"/>
        <v>0</v>
      </c>
      <c r="KK73" s="90">
        <f t="shared" si="1471"/>
        <v>0</v>
      </c>
      <c r="KL73" s="90">
        <f t="shared" si="1471"/>
        <v>0</v>
      </c>
      <c r="KM73" s="90">
        <f t="shared" si="1471"/>
        <v>0</v>
      </c>
      <c r="KN73" s="91">
        <f t="shared" ref="KN73:KN90" si="1472">SUM(KB73:KM73)</f>
        <v>0</v>
      </c>
      <c r="KO73" s="99">
        <f>KO67</f>
        <v>0</v>
      </c>
      <c r="KP73" s="90">
        <f>KP67</f>
        <v>0</v>
      </c>
      <c r="KQ73" s="90">
        <f t="shared" ref="KQ73:KZ73" si="1473">KQ67</f>
        <v>0</v>
      </c>
      <c r="KR73" s="90">
        <f t="shared" si="1473"/>
        <v>0</v>
      </c>
      <c r="KS73" s="90">
        <f t="shared" si="1473"/>
        <v>0</v>
      </c>
      <c r="KT73" s="90">
        <f t="shared" si="1473"/>
        <v>0</v>
      </c>
      <c r="KU73" s="90">
        <f t="shared" si="1473"/>
        <v>0</v>
      </c>
      <c r="KV73" s="90">
        <f t="shared" si="1473"/>
        <v>0</v>
      </c>
      <c r="KW73" s="90">
        <f t="shared" si="1473"/>
        <v>0</v>
      </c>
      <c r="KX73" s="90">
        <f t="shared" si="1473"/>
        <v>0</v>
      </c>
      <c r="KY73" s="90">
        <f t="shared" si="1473"/>
        <v>0</v>
      </c>
      <c r="KZ73" s="90">
        <f t="shared" si="1473"/>
        <v>0</v>
      </c>
      <c r="LA73" s="91">
        <f t="shared" ref="LA73:LA90" si="1474">SUM(KO73:KZ73)</f>
        <v>0</v>
      </c>
      <c r="LB73" s="99">
        <f>LB67</f>
        <v>0</v>
      </c>
      <c r="LC73" s="90">
        <f>LC67</f>
        <v>0</v>
      </c>
      <c r="LD73" s="90">
        <f t="shared" ref="LD73:LM73" si="1475">LD67</f>
        <v>0</v>
      </c>
      <c r="LE73" s="90">
        <f t="shared" si="1475"/>
        <v>0</v>
      </c>
      <c r="LF73" s="90">
        <f t="shared" si="1475"/>
        <v>0</v>
      </c>
      <c r="LG73" s="90">
        <f t="shared" si="1475"/>
        <v>0</v>
      </c>
      <c r="LH73" s="90">
        <f t="shared" si="1475"/>
        <v>0</v>
      </c>
      <c r="LI73" s="90">
        <f t="shared" si="1475"/>
        <v>0</v>
      </c>
      <c r="LJ73" s="90">
        <f t="shared" si="1475"/>
        <v>0</v>
      </c>
      <c r="LK73" s="90">
        <f t="shared" si="1475"/>
        <v>0</v>
      </c>
      <c r="LL73" s="90">
        <f t="shared" si="1475"/>
        <v>0</v>
      </c>
      <c r="LM73" s="90">
        <f t="shared" si="1475"/>
        <v>0</v>
      </c>
      <c r="LN73" s="91">
        <f t="shared" ref="LN73:LN90" si="1476">SUM(LB73:LM73)</f>
        <v>0</v>
      </c>
    </row>
    <row r="74" spans="1:326" s="58" customFormat="1">
      <c r="A74" s="85" t="s">
        <v>75</v>
      </c>
      <c r="B74" s="92">
        <f>SUM(B75:B83)</f>
        <v>-31250</v>
      </c>
      <c r="C74" s="93">
        <f>SUM(C75:C83)</f>
        <v>-31250</v>
      </c>
      <c r="D74" s="93">
        <f t="shared" ref="D74:M74" si="1477">SUM(D75:D83)</f>
        <v>-31250</v>
      </c>
      <c r="E74" s="93">
        <f t="shared" si="1477"/>
        <v>-31250</v>
      </c>
      <c r="F74" s="93">
        <f t="shared" si="1477"/>
        <v>-31250</v>
      </c>
      <c r="G74" s="93">
        <f t="shared" si="1477"/>
        <v>-31250</v>
      </c>
      <c r="H74" s="93">
        <f t="shared" si="1477"/>
        <v>-31250</v>
      </c>
      <c r="I74" s="93">
        <f t="shared" si="1477"/>
        <v>-31250</v>
      </c>
      <c r="J74" s="93">
        <f t="shared" si="1477"/>
        <v>-31250</v>
      </c>
      <c r="K74" s="93">
        <f t="shared" si="1477"/>
        <v>-31250</v>
      </c>
      <c r="L74" s="93">
        <f t="shared" si="1477"/>
        <v>-31250</v>
      </c>
      <c r="M74" s="93">
        <f t="shared" si="1477"/>
        <v>-31250</v>
      </c>
      <c r="N74" s="94">
        <f t="shared" si="1359"/>
        <v>-375000</v>
      </c>
      <c r="O74" s="92">
        <f>SUM(O75:O83)</f>
        <v>-104166.66666666667</v>
      </c>
      <c r="P74" s="93">
        <f>SUM(P75:P83)</f>
        <v>-104166.66666666667</v>
      </c>
      <c r="Q74" s="93">
        <f t="shared" ref="Q74" si="1478">SUM(Q75:Q83)</f>
        <v>-104166.66666666667</v>
      </c>
      <c r="R74" s="93">
        <f t="shared" ref="R74" si="1479">SUM(R75:R83)</f>
        <v>-104166.66666666667</v>
      </c>
      <c r="S74" s="93">
        <f t="shared" ref="S74" si="1480">SUM(S75:S83)</f>
        <v>-104166.66666666667</v>
      </c>
      <c r="T74" s="93">
        <f t="shared" ref="T74" si="1481">SUM(T75:T83)</f>
        <v>-104166.66666666667</v>
      </c>
      <c r="U74" s="93">
        <f t="shared" ref="U74" si="1482">SUM(U75:U83)</f>
        <v>-104166.66666666667</v>
      </c>
      <c r="V74" s="93">
        <f t="shared" ref="V74" si="1483">SUM(V75:V83)</f>
        <v>-104166.66666666667</v>
      </c>
      <c r="W74" s="93">
        <f t="shared" ref="W74" si="1484">SUM(W75:W83)</f>
        <v>-104166.66666666667</v>
      </c>
      <c r="X74" s="93">
        <f t="shared" ref="X74" si="1485">SUM(X75:X83)</f>
        <v>-104166.66666666667</v>
      </c>
      <c r="Y74" s="93">
        <f t="shared" ref="Y74" si="1486">SUM(Y75:Y83)</f>
        <v>-104166.66666666667</v>
      </c>
      <c r="Z74" s="93">
        <f t="shared" ref="Z74" si="1487">SUM(Z75:Z83)</f>
        <v>-104166.66666666667</v>
      </c>
      <c r="AA74" s="94">
        <f t="shared" si="1360"/>
        <v>-1250000</v>
      </c>
      <c r="AB74" s="92">
        <f>SUM(AB75:AB83)</f>
        <v>-72916.666666666672</v>
      </c>
      <c r="AC74" s="93">
        <f>SUM(AC75:AC83)</f>
        <v>-72916.666666666672</v>
      </c>
      <c r="AD74" s="93">
        <f t="shared" ref="AD74" si="1488">SUM(AD75:AD83)</f>
        <v>-72916.666666666672</v>
      </c>
      <c r="AE74" s="93">
        <f t="shared" ref="AE74" si="1489">SUM(AE75:AE83)</f>
        <v>-72916.666666666672</v>
      </c>
      <c r="AF74" s="93">
        <f t="shared" ref="AF74" si="1490">SUM(AF75:AF83)</f>
        <v>-72916.666666666672</v>
      </c>
      <c r="AG74" s="93">
        <f t="shared" ref="AG74" si="1491">SUM(AG75:AG83)</f>
        <v>-72916.666666666672</v>
      </c>
      <c r="AH74" s="93">
        <f t="shared" ref="AH74" si="1492">SUM(AH75:AH83)</f>
        <v>-72916.666666666672</v>
      </c>
      <c r="AI74" s="93">
        <f t="shared" ref="AI74" si="1493">SUM(AI75:AI83)</f>
        <v>-72916.666666666672</v>
      </c>
      <c r="AJ74" s="93">
        <f t="shared" ref="AJ74" si="1494">SUM(AJ75:AJ83)</f>
        <v>-72916.666666666672</v>
      </c>
      <c r="AK74" s="93">
        <f t="shared" ref="AK74" si="1495">SUM(AK75:AK83)</f>
        <v>-72916.666666666672</v>
      </c>
      <c r="AL74" s="93">
        <f t="shared" ref="AL74" si="1496">SUM(AL75:AL83)</f>
        <v>-72916.666666666672</v>
      </c>
      <c r="AM74" s="93">
        <f t="shared" ref="AM74" si="1497">SUM(AM75:AM83)</f>
        <v>-72916.666666666672</v>
      </c>
      <c r="AN74" s="94">
        <f t="shared" si="1361"/>
        <v>-874999.99999999988</v>
      </c>
      <c r="AO74" s="92">
        <f>SUM(AO75:AO83)</f>
        <v>88842.498624999978</v>
      </c>
      <c r="AP74" s="93">
        <f>SUM(AP75:AP83)</f>
        <v>88842.498624999993</v>
      </c>
      <c r="AQ74" s="93">
        <f t="shared" ref="AQ74" si="1498">SUM(AQ75:AQ83)</f>
        <v>88842.498624999993</v>
      </c>
      <c r="AR74" s="93">
        <f t="shared" ref="AR74" si="1499">SUM(AR75:AR83)</f>
        <v>88842.498624999993</v>
      </c>
      <c r="AS74" s="93">
        <f t="shared" ref="AS74" si="1500">SUM(AS75:AS83)</f>
        <v>88842.498624999993</v>
      </c>
      <c r="AT74" s="93">
        <f t="shared" ref="AT74" si="1501">SUM(AT75:AT83)</f>
        <v>88842.498624999993</v>
      </c>
      <c r="AU74" s="93">
        <f t="shared" ref="AU74" si="1502">SUM(AU75:AU83)</f>
        <v>88842.498624999993</v>
      </c>
      <c r="AV74" s="93">
        <f t="shared" ref="AV74" si="1503">SUM(AV75:AV83)</f>
        <v>88842.498624999993</v>
      </c>
      <c r="AW74" s="93">
        <f t="shared" ref="AW74" si="1504">SUM(AW75:AW83)</f>
        <v>88842.498624999993</v>
      </c>
      <c r="AX74" s="93">
        <f t="shared" ref="AX74" si="1505">SUM(AX75:AX83)</f>
        <v>88842.498625000007</v>
      </c>
      <c r="AY74" s="93">
        <f t="shared" ref="AY74" si="1506">SUM(AY75:AY83)</f>
        <v>88842.498624999993</v>
      </c>
      <c r="AZ74" s="93">
        <f t="shared" ref="AZ74" si="1507">SUM(AZ75:AZ83)</f>
        <v>88842.498624999993</v>
      </c>
      <c r="BA74" s="94">
        <f t="shared" si="1388"/>
        <v>1066109.9834999999</v>
      </c>
      <c r="BB74" s="92">
        <f>SUM(BB75:BB83)</f>
        <v>89007.773583749993</v>
      </c>
      <c r="BC74" s="93">
        <f>SUM(BC75:BC83)</f>
        <v>89007.773583749993</v>
      </c>
      <c r="BD74" s="93">
        <f t="shared" ref="BD74" si="1508">SUM(BD75:BD83)</f>
        <v>89007.773583749993</v>
      </c>
      <c r="BE74" s="93">
        <f t="shared" ref="BE74" si="1509">SUM(BE75:BE83)</f>
        <v>89007.773583749993</v>
      </c>
      <c r="BF74" s="93">
        <f t="shared" ref="BF74" si="1510">SUM(BF75:BF83)</f>
        <v>89007.773583749993</v>
      </c>
      <c r="BG74" s="93">
        <f t="shared" ref="BG74" si="1511">SUM(BG75:BG83)</f>
        <v>89007.773583749993</v>
      </c>
      <c r="BH74" s="93">
        <f t="shared" ref="BH74" si="1512">SUM(BH75:BH83)</f>
        <v>89007.773583749993</v>
      </c>
      <c r="BI74" s="93">
        <f t="shared" ref="BI74" si="1513">SUM(BI75:BI83)</f>
        <v>89007.773583749993</v>
      </c>
      <c r="BJ74" s="93">
        <f t="shared" ref="BJ74" si="1514">SUM(BJ75:BJ83)</f>
        <v>89007.773583749993</v>
      </c>
      <c r="BK74" s="93">
        <f t="shared" ref="BK74" si="1515">SUM(BK75:BK83)</f>
        <v>89007.773583749993</v>
      </c>
      <c r="BL74" s="93">
        <f t="shared" ref="BL74" si="1516">SUM(BL75:BL83)</f>
        <v>89007.773583749993</v>
      </c>
      <c r="BM74" s="93">
        <f t="shared" ref="BM74" si="1517">SUM(BM75:BM83)</f>
        <v>89007.773583749993</v>
      </c>
      <c r="BN74" s="94">
        <f t="shared" si="1436"/>
        <v>1068093.2830049999</v>
      </c>
      <c r="BO74" s="92">
        <f>SUM(BO75:BO83)</f>
        <v>89178.006791262495</v>
      </c>
      <c r="BP74" s="93">
        <f>SUM(BP75:BP83)</f>
        <v>89178.006791262495</v>
      </c>
      <c r="BQ74" s="93">
        <f t="shared" ref="BQ74" si="1518">SUM(BQ75:BQ83)</f>
        <v>89178.006791262495</v>
      </c>
      <c r="BR74" s="93">
        <f t="shared" ref="BR74" si="1519">SUM(BR75:BR83)</f>
        <v>89178.006791262495</v>
      </c>
      <c r="BS74" s="93">
        <f t="shared" ref="BS74" si="1520">SUM(BS75:BS83)</f>
        <v>89178.006791262495</v>
      </c>
      <c r="BT74" s="93">
        <f t="shared" ref="BT74" si="1521">SUM(BT75:BT83)</f>
        <v>89178.006791262495</v>
      </c>
      <c r="BU74" s="93">
        <f t="shared" ref="BU74" si="1522">SUM(BU75:BU83)</f>
        <v>89178.006791262495</v>
      </c>
      <c r="BV74" s="93">
        <f t="shared" ref="BV74" si="1523">SUM(BV75:BV83)</f>
        <v>89178.006791262495</v>
      </c>
      <c r="BW74" s="93">
        <f t="shared" ref="BW74" si="1524">SUM(BW75:BW83)</f>
        <v>89178.006791262495</v>
      </c>
      <c r="BX74" s="93">
        <f t="shared" ref="BX74" si="1525">SUM(BX75:BX83)</f>
        <v>89178.006791262495</v>
      </c>
      <c r="BY74" s="93">
        <f t="shared" ref="BY74" si="1526">SUM(BY75:BY83)</f>
        <v>89178.006791262495</v>
      </c>
      <c r="BZ74" s="93">
        <f t="shared" ref="BZ74" si="1527">SUM(BZ75:BZ83)</f>
        <v>89178.006791262495</v>
      </c>
      <c r="CA74" s="94">
        <f t="shared" si="1438"/>
        <v>1070136.0814951502</v>
      </c>
      <c r="CB74" s="92">
        <f>SUM(CB75:CB83)</f>
        <v>89353.346995000364</v>
      </c>
      <c r="CC74" s="93">
        <f>SUM(CC75:CC83)</f>
        <v>89353.346995000364</v>
      </c>
      <c r="CD74" s="93">
        <f t="shared" ref="CD74" si="1528">SUM(CD75:CD83)</f>
        <v>89353.346995000364</v>
      </c>
      <c r="CE74" s="93">
        <f t="shared" ref="CE74" si="1529">SUM(CE75:CE83)</f>
        <v>89353.346995000364</v>
      </c>
      <c r="CF74" s="93">
        <f t="shared" ref="CF74" si="1530">SUM(CF75:CF83)</f>
        <v>89353.346995000364</v>
      </c>
      <c r="CG74" s="93">
        <f t="shared" ref="CG74" si="1531">SUM(CG75:CG83)</f>
        <v>89353.346995000364</v>
      </c>
      <c r="CH74" s="93">
        <f t="shared" ref="CH74" si="1532">SUM(CH75:CH83)</f>
        <v>89353.346995000364</v>
      </c>
      <c r="CI74" s="93">
        <f t="shared" ref="CI74" si="1533">SUM(CI75:CI83)</f>
        <v>89353.346995000364</v>
      </c>
      <c r="CJ74" s="93">
        <f t="shared" ref="CJ74" si="1534">SUM(CJ75:CJ83)</f>
        <v>89353.346995000364</v>
      </c>
      <c r="CK74" s="93">
        <f t="shared" ref="CK74" si="1535">SUM(CK75:CK83)</f>
        <v>89353.346995000364</v>
      </c>
      <c r="CL74" s="93">
        <f t="shared" ref="CL74" si="1536">SUM(CL75:CL83)</f>
        <v>89353.346995000364</v>
      </c>
      <c r="CM74" s="93">
        <f t="shared" ref="CM74" si="1537">SUM(CM75:CM83)</f>
        <v>89353.346995000364</v>
      </c>
      <c r="CN74" s="94">
        <f t="shared" si="1440"/>
        <v>1072240.1639400043</v>
      </c>
      <c r="CO74" s="92">
        <f>SUM(CO75:CO83)</f>
        <v>89533.947404850376</v>
      </c>
      <c r="CP74" s="93">
        <f>SUM(CP75:CP83)</f>
        <v>89533.947404850376</v>
      </c>
      <c r="CQ74" s="93">
        <f t="shared" ref="CQ74" si="1538">SUM(CQ75:CQ83)</f>
        <v>89533.947404850376</v>
      </c>
      <c r="CR74" s="93">
        <f t="shared" ref="CR74" si="1539">SUM(CR75:CR83)</f>
        <v>89533.947404850376</v>
      </c>
      <c r="CS74" s="93">
        <f t="shared" ref="CS74" si="1540">SUM(CS75:CS83)</f>
        <v>89533.947404850376</v>
      </c>
      <c r="CT74" s="93">
        <f t="shared" ref="CT74" si="1541">SUM(CT75:CT83)</f>
        <v>89533.947404850376</v>
      </c>
      <c r="CU74" s="93">
        <f t="shared" ref="CU74" si="1542">SUM(CU75:CU83)</f>
        <v>89533.947404850376</v>
      </c>
      <c r="CV74" s="93">
        <f t="shared" ref="CV74" si="1543">SUM(CV75:CV83)</f>
        <v>89533.947404850376</v>
      </c>
      <c r="CW74" s="93">
        <f t="shared" ref="CW74" si="1544">SUM(CW75:CW83)</f>
        <v>89533.947404850376</v>
      </c>
      <c r="CX74" s="93">
        <f t="shared" ref="CX74" si="1545">SUM(CX75:CX83)</f>
        <v>89533.947404850376</v>
      </c>
      <c r="CY74" s="93">
        <f t="shared" ref="CY74" si="1546">SUM(CY75:CY83)</f>
        <v>89533.947404850376</v>
      </c>
      <c r="CZ74" s="93">
        <f t="shared" ref="CZ74" si="1547">SUM(CZ75:CZ83)</f>
        <v>89533.947404850376</v>
      </c>
      <c r="DA74" s="94">
        <f t="shared" si="1442"/>
        <v>1074407.3688582045</v>
      </c>
      <c r="DB74" s="92">
        <f>SUM(DB75:DB83)</f>
        <v>89719.965826995889</v>
      </c>
      <c r="DC74" s="93">
        <f>SUM(DC75:DC83)</f>
        <v>89719.965826995889</v>
      </c>
      <c r="DD74" s="93">
        <f t="shared" ref="DD74" si="1548">SUM(DD75:DD83)</f>
        <v>89719.965826995889</v>
      </c>
      <c r="DE74" s="93">
        <f t="shared" ref="DE74" si="1549">SUM(DE75:DE83)</f>
        <v>89719.965826995889</v>
      </c>
      <c r="DF74" s="93">
        <f t="shared" ref="DF74" si="1550">SUM(DF75:DF83)</f>
        <v>89719.965826995889</v>
      </c>
      <c r="DG74" s="93">
        <f t="shared" ref="DG74" si="1551">SUM(DG75:DG83)</f>
        <v>89719.965826995889</v>
      </c>
      <c r="DH74" s="93">
        <f t="shared" ref="DH74" si="1552">SUM(DH75:DH83)</f>
        <v>89719.965826995889</v>
      </c>
      <c r="DI74" s="93">
        <f t="shared" ref="DI74" si="1553">SUM(DI75:DI83)</f>
        <v>89719.965826995889</v>
      </c>
      <c r="DJ74" s="93">
        <f t="shared" ref="DJ74" si="1554">SUM(DJ75:DJ83)</f>
        <v>89719.965826995889</v>
      </c>
      <c r="DK74" s="93">
        <f t="shared" ref="DK74" si="1555">SUM(DK75:DK83)</f>
        <v>89719.965826995889</v>
      </c>
      <c r="DL74" s="93">
        <f t="shared" ref="DL74" si="1556">SUM(DL75:DL83)</f>
        <v>89719.965826995889</v>
      </c>
      <c r="DM74" s="93">
        <f t="shared" ref="DM74" si="1557">SUM(DM75:DM83)</f>
        <v>89719.965826995889</v>
      </c>
      <c r="DN74" s="94">
        <f t="shared" si="1444"/>
        <v>1076639.5899239506</v>
      </c>
      <c r="DO74" s="92">
        <f>SUM(DO75:DO83)</f>
        <v>89911.564801805769</v>
      </c>
      <c r="DP74" s="93">
        <f>SUM(DP75:DP83)</f>
        <v>89911.564801805769</v>
      </c>
      <c r="DQ74" s="93">
        <f t="shared" ref="DQ74" si="1558">SUM(DQ75:DQ83)</f>
        <v>89911.564801805769</v>
      </c>
      <c r="DR74" s="93">
        <f t="shared" ref="DR74" si="1559">SUM(DR75:DR83)</f>
        <v>89911.564801805769</v>
      </c>
      <c r="DS74" s="93">
        <f t="shared" ref="DS74" si="1560">SUM(DS75:DS83)</f>
        <v>89911.564801805769</v>
      </c>
      <c r="DT74" s="93">
        <f t="shared" ref="DT74" si="1561">SUM(DT75:DT83)</f>
        <v>89911.564801805769</v>
      </c>
      <c r="DU74" s="93">
        <f t="shared" ref="DU74" si="1562">SUM(DU75:DU83)</f>
        <v>89911.564801805769</v>
      </c>
      <c r="DV74" s="93">
        <f t="shared" ref="DV74" si="1563">SUM(DV75:DV83)</f>
        <v>89911.564801805769</v>
      </c>
      <c r="DW74" s="93">
        <f t="shared" ref="DW74" si="1564">SUM(DW75:DW83)</f>
        <v>89911.564801805769</v>
      </c>
      <c r="DX74" s="93">
        <f t="shared" ref="DX74" si="1565">SUM(DX75:DX83)</f>
        <v>89911.564801805769</v>
      </c>
      <c r="DY74" s="93">
        <f t="shared" ref="DY74" si="1566">SUM(DY75:DY83)</f>
        <v>89911.564801805769</v>
      </c>
      <c r="DZ74" s="93">
        <f t="shared" ref="DZ74" si="1567">SUM(DZ75:DZ83)</f>
        <v>89911.564801805769</v>
      </c>
      <c r="EA74" s="94">
        <f t="shared" si="1446"/>
        <v>1078938.7776216692</v>
      </c>
      <c r="EB74" s="92">
        <f>SUM(EB75:EB83)</f>
        <v>90108.91174585995</v>
      </c>
      <c r="EC74" s="93">
        <f>SUM(EC75:EC83)</f>
        <v>90108.91174585995</v>
      </c>
      <c r="ED74" s="93">
        <f t="shared" ref="ED74" si="1568">SUM(ED75:ED83)</f>
        <v>90108.91174585995</v>
      </c>
      <c r="EE74" s="93">
        <f t="shared" ref="EE74" si="1569">SUM(EE75:EE83)</f>
        <v>90108.91174585995</v>
      </c>
      <c r="EF74" s="93">
        <f t="shared" ref="EF74" si="1570">SUM(EF75:EF83)</f>
        <v>90108.91174585995</v>
      </c>
      <c r="EG74" s="93">
        <f t="shared" ref="EG74" si="1571">SUM(EG75:EG83)</f>
        <v>90108.91174585995</v>
      </c>
      <c r="EH74" s="93">
        <f t="shared" ref="EH74" si="1572">SUM(EH75:EH83)</f>
        <v>90108.91174585995</v>
      </c>
      <c r="EI74" s="93">
        <f t="shared" ref="EI74" si="1573">SUM(EI75:EI83)</f>
        <v>90108.91174585995</v>
      </c>
      <c r="EJ74" s="93">
        <f t="shared" ref="EJ74" si="1574">SUM(EJ75:EJ83)</f>
        <v>90108.91174585995</v>
      </c>
      <c r="EK74" s="93">
        <f t="shared" ref="EK74" si="1575">SUM(EK75:EK83)</f>
        <v>90108.91174585995</v>
      </c>
      <c r="EL74" s="93">
        <f t="shared" ref="EL74" si="1576">SUM(EL75:EL83)</f>
        <v>90108.91174585995</v>
      </c>
      <c r="EM74" s="93">
        <f t="shared" ref="EM74" si="1577">SUM(EM75:EM83)</f>
        <v>90108.91174585995</v>
      </c>
      <c r="EN74" s="94">
        <f t="shared" si="1448"/>
        <v>1081306.9409503196</v>
      </c>
      <c r="EO74" s="92">
        <f>SUM(EO75:EO83)</f>
        <v>90312.179098235734</v>
      </c>
      <c r="EP74" s="93">
        <f>SUM(EP75:EP83)</f>
        <v>90312.179098235734</v>
      </c>
      <c r="EQ74" s="93">
        <f t="shared" ref="EQ74" si="1578">SUM(EQ75:EQ83)</f>
        <v>90312.179098235734</v>
      </c>
      <c r="ER74" s="93">
        <f t="shared" ref="ER74" si="1579">SUM(ER75:ER83)</f>
        <v>90312.179098235734</v>
      </c>
      <c r="ES74" s="93">
        <f t="shared" ref="ES74" si="1580">SUM(ES75:ES83)</f>
        <v>90312.179098235734</v>
      </c>
      <c r="ET74" s="93">
        <f t="shared" ref="ET74" si="1581">SUM(ET75:ET83)</f>
        <v>90312.179098235734</v>
      </c>
      <c r="EU74" s="93">
        <f t="shared" ref="EU74" si="1582">SUM(EU75:EU83)</f>
        <v>90312.179098235734</v>
      </c>
      <c r="EV74" s="93">
        <f t="shared" ref="EV74" si="1583">SUM(EV75:EV83)</f>
        <v>90312.179098235734</v>
      </c>
      <c r="EW74" s="93">
        <f t="shared" ref="EW74" si="1584">SUM(EW75:EW83)</f>
        <v>90312.179098235734</v>
      </c>
      <c r="EX74" s="93">
        <f t="shared" ref="EX74" si="1585">SUM(EX75:EX83)</f>
        <v>90312.179098235734</v>
      </c>
      <c r="EY74" s="93">
        <f t="shared" ref="EY74" si="1586">SUM(EY75:EY83)</f>
        <v>90312.179098235734</v>
      </c>
      <c r="EZ74" s="93">
        <f t="shared" ref="EZ74" si="1587">SUM(EZ75:EZ83)</f>
        <v>90312.179098235734</v>
      </c>
      <c r="FA74" s="94">
        <f t="shared" si="1450"/>
        <v>1083746.1491788286</v>
      </c>
      <c r="FB74" s="92">
        <f>SUM(FB75:FB83)</f>
        <v>90521.544471182817</v>
      </c>
      <c r="FC74" s="93">
        <f>SUM(FC75:FC83)</f>
        <v>90521.544471182817</v>
      </c>
      <c r="FD74" s="93">
        <f t="shared" ref="FD74" si="1588">SUM(FD75:FD83)</f>
        <v>90521.544471182817</v>
      </c>
      <c r="FE74" s="93">
        <f t="shared" ref="FE74" si="1589">SUM(FE75:FE83)</f>
        <v>90521.544471182817</v>
      </c>
      <c r="FF74" s="93">
        <f t="shared" ref="FF74" si="1590">SUM(FF75:FF83)</f>
        <v>90521.544471182817</v>
      </c>
      <c r="FG74" s="93">
        <f t="shared" ref="FG74" si="1591">SUM(FG75:FG83)</f>
        <v>90521.544471182817</v>
      </c>
      <c r="FH74" s="93">
        <f t="shared" ref="FH74" si="1592">SUM(FH75:FH83)</f>
        <v>90521.544471182817</v>
      </c>
      <c r="FI74" s="93">
        <f t="shared" ref="FI74" si="1593">SUM(FI75:FI83)</f>
        <v>90521.544471182817</v>
      </c>
      <c r="FJ74" s="93">
        <f t="shared" ref="FJ74" si="1594">SUM(FJ75:FJ83)</f>
        <v>90521.544471182817</v>
      </c>
      <c r="FK74" s="93">
        <f t="shared" ref="FK74" si="1595">SUM(FK75:FK83)</f>
        <v>90521.544471182817</v>
      </c>
      <c r="FL74" s="93">
        <f t="shared" ref="FL74" si="1596">SUM(FL75:FL83)</f>
        <v>90521.544471182817</v>
      </c>
      <c r="FM74" s="93">
        <f t="shared" ref="FM74" si="1597">SUM(FM75:FM83)</f>
        <v>90521.544471182817</v>
      </c>
      <c r="FN74" s="94">
        <f t="shared" si="1452"/>
        <v>1086258.5336541941</v>
      </c>
      <c r="FO74" s="92">
        <f>SUM(FO75:FO83)</f>
        <v>90737.1908053183</v>
      </c>
      <c r="FP74" s="93">
        <f>SUM(FP75:FP83)</f>
        <v>90737.1908053183</v>
      </c>
      <c r="FQ74" s="93">
        <f t="shared" ref="FQ74" si="1598">SUM(FQ75:FQ83)</f>
        <v>90737.1908053183</v>
      </c>
      <c r="FR74" s="93">
        <f t="shared" ref="FR74" si="1599">SUM(FR75:FR83)</f>
        <v>90737.1908053183</v>
      </c>
      <c r="FS74" s="93">
        <f t="shared" ref="FS74" si="1600">SUM(FS75:FS83)</f>
        <v>90737.1908053183</v>
      </c>
      <c r="FT74" s="93">
        <f t="shared" ref="FT74" si="1601">SUM(FT75:FT83)</f>
        <v>90737.1908053183</v>
      </c>
      <c r="FU74" s="93">
        <f t="shared" ref="FU74" si="1602">SUM(FU75:FU83)</f>
        <v>90737.1908053183</v>
      </c>
      <c r="FV74" s="93">
        <f t="shared" ref="FV74" si="1603">SUM(FV75:FV83)</f>
        <v>90737.1908053183</v>
      </c>
      <c r="FW74" s="93">
        <f t="shared" ref="FW74" si="1604">SUM(FW75:FW83)</f>
        <v>90737.1908053183</v>
      </c>
      <c r="FX74" s="93">
        <f t="shared" ref="FX74" si="1605">SUM(FX75:FX83)</f>
        <v>90737.1908053183</v>
      </c>
      <c r="FY74" s="93">
        <f t="shared" ref="FY74" si="1606">SUM(FY75:FY83)</f>
        <v>90737.1908053183</v>
      </c>
      <c r="FZ74" s="93">
        <f t="shared" ref="FZ74" si="1607">SUM(FZ75:FZ83)</f>
        <v>90737.1908053183</v>
      </c>
      <c r="GA74" s="94">
        <f t="shared" si="1454"/>
        <v>1088846.2896638196</v>
      </c>
      <c r="GB74" s="92">
        <f>SUM(GB75:GB83)</f>
        <v>90959.30652947785</v>
      </c>
      <c r="GC74" s="93">
        <f>SUM(GC75:GC83)</f>
        <v>90959.30652947785</v>
      </c>
      <c r="GD74" s="93">
        <f t="shared" ref="GD74" si="1608">SUM(GD75:GD83)</f>
        <v>90959.30652947785</v>
      </c>
      <c r="GE74" s="93">
        <f t="shared" ref="GE74" si="1609">SUM(GE75:GE83)</f>
        <v>90959.30652947785</v>
      </c>
      <c r="GF74" s="93">
        <f t="shared" ref="GF74" si="1610">SUM(GF75:GF83)</f>
        <v>90959.30652947785</v>
      </c>
      <c r="GG74" s="93">
        <f t="shared" ref="GG74" si="1611">SUM(GG75:GG83)</f>
        <v>90959.30652947785</v>
      </c>
      <c r="GH74" s="93">
        <f t="shared" ref="GH74" si="1612">SUM(GH75:GH83)</f>
        <v>90959.30652947785</v>
      </c>
      <c r="GI74" s="93">
        <f t="shared" ref="GI74" si="1613">SUM(GI75:GI83)</f>
        <v>90959.30652947785</v>
      </c>
      <c r="GJ74" s="93">
        <f t="shared" ref="GJ74" si="1614">SUM(GJ75:GJ83)</f>
        <v>90959.30652947785</v>
      </c>
      <c r="GK74" s="93">
        <f t="shared" ref="GK74" si="1615">SUM(GK75:GK83)</f>
        <v>90959.30652947785</v>
      </c>
      <c r="GL74" s="93">
        <f t="shared" ref="GL74" si="1616">SUM(GL75:GL83)</f>
        <v>90959.30652947785</v>
      </c>
      <c r="GM74" s="93">
        <f t="shared" ref="GM74" si="1617">SUM(GM75:GM83)</f>
        <v>90959.306529477864</v>
      </c>
      <c r="GN74" s="94">
        <f t="shared" si="1456"/>
        <v>1091511.6783537341</v>
      </c>
      <c r="GO74" s="92">
        <f>SUM(GO75:GO83)</f>
        <v>0</v>
      </c>
      <c r="GP74" s="93">
        <f>SUM(GP75:GP83)</f>
        <v>0</v>
      </c>
      <c r="GQ74" s="93">
        <f t="shared" ref="GQ74" si="1618">SUM(GQ75:GQ83)</f>
        <v>0</v>
      </c>
      <c r="GR74" s="93">
        <f t="shared" ref="GR74" si="1619">SUM(GR75:GR83)</f>
        <v>0</v>
      </c>
      <c r="GS74" s="93">
        <f t="shared" ref="GS74" si="1620">SUM(GS75:GS83)</f>
        <v>0</v>
      </c>
      <c r="GT74" s="93">
        <f t="shared" ref="GT74" si="1621">SUM(GT75:GT83)</f>
        <v>0</v>
      </c>
      <c r="GU74" s="93">
        <f t="shared" ref="GU74" si="1622">SUM(GU75:GU83)</f>
        <v>0</v>
      </c>
      <c r="GV74" s="93">
        <f t="shared" ref="GV74" si="1623">SUM(GV75:GV83)</f>
        <v>0</v>
      </c>
      <c r="GW74" s="93">
        <f t="shared" ref="GW74" si="1624">SUM(GW75:GW83)</f>
        <v>0</v>
      </c>
      <c r="GX74" s="93">
        <f t="shared" ref="GX74" si="1625">SUM(GX75:GX83)</f>
        <v>0</v>
      </c>
      <c r="GY74" s="93">
        <f t="shared" ref="GY74" si="1626">SUM(GY75:GY83)</f>
        <v>0</v>
      </c>
      <c r="GZ74" s="93">
        <f t="shared" ref="GZ74" si="1627">SUM(GZ75:GZ83)</f>
        <v>0</v>
      </c>
      <c r="HA74" s="94">
        <f t="shared" si="1458"/>
        <v>0</v>
      </c>
      <c r="HB74" s="92">
        <f>SUM(HB75:HB83)</f>
        <v>0</v>
      </c>
      <c r="HC74" s="93">
        <f>SUM(HC75:HC83)</f>
        <v>0</v>
      </c>
      <c r="HD74" s="93">
        <f t="shared" ref="HD74" si="1628">SUM(HD75:HD83)</f>
        <v>0</v>
      </c>
      <c r="HE74" s="93">
        <f t="shared" ref="HE74" si="1629">SUM(HE75:HE83)</f>
        <v>0</v>
      </c>
      <c r="HF74" s="93">
        <f t="shared" ref="HF74" si="1630">SUM(HF75:HF83)</f>
        <v>0</v>
      </c>
      <c r="HG74" s="93">
        <f t="shared" ref="HG74" si="1631">SUM(HG75:HG83)</f>
        <v>0</v>
      </c>
      <c r="HH74" s="93">
        <f t="shared" ref="HH74" si="1632">SUM(HH75:HH83)</f>
        <v>0</v>
      </c>
      <c r="HI74" s="93">
        <f t="shared" ref="HI74" si="1633">SUM(HI75:HI83)</f>
        <v>0</v>
      </c>
      <c r="HJ74" s="93">
        <f t="shared" ref="HJ74" si="1634">SUM(HJ75:HJ83)</f>
        <v>0</v>
      </c>
      <c r="HK74" s="93">
        <f t="shared" ref="HK74" si="1635">SUM(HK75:HK83)</f>
        <v>0</v>
      </c>
      <c r="HL74" s="93">
        <f t="shared" ref="HL74" si="1636">SUM(HL75:HL83)</f>
        <v>0</v>
      </c>
      <c r="HM74" s="93">
        <f t="shared" ref="HM74" si="1637">SUM(HM75:HM83)</f>
        <v>0</v>
      </c>
      <c r="HN74" s="94">
        <f t="shared" si="1460"/>
        <v>0</v>
      </c>
      <c r="HO74" s="92">
        <f>SUM(HO75:HO83)</f>
        <v>0</v>
      </c>
      <c r="HP74" s="93">
        <f>SUM(HP75:HP83)</f>
        <v>0</v>
      </c>
      <c r="HQ74" s="93">
        <f t="shared" ref="HQ74" si="1638">SUM(HQ75:HQ83)</f>
        <v>0</v>
      </c>
      <c r="HR74" s="93">
        <f t="shared" ref="HR74" si="1639">SUM(HR75:HR83)</f>
        <v>0</v>
      </c>
      <c r="HS74" s="93">
        <f t="shared" ref="HS74" si="1640">SUM(HS75:HS83)</f>
        <v>0</v>
      </c>
      <c r="HT74" s="93">
        <f t="shared" ref="HT74" si="1641">SUM(HT75:HT83)</f>
        <v>0</v>
      </c>
      <c r="HU74" s="93">
        <f t="shared" ref="HU74" si="1642">SUM(HU75:HU83)</f>
        <v>0</v>
      </c>
      <c r="HV74" s="93">
        <f t="shared" ref="HV74" si="1643">SUM(HV75:HV83)</f>
        <v>0</v>
      </c>
      <c r="HW74" s="93">
        <f t="shared" ref="HW74" si="1644">SUM(HW75:HW83)</f>
        <v>0</v>
      </c>
      <c r="HX74" s="93">
        <f t="shared" ref="HX74" si="1645">SUM(HX75:HX83)</f>
        <v>0</v>
      </c>
      <c r="HY74" s="93">
        <f t="shared" ref="HY74" si="1646">SUM(HY75:HY83)</f>
        <v>0</v>
      </c>
      <c r="HZ74" s="93">
        <f t="shared" ref="HZ74" si="1647">SUM(HZ75:HZ83)</f>
        <v>0</v>
      </c>
      <c r="IA74" s="94">
        <f t="shared" si="1462"/>
        <v>0</v>
      </c>
      <c r="IB74" s="92">
        <f>SUM(IB75:IB83)</f>
        <v>0</v>
      </c>
      <c r="IC74" s="93">
        <f>SUM(IC75:IC83)</f>
        <v>0</v>
      </c>
      <c r="ID74" s="93">
        <f t="shared" ref="ID74" si="1648">SUM(ID75:ID83)</f>
        <v>0</v>
      </c>
      <c r="IE74" s="93">
        <f t="shared" ref="IE74" si="1649">SUM(IE75:IE83)</f>
        <v>0</v>
      </c>
      <c r="IF74" s="93">
        <f t="shared" ref="IF74" si="1650">SUM(IF75:IF83)</f>
        <v>0</v>
      </c>
      <c r="IG74" s="93">
        <f t="shared" ref="IG74" si="1651">SUM(IG75:IG83)</f>
        <v>0</v>
      </c>
      <c r="IH74" s="93">
        <f t="shared" ref="IH74" si="1652">SUM(IH75:IH83)</f>
        <v>0</v>
      </c>
      <c r="II74" s="93">
        <f t="shared" ref="II74" si="1653">SUM(II75:II83)</f>
        <v>0</v>
      </c>
      <c r="IJ74" s="93">
        <f t="shared" ref="IJ74" si="1654">SUM(IJ75:IJ83)</f>
        <v>0</v>
      </c>
      <c r="IK74" s="93">
        <f t="shared" ref="IK74" si="1655">SUM(IK75:IK83)</f>
        <v>0</v>
      </c>
      <c r="IL74" s="93">
        <f t="shared" ref="IL74" si="1656">SUM(IL75:IL83)</f>
        <v>0</v>
      </c>
      <c r="IM74" s="93">
        <f t="shared" ref="IM74" si="1657">SUM(IM75:IM83)</f>
        <v>0</v>
      </c>
      <c r="IN74" s="94">
        <f t="shared" si="1464"/>
        <v>0</v>
      </c>
      <c r="IO74" s="92">
        <f>SUM(IO75:IO83)</f>
        <v>0</v>
      </c>
      <c r="IP74" s="93">
        <f>SUM(IP75:IP83)</f>
        <v>0</v>
      </c>
      <c r="IQ74" s="93">
        <f t="shared" ref="IQ74" si="1658">SUM(IQ75:IQ83)</f>
        <v>0</v>
      </c>
      <c r="IR74" s="93">
        <f t="shared" ref="IR74" si="1659">SUM(IR75:IR83)</f>
        <v>0</v>
      </c>
      <c r="IS74" s="93">
        <f t="shared" ref="IS74" si="1660">SUM(IS75:IS83)</f>
        <v>0</v>
      </c>
      <c r="IT74" s="93">
        <f t="shared" ref="IT74" si="1661">SUM(IT75:IT83)</f>
        <v>0</v>
      </c>
      <c r="IU74" s="93">
        <f t="shared" ref="IU74" si="1662">SUM(IU75:IU83)</f>
        <v>0</v>
      </c>
      <c r="IV74" s="93">
        <f t="shared" ref="IV74" si="1663">SUM(IV75:IV83)</f>
        <v>0</v>
      </c>
      <c r="IW74" s="93">
        <f t="shared" ref="IW74" si="1664">SUM(IW75:IW83)</f>
        <v>0</v>
      </c>
      <c r="IX74" s="93">
        <f t="shared" ref="IX74" si="1665">SUM(IX75:IX83)</f>
        <v>0</v>
      </c>
      <c r="IY74" s="93">
        <f t="shared" ref="IY74" si="1666">SUM(IY75:IY83)</f>
        <v>0</v>
      </c>
      <c r="IZ74" s="93">
        <f t="shared" ref="IZ74" si="1667">SUM(IZ75:IZ83)</f>
        <v>0</v>
      </c>
      <c r="JA74" s="94">
        <f t="shared" si="1466"/>
        <v>0</v>
      </c>
      <c r="JB74" s="92">
        <f>SUM(JB75:JB83)</f>
        <v>0</v>
      </c>
      <c r="JC74" s="93">
        <f>SUM(JC75:JC83)</f>
        <v>0</v>
      </c>
      <c r="JD74" s="93">
        <f t="shared" ref="JD74" si="1668">SUM(JD75:JD83)</f>
        <v>0</v>
      </c>
      <c r="JE74" s="93">
        <f t="shared" ref="JE74" si="1669">SUM(JE75:JE83)</f>
        <v>0</v>
      </c>
      <c r="JF74" s="93">
        <f t="shared" ref="JF74" si="1670">SUM(JF75:JF83)</f>
        <v>0</v>
      </c>
      <c r="JG74" s="93">
        <f t="shared" ref="JG74" si="1671">SUM(JG75:JG83)</f>
        <v>0</v>
      </c>
      <c r="JH74" s="93">
        <f t="shared" ref="JH74" si="1672">SUM(JH75:JH83)</f>
        <v>0</v>
      </c>
      <c r="JI74" s="93">
        <f t="shared" ref="JI74" si="1673">SUM(JI75:JI83)</f>
        <v>0</v>
      </c>
      <c r="JJ74" s="93">
        <f t="shared" ref="JJ74" si="1674">SUM(JJ75:JJ83)</f>
        <v>0</v>
      </c>
      <c r="JK74" s="93">
        <f t="shared" ref="JK74" si="1675">SUM(JK75:JK83)</f>
        <v>0</v>
      </c>
      <c r="JL74" s="93">
        <f t="shared" ref="JL74" si="1676">SUM(JL75:JL83)</f>
        <v>0</v>
      </c>
      <c r="JM74" s="93">
        <f t="shared" ref="JM74" si="1677">SUM(JM75:JM83)</f>
        <v>0</v>
      </c>
      <c r="JN74" s="94">
        <f t="shared" si="1468"/>
        <v>0</v>
      </c>
      <c r="JO74" s="92">
        <f>SUM(JO75:JO83)</f>
        <v>0</v>
      </c>
      <c r="JP74" s="93">
        <f>SUM(JP75:JP83)</f>
        <v>0</v>
      </c>
      <c r="JQ74" s="93">
        <f t="shared" ref="JQ74" si="1678">SUM(JQ75:JQ83)</f>
        <v>0</v>
      </c>
      <c r="JR74" s="93">
        <f t="shared" ref="JR74" si="1679">SUM(JR75:JR83)</f>
        <v>0</v>
      </c>
      <c r="JS74" s="93">
        <f t="shared" ref="JS74" si="1680">SUM(JS75:JS83)</f>
        <v>0</v>
      </c>
      <c r="JT74" s="93">
        <f t="shared" ref="JT74" si="1681">SUM(JT75:JT83)</f>
        <v>0</v>
      </c>
      <c r="JU74" s="93">
        <f t="shared" ref="JU74" si="1682">SUM(JU75:JU83)</f>
        <v>0</v>
      </c>
      <c r="JV74" s="93">
        <f t="shared" ref="JV74" si="1683">SUM(JV75:JV83)</f>
        <v>0</v>
      </c>
      <c r="JW74" s="93">
        <f t="shared" ref="JW74" si="1684">SUM(JW75:JW83)</f>
        <v>0</v>
      </c>
      <c r="JX74" s="93">
        <f t="shared" ref="JX74" si="1685">SUM(JX75:JX83)</f>
        <v>0</v>
      </c>
      <c r="JY74" s="93">
        <f t="shared" ref="JY74" si="1686">SUM(JY75:JY83)</f>
        <v>0</v>
      </c>
      <c r="JZ74" s="93">
        <f t="shared" ref="JZ74" si="1687">SUM(JZ75:JZ83)</f>
        <v>0</v>
      </c>
      <c r="KA74" s="94">
        <f t="shared" si="1470"/>
        <v>0</v>
      </c>
      <c r="KB74" s="92">
        <f>SUM(KB75:KB83)</f>
        <v>0</v>
      </c>
      <c r="KC74" s="93">
        <f>SUM(KC75:KC83)</f>
        <v>0</v>
      </c>
      <c r="KD74" s="93">
        <f t="shared" ref="KD74" si="1688">SUM(KD75:KD83)</f>
        <v>0</v>
      </c>
      <c r="KE74" s="93">
        <f t="shared" ref="KE74" si="1689">SUM(KE75:KE83)</f>
        <v>0</v>
      </c>
      <c r="KF74" s="93">
        <f t="shared" ref="KF74" si="1690">SUM(KF75:KF83)</f>
        <v>0</v>
      </c>
      <c r="KG74" s="93">
        <f t="shared" ref="KG74" si="1691">SUM(KG75:KG83)</f>
        <v>0</v>
      </c>
      <c r="KH74" s="93">
        <f t="shared" ref="KH74" si="1692">SUM(KH75:KH83)</f>
        <v>0</v>
      </c>
      <c r="KI74" s="93">
        <f t="shared" ref="KI74" si="1693">SUM(KI75:KI83)</f>
        <v>0</v>
      </c>
      <c r="KJ74" s="93">
        <f t="shared" ref="KJ74" si="1694">SUM(KJ75:KJ83)</f>
        <v>0</v>
      </c>
      <c r="KK74" s="93">
        <f t="shared" ref="KK74" si="1695">SUM(KK75:KK83)</f>
        <v>0</v>
      </c>
      <c r="KL74" s="93">
        <f t="shared" ref="KL74" si="1696">SUM(KL75:KL83)</f>
        <v>0</v>
      </c>
      <c r="KM74" s="93">
        <f t="shared" ref="KM74" si="1697">SUM(KM75:KM83)</f>
        <v>0</v>
      </c>
      <c r="KN74" s="94">
        <f t="shared" si="1472"/>
        <v>0</v>
      </c>
      <c r="KO74" s="92">
        <f>SUM(KO75:KO83)</f>
        <v>0</v>
      </c>
      <c r="KP74" s="93">
        <f>SUM(KP75:KP83)</f>
        <v>0</v>
      </c>
      <c r="KQ74" s="93">
        <f t="shared" ref="KQ74" si="1698">SUM(KQ75:KQ83)</f>
        <v>0</v>
      </c>
      <c r="KR74" s="93">
        <f t="shared" ref="KR74" si="1699">SUM(KR75:KR83)</f>
        <v>0</v>
      </c>
      <c r="KS74" s="93">
        <f t="shared" ref="KS74" si="1700">SUM(KS75:KS83)</f>
        <v>0</v>
      </c>
      <c r="KT74" s="93">
        <f t="shared" ref="KT74" si="1701">SUM(KT75:KT83)</f>
        <v>0</v>
      </c>
      <c r="KU74" s="93">
        <f t="shared" ref="KU74" si="1702">SUM(KU75:KU83)</f>
        <v>0</v>
      </c>
      <c r="KV74" s="93">
        <f t="shared" ref="KV74" si="1703">SUM(KV75:KV83)</f>
        <v>0</v>
      </c>
      <c r="KW74" s="93">
        <f t="shared" ref="KW74" si="1704">SUM(KW75:KW83)</f>
        <v>0</v>
      </c>
      <c r="KX74" s="93">
        <f t="shared" ref="KX74" si="1705">SUM(KX75:KX83)</f>
        <v>0</v>
      </c>
      <c r="KY74" s="93">
        <f t="shared" ref="KY74" si="1706">SUM(KY75:KY83)</f>
        <v>0</v>
      </c>
      <c r="KZ74" s="93">
        <f t="shared" ref="KZ74" si="1707">SUM(KZ75:KZ83)</f>
        <v>0</v>
      </c>
      <c r="LA74" s="94">
        <f t="shared" si="1474"/>
        <v>0</v>
      </c>
      <c r="LB74" s="92">
        <f>SUM(LB75:LB83)</f>
        <v>0</v>
      </c>
      <c r="LC74" s="93">
        <f>SUM(LC75:LC83)</f>
        <v>0</v>
      </c>
      <c r="LD74" s="93">
        <f t="shared" ref="LD74" si="1708">SUM(LD75:LD83)</f>
        <v>0</v>
      </c>
      <c r="LE74" s="93">
        <f t="shared" ref="LE74" si="1709">SUM(LE75:LE83)</f>
        <v>0</v>
      </c>
      <c r="LF74" s="93">
        <f t="shared" ref="LF74" si="1710">SUM(LF75:LF83)</f>
        <v>0</v>
      </c>
      <c r="LG74" s="93">
        <f t="shared" ref="LG74" si="1711">SUM(LG75:LG83)</f>
        <v>0</v>
      </c>
      <c r="LH74" s="93">
        <f t="shared" ref="LH74" si="1712">SUM(LH75:LH83)</f>
        <v>0</v>
      </c>
      <c r="LI74" s="93">
        <f t="shared" ref="LI74" si="1713">SUM(LI75:LI83)</f>
        <v>0</v>
      </c>
      <c r="LJ74" s="93">
        <f t="shared" ref="LJ74" si="1714">SUM(LJ75:LJ83)</f>
        <v>0</v>
      </c>
      <c r="LK74" s="93">
        <f t="shared" ref="LK74" si="1715">SUM(LK75:LK83)</f>
        <v>0</v>
      </c>
      <c r="LL74" s="93">
        <f t="shared" ref="LL74" si="1716">SUM(LL75:LL83)</f>
        <v>0</v>
      </c>
      <c r="LM74" s="93">
        <f t="shared" ref="LM74" si="1717">SUM(LM75:LM83)</f>
        <v>0</v>
      </c>
      <c r="LN74" s="94">
        <f t="shared" si="1476"/>
        <v>0</v>
      </c>
    </row>
    <row r="75" spans="1:326" s="58" customFormat="1">
      <c r="A75" s="60" t="s">
        <v>76</v>
      </c>
      <c r="B75" s="88"/>
      <c r="C75" s="84"/>
      <c r="D75" s="84"/>
      <c r="E75" s="84"/>
      <c r="F75" s="84"/>
      <c r="G75" s="84"/>
      <c r="H75" s="84"/>
      <c r="I75" s="84"/>
      <c r="J75" s="84"/>
      <c r="K75" s="84"/>
      <c r="L75" s="84"/>
      <c r="M75" s="84"/>
      <c r="N75" s="95">
        <f t="shared" si="1359"/>
        <v>0</v>
      </c>
      <c r="O75" s="84"/>
      <c r="P75" s="84"/>
      <c r="Q75" s="84"/>
      <c r="R75" s="84"/>
      <c r="S75" s="84"/>
      <c r="T75" s="84"/>
      <c r="U75" s="84"/>
      <c r="V75" s="84"/>
      <c r="W75" s="84"/>
      <c r="X75" s="84"/>
      <c r="Y75" s="84"/>
      <c r="Z75" s="84"/>
      <c r="AA75" s="95">
        <f t="shared" si="1360"/>
        <v>0</v>
      </c>
      <c r="AB75" s="84"/>
      <c r="AC75" s="84"/>
      <c r="AD75" s="84"/>
      <c r="AE75" s="84"/>
      <c r="AF75" s="84"/>
      <c r="AG75" s="84"/>
      <c r="AH75" s="84"/>
      <c r="AI75" s="84"/>
      <c r="AJ75" s="84"/>
      <c r="AK75" s="84"/>
      <c r="AL75" s="84"/>
      <c r="AM75" s="84"/>
      <c r="AN75" s="95">
        <f t="shared" si="1361"/>
        <v>0</v>
      </c>
      <c r="AO75" s="84"/>
      <c r="AP75" s="84"/>
      <c r="AQ75" s="84"/>
      <c r="AR75" s="84"/>
      <c r="AS75" s="84"/>
      <c r="AT75" s="84"/>
      <c r="AU75" s="84"/>
      <c r="AV75" s="84"/>
      <c r="AW75" s="84"/>
      <c r="AX75" s="84"/>
      <c r="AY75" s="84"/>
      <c r="AZ75" s="84"/>
      <c r="BA75" s="95">
        <f t="shared" si="1388"/>
        <v>0</v>
      </c>
      <c r="BB75" s="84"/>
      <c r="BC75" s="84"/>
      <c r="BD75" s="84"/>
      <c r="BE75" s="84"/>
      <c r="BF75" s="84"/>
      <c r="BG75" s="84"/>
      <c r="BH75" s="84"/>
      <c r="BI75" s="84"/>
      <c r="BJ75" s="84"/>
      <c r="BK75" s="84"/>
      <c r="BL75" s="84"/>
      <c r="BM75" s="84"/>
      <c r="BN75" s="95">
        <f t="shared" si="1436"/>
        <v>0</v>
      </c>
      <c r="BO75" s="84"/>
      <c r="BP75" s="84"/>
      <c r="BQ75" s="84"/>
      <c r="BR75" s="84"/>
      <c r="BS75" s="84"/>
      <c r="BT75" s="84"/>
      <c r="BU75" s="84"/>
      <c r="BV75" s="84"/>
      <c r="BW75" s="84"/>
      <c r="BX75" s="84"/>
      <c r="BY75" s="84"/>
      <c r="BZ75" s="84"/>
      <c r="CA75" s="95">
        <f t="shared" si="1438"/>
        <v>0</v>
      </c>
      <c r="CB75" s="84"/>
      <c r="CC75" s="84"/>
      <c r="CD75" s="84"/>
      <c r="CE75" s="84"/>
      <c r="CF75" s="84"/>
      <c r="CG75" s="84"/>
      <c r="CH75" s="84"/>
      <c r="CI75" s="84"/>
      <c r="CJ75" s="84"/>
      <c r="CK75" s="84"/>
      <c r="CL75" s="84"/>
      <c r="CM75" s="84"/>
      <c r="CN75" s="95">
        <f t="shared" si="1440"/>
        <v>0</v>
      </c>
      <c r="CO75" s="84"/>
      <c r="CP75" s="84"/>
      <c r="CQ75" s="84"/>
      <c r="CR75" s="84"/>
      <c r="CS75" s="84"/>
      <c r="CT75" s="84"/>
      <c r="CU75" s="84"/>
      <c r="CV75" s="84"/>
      <c r="CW75" s="84"/>
      <c r="CX75" s="84"/>
      <c r="CY75" s="84"/>
      <c r="CZ75" s="84"/>
      <c r="DA75" s="95">
        <f t="shared" si="1442"/>
        <v>0</v>
      </c>
      <c r="DB75" s="84"/>
      <c r="DC75" s="84"/>
      <c r="DD75" s="84"/>
      <c r="DE75" s="84"/>
      <c r="DF75" s="84"/>
      <c r="DG75" s="84"/>
      <c r="DH75" s="84"/>
      <c r="DI75" s="84"/>
      <c r="DJ75" s="84"/>
      <c r="DK75" s="84"/>
      <c r="DL75" s="84"/>
      <c r="DM75" s="84"/>
      <c r="DN75" s="95">
        <f t="shared" si="1444"/>
        <v>0</v>
      </c>
      <c r="DO75" s="84"/>
      <c r="DP75" s="84"/>
      <c r="DQ75" s="84"/>
      <c r="DR75" s="84"/>
      <c r="DS75" s="84"/>
      <c r="DT75" s="84"/>
      <c r="DU75" s="84"/>
      <c r="DV75" s="84"/>
      <c r="DW75" s="84"/>
      <c r="DX75" s="84"/>
      <c r="DY75" s="84"/>
      <c r="DZ75" s="84"/>
      <c r="EA75" s="95">
        <f t="shared" si="1446"/>
        <v>0</v>
      </c>
      <c r="EB75" s="84"/>
      <c r="EC75" s="84"/>
      <c r="ED75" s="84"/>
      <c r="EE75" s="84"/>
      <c r="EF75" s="84"/>
      <c r="EG75" s="84"/>
      <c r="EH75" s="84"/>
      <c r="EI75" s="84"/>
      <c r="EJ75" s="84"/>
      <c r="EK75" s="84"/>
      <c r="EL75" s="84"/>
      <c r="EM75" s="84"/>
      <c r="EN75" s="95">
        <f t="shared" si="1448"/>
        <v>0</v>
      </c>
      <c r="EO75" s="84"/>
      <c r="EP75" s="84"/>
      <c r="EQ75" s="84"/>
      <c r="ER75" s="84"/>
      <c r="ES75" s="84"/>
      <c r="ET75" s="84"/>
      <c r="EU75" s="84"/>
      <c r="EV75" s="84"/>
      <c r="EW75" s="84"/>
      <c r="EX75" s="84"/>
      <c r="EY75" s="84"/>
      <c r="EZ75" s="84"/>
      <c r="FA75" s="95">
        <f t="shared" si="1450"/>
        <v>0</v>
      </c>
      <c r="FB75" s="84"/>
      <c r="FC75" s="84"/>
      <c r="FD75" s="84"/>
      <c r="FE75" s="84"/>
      <c r="FF75" s="84"/>
      <c r="FG75" s="84"/>
      <c r="FH75" s="84"/>
      <c r="FI75" s="84"/>
      <c r="FJ75" s="84"/>
      <c r="FK75" s="84"/>
      <c r="FL75" s="84"/>
      <c r="FM75" s="84"/>
      <c r="FN75" s="95">
        <f t="shared" si="1452"/>
        <v>0</v>
      </c>
      <c r="FO75" s="84"/>
      <c r="FP75" s="84"/>
      <c r="FQ75" s="84"/>
      <c r="FR75" s="84"/>
      <c r="FS75" s="84"/>
      <c r="FT75" s="84"/>
      <c r="FU75" s="84"/>
      <c r="FV75" s="84"/>
      <c r="FW75" s="84"/>
      <c r="FX75" s="84"/>
      <c r="FY75" s="84"/>
      <c r="FZ75" s="84"/>
      <c r="GA75" s="95">
        <f t="shared" si="1454"/>
        <v>0</v>
      </c>
      <c r="GB75" s="84"/>
      <c r="GC75" s="84"/>
      <c r="GD75" s="84"/>
      <c r="GE75" s="84"/>
      <c r="GF75" s="84"/>
      <c r="GG75" s="84"/>
      <c r="GH75" s="84"/>
      <c r="GI75" s="84"/>
      <c r="GJ75" s="84"/>
      <c r="GK75" s="84"/>
      <c r="GL75" s="84"/>
      <c r="GM75" s="84"/>
      <c r="GN75" s="95">
        <f t="shared" si="1456"/>
        <v>0</v>
      </c>
      <c r="GO75" s="84"/>
      <c r="GP75" s="84"/>
      <c r="GQ75" s="84"/>
      <c r="GR75" s="84"/>
      <c r="GS75" s="84"/>
      <c r="GT75" s="84"/>
      <c r="GU75" s="84"/>
      <c r="GV75" s="84"/>
      <c r="GW75" s="84"/>
      <c r="GX75" s="84"/>
      <c r="GY75" s="84"/>
      <c r="GZ75" s="84"/>
      <c r="HA75" s="95">
        <f t="shared" si="1458"/>
        <v>0</v>
      </c>
      <c r="HB75" s="84"/>
      <c r="HC75" s="84"/>
      <c r="HD75" s="84"/>
      <c r="HE75" s="84"/>
      <c r="HF75" s="84"/>
      <c r="HG75" s="84"/>
      <c r="HH75" s="84"/>
      <c r="HI75" s="84"/>
      <c r="HJ75" s="84"/>
      <c r="HK75" s="84"/>
      <c r="HL75" s="84"/>
      <c r="HM75" s="84"/>
      <c r="HN75" s="95">
        <f t="shared" si="1460"/>
        <v>0</v>
      </c>
      <c r="HO75" s="84"/>
      <c r="HP75" s="84"/>
      <c r="HQ75" s="84"/>
      <c r="HR75" s="84"/>
      <c r="HS75" s="84"/>
      <c r="HT75" s="84"/>
      <c r="HU75" s="84"/>
      <c r="HV75" s="84"/>
      <c r="HW75" s="84"/>
      <c r="HX75" s="84"/>
      <c r="HY75" s="84"/>
      <c r="HZ75" s="84"/>
      <c r="IA75" s="95">
        <f t="shared" si="1462"/>
        <v>0</v>
      </c>
      <c r="IB75" s="84"/>
      <c r="IC75" s="84"/>
      <c r="ID75" s="84"/>
      <c r="IE75" s="84"/>
      <c r="IF75" s="84"/>
      <c r="IG75" s="84"/>
      <c r="IH75" s="84"/>
      <c r="II75" s="84"/>
      <c r="IJ75" s="84"/>
      <c r="IK75" s="84"/>
      <c r="IL75" s="84"/>
      <c r="IM75" s="84"/>
      <c r="IN75" s="95">
        <f t="shared" si="1464"/>
        <v>0</v>
      </c>
      <c r="IO75" s="84"/>
      <c r="IP75" s="84"/>
      <c r="IQ75" s="84"/>
      <c r="IR75" s="84"/>
      <c r="IS75" s="84"/>
      <c r="IT75" s="84"/>
      <c r="IU75" s="84"/>
      <c r="IV75" s="84"/>
      <c r="IW75" s="84"/>
      <c r="IX75" s="84"/>
      <c r="IY75" s="84"/>
      <c r="IZ75" s="84"/>
      <c r="JA75" s="95">
        <f t="shared" si="1466"/>
        <v>0</v>
      </c>
      <c r="JB75" s="84"/>
      <c r="JC75" s="84"/>
      <c r="JD75" s="84"/>
      <c r="JE75" s="84"/>
      <c r="JF75" s="84"/>
      <c r="JG75" s="84"/>
      <c r="JH75" s="84"/>
      <c r="JI75" s="84"/>
      <c r="JJ75" s="84"/>
      <c r="JK75" s="84"/>
      <c r="JL75" s="84"/>
      <c r="JM75" s="84"/>
      <c r="JN75" s="95">
        <f t="shared" si="1468"/>
        <v>0</v>
      </c>
      <c r="JO75" s="84"/>
      <c r="JP75" s="84"/>
      <c r="JQ75" s="84"/>
      <c r="JR75" s="84"/>
      <c r="JS75" s="84"/>
      <c r="JT75" s="84"/>
      <c r="JU75" s="84"/>
      <c r="JV75" s="84"/>
      <c r="JW75" s="84"/>
      <c r="JX75" s="84"/>
      <c r="JY75" s="84"/>
      <c r="JZ75" s="84"/>
      <c r="KA75" s="95">
        <f t="shared" si="1470"/>
        <v>0</v>
      </c>
      <c r="KB75" s="84"/>
      <c r="KC75" s="84"/>
      <c r="KD75" s="84"/>
      <c r="KE75" s="84"/>
      <c r="KF75" s="84"/>
      <c r="KG75" s="84"/>
      <c r="KH75" s="84"/>
      <c r="KI75" s="84"/>
      <c r="KJ75" s="84"/>
      <c r="KK75" s="84"/>
      <c r="KL75" s="84"/>
      <c r="KM75" s="84"/>
      <c r="KN75" s="95">
        <f t="shared" si="1472"/>
        <v>0</v>
      </c>
      <c r="KO75" s="84"/>
      <c r="KP75" s="84"/>
      <c r="KQ75" s="84"/>
      <c r="KR75" s="84"/>
      <c r="KS75" s="84"/>
      <c r="KT75" s="84"/>
      <c r="KU75" s="84"/>
      <c r="KV75" s="84"/>
      <c r="KW75" s="84"/>
      <c r="KX75" s="84"/>
      <c r="KY75" s="84"/>
      <c r="KZ75" s="84"/>
      <c r="LA75" s="95">
        <f t="shared" si="1474"/>
        <v>0</v>
      </c>
      <c r="LB75" s="84"/>
      <c r="LC75" s="84"/>
      <c r="LD75" s="84"/>
      <c r="LE75" s="84"/>
      <c r="LF75" s="84"/>
      <c r="LG75" s="84"/>
      <c r="LH75" s="84"/>
      <c r="LI75" s="84"/>
      <c r="LJ75" s="84"/>
      <c r="LK75" s="84"/>
      <c r="LL75" s="84"/>
      <c r="LM75" s="84"/>
      <c r="LN75" s="95">
        <f t="shared" si="1476"/>
        <v>0</v>
      </c>
    </row>
    <row r="76" spans="1:326" s="58" customFormat="1">
      <c r="A76" s="60" t="s">
        <v>77</v>
      </c>
      <c r="B76" s="88"/>
      <c r="C76" s="84"/>
      <c r="D76" s="84"/>
      <c r="E76" s="84"/>
      <c r="F76" s="84"/>
      <c r="G76" s="84"/>
      <c r="H76" s="84"/>
      <c r="I76" s="84"/>
      <c r="J76" s="84"/>
      <c r="K76" s="84"/>
      <c r="L76" s="84"/>
      <c r="M76" s="84"/>
      <c r="N76" s="95">
        <f t="shared" si="1359"/>
        <v>0</v>
      </c>
      <c r="O76" s="84"/>
      <c r="P76" s="84"/>
      <c r="Q76" s="84"/>
      <c r="R76" s="84"/>
      <c r="S76" s="84"/>
      <c r="T76" s="84"/>
      <c r="U76" s="84"/>
      <c r="V76" s="84"/>
      <c r="W76" s="84"/>
      <c r="X76" s="84"/>
      <c r="Y76" s="84"/>
      <c r="Z76" s="84"/>
      <c r="AA76" s="95">
        <f t="shared" si="1360"/>
        <v>0</v>
      </c>
      <c r="AB76" s="84"/>
      <c r="AC76" s="84"/>
      <c r="AD76" s="84"/>
      <c r="AE76" s="84"/>
      <c r="AF76" s="84"/>
      <c r="AG76" s="84"/>
      <c r="AH76" s="84"/>
      <c r="AI76" s="84"/>
      <c r="AJ76" s="84"/>
      <c r="AK76" s="84"/>
      <c r="AL76" s="84"/>
      <c r="AM76" s="84"/>
      <c r="AN76" s="95">
        <f t="shared" si="1361"/>
        <v>0</v>
      </c>
      <c r="AO76" s="84"/>
      <c r="AP76" s="84"/>
      <c r="AQ76" s="84"/>
      <c r="AR76" s="84"/>
      <c r="AS76" s="84"/>
      <c r="AT76" s="84"/>
      <c r="AU76" s="84"/>
      <c r="AV76" s="84"/>
      <c r="AW76" s="84"/>
      <c r="AX76" s="84"/>
      <c r="AY76" s="84"/>
      <c r="AZ76" s="84"/>
      <c r="BA76" s="95">
        <f t="shared" si="1388"/>
        <v>0</v>
      </c>
      <c r="BB76" s="84"/>
      <c r="BC76" s="84"/>
      <c r="BD76" s="84"/>
      <c r="BE76" s="84"/>
      <c r="BF76" s="84"/>
      <c r="BG76" s="84"/>
      <c r="BH76" s="84"/>
      <c r="BI76" s="84"/>
      <c r="BJ76" s="84"/>
      <c r="BK76" s="84"/>
      <c r="BL76" s="84"/>
      <c r="BM76" s="84"/>
      <c r="BN76" s="95">
        <f t="shared" si="1436"/>
        <v>0</v>
      </c>
      <c r="BO76" s="84"/>
      <c r="BP76" s="84"/>
      <c r="BQ76" s="84"/>
      <c r="BR76" s="84"/>
      <c r="BS76" s="84"/>
      <c r="BT76" s="84"/>
      <c r="BU76" s="84"/>
      <c r="BV76" s="84"/>
      <c r="BW76" s="84"/>
      <c r="BX76" s="84"/>
      <c r="BY76" s="84"/>
      <c r="BZ76" s="84"/>
      <c r="CA76" s="95">
        <f t="shared" si="1438"/>
        <v>0</v>
      </c>
      <c r="CB76" s="84"/>
      <c r="CC76" s="84"/>
      <c r="CD76" s="84"/>
      <c r="CE76" s="84"/>
      <c r="CF76" s="84"/>
      <c r="CG76" s="84"/>
      <c r="CH76" s="84"/>
      <c r="CI76" s="84"/>
      <c r="CJ76" s="84"/>
      <c r="CK76" s="84"/>
      <c r="CL76" s="84"/>
      <c r="CM76" s="84"/>
      <c r="CN76" s="95">
        <f t="shared" si="1440"/>
        <v>0</v>
      </c>
      <c r="CO76" s="84"/>
      <c r="CP76" s="84"/>
      <c r="CQ76" s="84"/>
      <c r="CR76" s="84"/>
      <c r="CS76" s="84"/>
      <c r="CT76" s="84"/>
      <c r="CU76" s="84"/>
      <c r="CV76" s="84"/>
      <c r="CW76" s="84"/>
      <c r="CX76" s="84"/>
      <c r="CY76" s="84"/>
      <c r="CZ76" s="84"/>
      <c r="DA76" s="95">
        <f t="shared" si="1442"/>
        <v>0</v>
      </c>
      <c r="DB76" s="84"/>
      <c r="DC76" s="84"/>
      <c r="DD76" s="84"/>
      <c r="DE76" s="84"/>
      <c r="DF76" s="84"/>
      <c r="DG76" s="84"/>
      <c r="DH76" s="84"/>
      <c r="DI76" s="84"/>
      <c r="DJ76" s="84"/>
      <c r="DK76" s="84"/>
      <c r="DL76" s="84"/>
      <c r="DM76" s="84"/>
      <c r="DN76" s="95">
        <f t="shared" si="1444"/>
        <v>0</v>
      </c>
      <c r="DO76" s="84"/>
      <c r="DP76" s="84"/>
      <c r="DQ76" s="84"/>
      <c r="DR76" s="84"/>
      <c r="DS76" s="84"/>
      <c r="DT76" s="84"/>
      <c r="DU76" s="84"/>
      <c r="DV76" s="84"/>
      <c r="DW76" s="84"/>
      <c r="DX76" s="84"/>
      <c r="DY76" s="84"/>
      <c r="DZ76" s="84"/>
      <c r="EA76" s="95">
        <f t="shared" si="1446"/>
        <v>0</v>
      </c>
      <c r="EB76" s="84"/>
      <c r="EC76" s="84"/>
      <c r="ED76" s="84"/>
      <c r="EE76" s="84"/>
      <c r="EF76" s="84"/>
      <c r="EG76" s="84"/>
      <c r="EH76" s="84"/>
      <c r="EI76" s="84"/>
      <c r="EJ76" s="84"/>
      <c r="EK76" s="84"/>
      <c r="EL76" s="84"/>
      <c r="EM76" s="84"/>
      <c r="EN76" s="95">
        <f t="shared" si="1448"/>
        <v>0</v>
      </c>
      <c r="EO76" s="84"/>
      <c r="EP76" s="84"/>
      <c r="EQ76" s="84"/>
      <c r="ER76" s="84"/>
      <c r="ES76" s="84"/>
      <c r="ET76" s="84"/>
      <c r="EU76" s="84"/>
      <c r="EV76" s="84"/>
      <c r="EW76" s="84"/>
      <c r="EX76" s="84"/>
      <c r="EY76" s="84"/>
      <c r="EZ76" s="84"/>
      <c r="FA76" s="95">
        <f t="shared" si="1450"/>
        <v>0</v>
      </c>
      <c r="FB76" s="84"/>
      <c r="FC76" s="84"/>
      <c r="FD76" s="84"/>
      <c r="FE76" s="84"/>
      <c r="FF76" s="84"/>
      <c r="FG76" s="84"/>
      <c r="FH76" s="84"/>
      <c r="FI76" s="84"/>
      <c r="FJ76" s="84"/>
      <c r="FK76" s="84"/>
      <c r="FL76" s="84"/>
      <c r="FM76" s="84"/>
      <c r="FN76" s="95">
        <f t="shared" si="1452"/>
        <v>0</v>
      </c>
      <c r="FO76" s="84"/>
      <c r="FP76" s="84"/>
      <c r="FQ76" s="84"/>
      <c r="FR76" s="84"/>
      <c r="FS76" s="84"/>
      <c r="FT76" s="84"/>
      <c r="FU76" s="84"/>
      <c r="FV76" s="84"/>
      <c r="FW76" s="84"/>
      <c r="FX76" s="84"/>
      <c r="FY76" s="84"/>
      <c r="FZ76" s="84"/>
      <c r="GA76" s="95">
        <f t="shared" si="1454"/>
        <v>0</v>
      </c>
      <c r="GB76" s="84"/>
      <c r="GC76" s="84"/>
      <c r="GD76" s="84"/>
      <c r="GE76" s="84"/>
      <c r="GF76" s="84"/>
      <c r="GG76" s="84"/>
      <c r="GH76" s="84"/>
      <c r="GI76" s="84"/>
      <c r="GJ76" s="84"/>
      <c r="GK76" s="84"/>
      <c r="GL76" s="84"/>
      <c r="GM76" s="84"/>
      <c r="GN76" s="95">
        <f t="shared" si="1456"/>
        <v>0</v>
      </c>
      <c r="GO76" s="84"/>
      <c r="GP76" s="84"/>
      <c r="GQ76" s="84"/>
      <c r="GR76" s="84"/>
      <c r="GS76" s="84"/>
      <c r="GT76" s="84"/>
      <c r="GU76" s="84"/>
      <c r="GV76" s="84"/>
      <c r="GW76" s="84"/>
      <c r="GX76" s="84"/>
      <c r="GY76" s="84"/>
      <c r="GZ76" s="84"/>
      <c r="HA76" s="95">
        <f t="shared" si="1458"/>
        <v>0</v>
      </c>
      <c r="HB76" s="84"/>
      <c r="HC76" s="84"/>
      <c r="HD76" s="84"/>
      <c r="HE76" s="84"/>
      <c r="HF76" s="84"/>
      <c r="HG76" s="84"/>
      <c r="HH76" s="84"/>
      <c r="HI76" s="84"/>
      <c r="HJ76" s="84"/>
      <c r="HK76" s="84"/>
      <c r="HL76" s="84"/>
      <c r="HM76" s="84"/>
      <c r="HN76" s="95">
        <f t="shared" si="1460"/>
        <v>0</v>
      </c>
      <c r="HO76" s="84"/>
      <c r="HP76" s="84"/>
      <c r="HQ76" s="84"/>
      <c r="HR76" s="84"/>
      <c r="HS76" s="84"/>
      <c r="HT76" s="84"/>
      <c r="HU76" s="84"/>
      <c r="HV76" s="84"/>
      <c r="HW76" s="84"/>
      <c r="HX76" s="84"/>
      <c r="HY76" s="84"/>
      <c r="HZ76" s="84"/>
      <c r="IA76" s="95">
        <f t="shared" si="1462"/>
        <v>0</v>
      </c>
      <c r="IB76" s="84"/>
      <c r="IC76" s="84"/>
      <c r="ID76" s="84"/>
      <c r="IE76" s="84"/>
      <c r="IF76" s="84"/>
      <c r="IG76" s="84"/>
      <c r="IH76" s="84"/>
      <c r="II76" s="84"/>
      <c r="IJ76" s="84"/>
      <c r="IK76" s="84"/>
      <c r="IL76" s="84"/>
      <c r="IM76" s="84"/>
      <c r="IN76" s="95">
        <f t="shared" si="1464"/>
        <v>0</v>
      </c>
      <c r="IO76" s="84"/>
      <c r="IP76" s="84"/>
      <c r="IQ76" s="84"/>
      <c r="IR76" s="84"/>
      <c r="IS76" s="84"/>
      <c r="IT76" s="84"/>
      <c r="IU76" s="84"/>
      <c r="IV76" s="84"/>
      <c r="IW76" s="84"/>
      <c r="IX76" s="84"/>
      <c r="IY76" s="84"/>
      <c r="IZ76" s="84"/>
      <c r="JA76" s="95">
        <f t="shared" si="1466"/>
        <v>0</v>
      </c>
      <c r="JB76" s="84"/>
      <c r="JC76" s="84"/>
      <c r="JD76" s="84"/>
      <c r="JE76" s="84"/>
      <c r="JF76" s="84"/>
      <c r="JG76" s="84"/>
      <c r="JH76" s="84"/>
      <c r="JI76" s="84"/>
      <c r="JJ76" s="84"/>
      <c r="JK76" s="84"/>
      <c r="JL76" s="84"/>
      <c r="JM76" s="84"/>
      <c r="JN76" s="95">
        <f t="shared" si="1468"/>
        <v>0</v>
      </c>
      <c r="JO76" s="84"/>
      <c r="JP76" s="84"/>
      <c r="JQ76" s="84"/>
      <c r="JR76" s="84"/>
      <c r="JS76" s="84"/>
      <c r="JT76" s="84"/>
      <c r="JU76" s="84"/>
      <c r="JV76" s="84"/>
      <c r="JW76" s="84"/>
      <c r="JX76" s="84"/>
      <c r="JY76" s="84"/>
      <c r="JZ76" s="84"/>
      <c r="KA76" s="95">
        <f t="shared" si="1470"/>
        <v>0</v>
      </c>
      <c r="KB76" s="84"/>
      <c r="KC76" s="84"/>
      <c r="KD76" s="84"/>
      <c r="KE76" s="84"/>
      <c r="KF76" s="84"/>
      <c r="KG76" s="84"/>
      <c r="KH76" s="84"/>
      <c r="KI76" s="84"/>
      <c r="KJ76" s="84"/>
      <c r="KK76" s="84"/>
      <c r="KL76" s="84"/>
      <c r="KM76" s="84"/>
      <c r="KN76" s="95">
        <f t="shared" si="1472"/>
        <v>0</v>
      </c>
      <c r="KO76" s="84"/>
      <c r="KP76" s="84"/>
      <c r="KQ76" s="84"/>
      <c r="KR76" s="84"/>
      <c r="KS76" s="84"/>
      <c r="KT76" s="84"/>
      <c r="KU76" s="84"/>
      <c r="KV76" s="84"/>
      <c r="KW76" s="84"/>
      <c r="KX76" s="84"/>
      <c r="KY76" s="84"/>
      <c r="KZ76" s="84"/>
      <c r="LA76" s="95">
        <f t="shared" si="1474"/>
        <v>0</v>
      </c>
      <c r="LB76" s="84"/>
      <c r="LC76" s="84"/>
      <c r="LD76" s="84"/>
      <c r="LE76" s="84"/>
      <c r="LF76" s="84"/>
      <c r="LG76" s="84"/>
      <c r="LH76" s="84"/>
      <c r="LI76" s="84"/>
      <c r="LJ76" s="84"/>
      <c r="LK76" s="84"/>
      <c r="LL76" s="84"/>
      <c r="LM76" s="84"/>
      <c r="LN76" s="95">
        <f t="shared" si="1476"/>
        <v>0</v>
      </c>
    </row>
    <row r="77" spans="1:326" s="58" customFormat="1">
      <c r="A77" s="60" t="s">
        <v>78</v>
      </c>
      <c r="B77" s="88">
        <f>-'Infrastruk. sukūrimo sąnaudos'!B9-'Infrastruk. sukūrimo sąnaudos'!B18</f>
        <v>-31250</v>
      </c>
      <c r="C77" s="88">
        <f>-'Infrastruk. sukūrimo sąnaudos'!C9-'Infrastruk. sukūrimo sąnaudos'!C18</f>
        <v>-31250</v>
      </c>
      <c r="D77" s="88">
        <f>-'Infrastruk. sukūrimo sąnaudos'!D9-'Infrastruk. sukūrimo sąnaudos'!D18</f>
        <v>-31250</v>
      </c>
      <c r="E77" s="88">
        <f>-'Infrastruk. sukūrimo sąnaudos'!E9-'Infrastruk. sukūrimo sąnaudos'!E18</f>
        <v>-31250</v>
      </c>
      <c r="F77" s="88">
        <f>-'Infrastruk. sukūrimo sąnaudos'!F9-'Infrastruk. sukūrimo sąnaudos'!F18</f>
        <v>-31250</v>
      </c>
      <c r="G77" s="88">
        <f>-'Infrastruk. sukūrimo sąnaudos'!G9-'Infrastruk. sukūrimo sąnaudos'!G18</f>
        <v>-31250</v>
      </c>
      <c r="H77" s="88">
        <f>-'Infrastruk. sukūrimo sąnaudos'!H9-'Infrastruk. sukūrimo sąnaudos'!H18</f>
        <v>-31250</v>
      </c>
      <c r="I77" s="88">
        <f>-'Infrastruk. sukūrimo sąnaudos'!I9-'Infrastruk. sukūrimo sąnaudos'!I18</f>
        <v>-31250</v>
      </c>
      <c r="J77" s="88">
        <f>-'Infrastruk. sukūrimo sąnaudos'!J9-'Infrastruk. sukūrimo sąnaudos'!J18</f>
        <v>-31250</v>
      </c>
      <c r="K77" s="88">
        <f>-'Infrastruk. sukūrimo sąnaudos'!K9-'Infrastruk. sukūrimo sąnaudos'!K18</f>
        <v>-31250</v>
      </c>
      <c r="L77" s="88">
        <f>-'Infrastruk. sukūrimo sąnaudos'!L9-'Infrastruk. sukūrimo sąnaudos'!L18</f>
        <v>-31250</v>
      </c>
      <c r="M77" s="88">
        <f>-'Infrastruk. sukūrimo sąnaudos'!M9-'Infrastruk. sukūrimo sąnaudos'!M18</f>
        <v>-31250</v>
      </c>
      <c r="N77" s="95">
        <f t="shared" si="1359"/>
        <v>-375000</v>
      </c>
      <c r="O77" s="88">
        <f>-'Infrastruk. sukūrimo sąnaudos'!O9-'Infrastruk. sukūrimo sąnaudos'!O18</f>
        <v>-104166.66666666667</v>
      </c>
      <c r="P77" s="88">
        <f>-'Infrastruk. sukūrimo sąnaudos'!P9-'Infrastruk. sukūrimo sąnaudos'!P18</f>
        <v>-104166.66666666667</v>
      </c>
      <c r="Q77" s="88">
        <f>-'Infrastruk. sukūrimo sąnaudos'!Q9-'Infrastruk. sukūrimo sąnaudos'!Q18</f>
        <v>-104166.66666666667</v>
      </c>
      <c r="R77" s="88">
        <f>-'Infrastruk. sukūrimo sąnaudos'!R9-'Infrastruk. sukūrimo sąnaudos'!R18</f>
        <v>-104166.66666666667</v>
      </c>
      <c r="S77" s="88">
        <f>-'Infrastruk. sukūrimo sąnaudos'!S9-'Infrastruk. sukūrimo sąnaudos'!S18</f>
        <v>-104166.66666666667</v>
      </c>
      <c r="T77" s="88">
        <f>-'Infrastruk. sukūrimo sąnaudos'!T9-'Infrastruk. sukūrimo sąnaudos'!T18</f>
        <v>-104166.66666666667</v>
      </c>
      <c r="U77" s="88">
        <f>-'Infrastruk. sukūrimo sąnaudos'!U9-'Infrastruk. sukūrimo sąnaudos'!U18</f>
        <v>-104166.66666666667</v>
      </c>
      <c r="V77" s="88">
        <f>-'Infrastruk. sukūrimo sąnaudos'!V9-'Infrastruk. sukūrimo sąnaudos'!V18</f>
        <v>-104166.66666666667</v>
      </c>
      <c r="W77" s="88">
        <f>-'Infrastruk. sukūrimo sąnaudos'!W9-'Infrastruk. sukūrimo sąnaudos'!W18</f>
        <v>-104166.66666666667</v>
      </c>
      <c r="X77" s="88">
        <f>-'Infrastruk. sukūrimo sąnaudos'!X9-'Infrastruk. sukūrimo sąnaudos'!X18</f>
        <v>-104166.66666666667</v>
      </c>
      <c r="Y77" s="88">
        <f>-'Infrastruk. sukūrimo sąnaudos'!Y9-'Infrastruk. sukūrimo sąnaudos'!Y18</f>
        <v>-104166.66666666667</v>
      </c>
      <c r="Z77" s="88">
        <f>-'Infrastruk. sukūrimo sąnaudos'!Z9-'Infrastruk. sukūrimo sąnaudos'!Z18</f>
        <v>-104166.66666666667</v>
      </c>
      <c r="AA77" s="95">
        <f t="shared" si="1360"/>
        <v>-1250000</v>
      </c>
      <c r="AB77" s="88">
        <f>-'Infrastruk. sukūrimo sąnaudos'!AB9-'Infrastruk. sukūrimo sąnaudos'!AB18</f>
        <v>-72916.666666666672</v>
      </c>
      <c r="AC77" s="88">
        <f>-'Infrastruk. sukūrimo sąnaudos'!AC9-'Infrastruk. sukūrimo sąnaudos'!AC18</f>
        <v>-72916.666666666672</v>
      </c>
      <c r="AD77" s="88">
        <f>-'Infrastruk. sukūrimo sąnaudos'!AD9-'Infrastruk. sukūrimo sąnaudos'!AD18</f>
        <v>-72916.666666666672</v>
      </c>
      <c r="AE77" s="88">
        <f>-'Infrastruk. sukūrimo sąnaudos'!AE9-'Infrastruk. sukūrimo sąnaudos'!AE18</f>
        <v>-72916.666666666672</v>
      </c>
      <c r="AF77" s="88">
        <f>-'Infrastruk. sukūrimo sąnaudos'!AF9-'Infrastruk. sukūrimo sąnaudos'!AF18</f>
        <v>-72916.666666666672</v>
      </c>
      <c r="AG77" s="88">
        <f>-'Infrastruk. sukūrimo sąnaudos'!AG9-'Infrastruk. sukūrimo sąnaudos'!AG18</f>
        <v>-72916.666666666672</v>
      </c>
      <c r="AH77" s="88">
        <f>-'Infrastruk. sukūrimo sąnaudos'!AH9-'Infrastruk. sukūrimo sąnaudos'!AH18</f>
        <v>-72916.666666666672</v>
      </c>
      <c r="AI77" s="88">
        <f>-'Infrastruk. sukūrimo sąnaudos'!AI9-'Infrastruk. sukūrimo sąnaudos'!AI18</f>
        <v>-72916.666666666672</v>
      </c>
      <c r="AJ77" s="88">
        <f>-'Infrastruk. sukūrimo sąnaudos'!AJ9-'Infrastruk. sukūrimo sąnaudos'!AJ18</f>
        <v>-72916.666666666672</v>
      </c>
      <c r="AK77" s="88">
        <f>-'Infrastruk. sukūrimo sąnaudos'!AK9-'Infrastruk. sukūrimo sąnaudos'!AK18</f>
        <v>-72916.666666666672</v>
      </c>
      <c r="AL77" s="88">
        <f>-'Infrastruk. sukūrimo sąnaudos'!AL9-'Infrastruk. sukūrimo sąnaudos'!AL18</f>
        <v>-72916.666666666672</v>
      </c>
      <c r="AM77" s="88">
        <f>-'Infrastruk. sukūrimo sąnaudos'!AM9-'Infrastruk. sukūrimo sąnaudos'!AM18</f>
        <v>-72916.666666666672</v>
      </c>
      <c r="AN77" s="95">
        <f t="shared" si="1361"/>
        <v>-874999.99999999988</v>
      </c>
      <c r="AO77" s="88">
        <f>-'Infrastruk. sukūrimo sąnaudos'!AO18</f>
        <v>0</v>
      </c>
      <c r="AP77" s="88">
        <f>-'Infrastruk. sukūrimo sąnaudos'!AP18</f>
        <v>0</v>
      </c>
      <c r="AQ77" s="88">
        <f>-'Infrastruk. sukūrimo sąnaudos'!AQ18</f>
        <v>0</v>
      </c>
      <c r="AR77" s="88">
        <f>-'Infrastruk. sukūrimo sąnaudos'!AR18</f>
        <v>0</v>
      </c>
      <c r="AS77" s="88">
        <f>-'Infrastruk. sukūrimo sąnaudos'!AS18</f>
        <v>0</v>
      </c>
      <c r="AT77" s="88">
        <f>-'Infrastruk. sukūrimo sąnaudos'!AT18</f>
        <v>0</v>
      </c>
      <c r="AU77" s="88">
        <f>-'Infrastruk. sukūrimo sąnaudos'!AU18</f>
        <v>0</v>
      </c>
      <c r="AV77" s="88">
        <f>-'Infrastruk. sukūrimo sąnaudos'!AV18</f>
        <v>0</v>
      </c>
      <c r="AW77" s="88">
        <f>-'Infrastruk. sukūrimo sąnaudos'!AW18</f>
        <v>0</v>
      </c>
      <c r="AX77" s="88">
        <f>-'Infrastruk. sukūrimo sąnaudos'!AX18</f>
        <v>0</v>
      </c>
      <c r="AY77" s="88">
        <f>-'Infrastruk. sukūrimo sąnaudos'!AY18</f>
        <v>0</v>
      </c>
      <c r="AZ77" s="88">
        <f>-'Infrastruk. sukūrimo sąnaudos'!AZ18</f>
        <v>0</v>
      </c>
      <c r="BA77" s="95">
        <f t="shared" si="1388"/>
        <v>0</v>
      </c>
      <c r="BB77" s="84">
        <f>-'Infrastruk. sukūrimo sąnaudos'!BB18</f>
        <v>0</v>
      </c>
      <c r="BC77" s="84">
        <f>-'Infrastruk. sukūrimo sąnaudos'!BC18</f>
        <v>0</v>
      </c>
      <c r="BD77" s="84">
        <f>-'Infrastruk. sukūrimo sąnaudos'!BD18</f>
        <v>0</v>
      </c>
      <c r="BE77" s="84">
        <f>-'Infrastruk. sukūrimo sąnaudos'!BE18</f>
        <v>0</v>
      </c>
      <c r="BF77" s="84">
        <f>-'Infrastruk. sukūrimo sąnaudos'!BF18</f>
        <v>0</v>
      </c>
      <c r="BG77" s="84">
        <f>-'Infrastruk. sukūrimo sąnaudos'!BG18</f>
        <v>0</v>
      </c>
      <c r="BH77" s="84">
        <f>-'Infrastruk. sukūrimo sąnaudos'!BH18</f>
        <v>0</v>
      </c>
      <c r="BI77" s="84">
        <f>-'Infrastruk. sukūrimo sąnaudos'!BI18</f>
        <v>0</v>
      </c>
      <c r="BJ77" s="84">
        <f>-'Infrastruk. sukūrimo sąnaudos'!BJ18</f>
        <v>0</v>
      </c>
      <c r="BK77" s="84">
        <f>-'Infrastruk. sukūrimo sąnaudos'!BK18</f>
        <v>0</v>
      </c>
      <c r="BL77" s="84">
        <f>-'Infrastruk. sukūrimo sąnaudos'!BL18</f>
        <v>0</v>
      </c>
      <c r="BM77" s="84">
        <f>-'Infrastruk. sukūrimo sąnaudos'!BM18</f>
        <v>0</v>
      </c>
      <c r="BN77" s="95">
        <f t="shared" si="1436"/>
        <v>0</v>
      </c>
      <c r="BO77" s="84">
        <f>-'Infrastruk. sukūrimo sąnaudos'!BO18</f>
        <v>0</v>
      </c>
      <c r="BP77" s="84">
        <f>-'Infrastruk. sukūrimo sąnaudos'!BP18</f>
        <v>0</v>
      </c>
      <c r="BQ77" s="84">
        <f>-'Infrastruk. sukūrimo sąnaudos'!BQ18</f>
        <v>0</v>
      </c>
      <c r="BR77" s="84">
        <f>-'Infrastruk. sukūrimo sąnaudos'!BR18</f>
        <v>0</v>
      </c>
      <c r="BS77" s="84">
        <f>-'Infrastruk. sukūrimo sąnaudos'!BS18</f>
        <v>0</v>
      </c>
      <c r="BT77" s="84">
        <f>-'Infrastruk. sukūrimo sąnaudos'!BT18</f>
        <v>0</v>
      </c>
      <c r="BU77" s="84">
        <f>-'Infrastruk. sukūrimo sąnaudos'!BU18</f>
        <v>0</v>
      </c>
      <c r="BV77" s="84">
        <f>-'Infrastruk. sukūrimo sąnaudos'!BV18</f>
        <v>0</v>
      </c>
      <c r="BW77" s="84">
        <f>-'Infrastruk. sukūrimo sąnaudos'!BW18</f>
        <v>0</v>
      </c>
      <c r="BX77" s="84">
        <f>-'Infrastruk. sukūrimo sąnaudos'!BX18</f>
        <v>0</v>
      </c>
      <c r="BY77" s="84">
        <f>-'Infrastruk. sukūrimo sąnaudos'!BY18</f>
        <v>0</v>
      </c>
      <c r="BZ77" s="84">
        <f>-'Infrastruk. sukūrimo sąnaudos'!BZ18</f>
        <v>0</v>
      </c>
      <c r="CA77" s="95">
        <f t="shared" si="1438"/>
        <v>0</v>
      </c>
      <c r="CB77" s="84">
        <f>-'Infrastruk. sukūrimo sąnaudos'!CB18</f>
        <v>0</v>
      </c>
      <c r="CC77" s="84">
        <f>-'Infrastruk. sukūrimo sąnaudos'!CC18</f>
        <v>0</v>
      </c>
      <c r="CD77" s="84">
        <f>-'Infrastruk. sukūrimo sąnaudos'!CD18</f>
        <v>0</v>
      </c>
      <c r="CE77" s="84">
        <f>-'Infrastruk. sukūrimo sąnaudos'!CE18</f>
        <v>0</v>
      </c>
      <c r="CF77" s="84">
        <f>-'Infrastruk. sukūrimo sąnaudos'!CF18</f>
        <v>0</v>
      </c>
      <c r="CG77" s="84">
        <f>-'Infrastruk. sukūrimo sąnaudos'!CG18</f>
        <v>0</v>
      </c>
      <c r="CH77" s="84">
        <f>-'Infrastruk. sukūrimo sąnaudos'!CH18</f>
        <v>0</v>
      </c>
      <c r="CI77" s="84">
        <f>-'Infrastruk. sukūrimo sąnaudos'!CI18</f>
        <v>0</v>
      </c>
      <c r="CJ77" s="84">
        <f>-'Infrastruk. sukūrimo sąnaudos'!CJ18</f>
        <v>0</v>
      </c>
      <c r="CK77" s="84">
        <f>-'Infrastruk. sukūrimo sąnaudos'!CK18</f>
        <v>0</v>
      </c>
      <c r="CL77" s="84">
        <f>-'Infrastruk. sukūrimo sąnaudos'!CL18</f>
        <v>0</v>
      </c>
      <c r="CM77" s="84">
        <f>-'Infrastruk. sukūrimo sąnaudos'!CM18</f>
        <v>0</v>
      </c>
      <c r="CN77" s="95">
        <f t="shared" si="1440"/>
        <v>0</v>
      </c>
      <c r="CO77" s="84">
        <f>-'Infrastruk. sukūrimo sąnaudos'!CO18</f>
        <v>0</v>
      </c>
      <c r="CP77" s="84">
        <f>-'Infrastruk. sukūrimo sąnaudos'!CP18</f>
        <v>0</v>
      </c>
      <c r="CQ77" s="84">
        <f>-'Infrastruk. sukūrimo sąnaudos'!CQ18</f>
        <v>0</v>
      </c>
      <c r="CR77" s="84">
        <f>-'Infrastruk. sukūrimo sąnaudos'!CR18</f>
        <v>0</v>
      </c>
      <c r="CS77" s="84">
        <f>-'Infrastruk. sukūrimo sąnaudos'!CS18</f>
        <v>0</v>
      </c>
      <c r="CT77" s="84">
        <f>-'Infrastruk. sukūrimo sąnaudos'!CT18</f>
        <v>0</v>
      </c>
      <c r="CU77" s="84">
        <f>-'Infrastruk. sukūrimo sąnaudos'!CU18</f>
        <v>0</v>
      </c>
      <c r="CV77" s="84">
        <f>-'Infrastruk. sukūrimo sąnaudos'!CV18</f>
        <v>0</v>
      </c>
      <c r="CW77" s="84">
        <f>-'Infrastruk. sukūrimo sąnaudos'!CW18</f>
        <v>0</v>
      </c>
      <c r="CX77" s="84">
        <f>-'Infrastruk. sukūrimo sąnaudos'!CX18</f>
        <v>0</v>
      </c>
      <c r="CY77" s="84">
        <f>-'Infrastruk. sukūrimo sąnaudos'!CY18</f>
        <v>0</v>
      </c>
      <c r="CZ77" s="84">
        <f>-'Infrastruk. sukūrimo sąnaudos'!CZ18</f>
        <v>0</v>
      </c>
      <c r="DA77" s="95">
        <f t="shared" si="1442"/>
        <v>0</v>
      </c>
      <c r="DB77" s="84">
        <f>-'Infrastruk. sukūrimo sąnaudos'!DB18</f>
        <v>0</v>
      </c>
      <c r="DC77" s="84">
        <f>-'Infrastruk. sukūrimo sąnaudos'!DC18</f>
        <v>0</v>
      </c>
      <c r="DD77" s="84">
        <f>-'Infrastruk. sukūrimo sąnaudos'!DD18</f>
        <v>0</v>
      </c>
      <c r="DE77" s="84">
        <f>-'Infrastruk. sukūrimo sąnaudos'!DE18</f>
        <v>0</v>
      </c>
      <c r="DF77" s="84">
        <f>-'Infrastruk. sukūrimo sąnaudos'!DF18</f>
        <v>0</v>
      </c>
      <c r="DG77" s="84">
        <f>-'Infrastruk. sukūrimo sąnaudos'!DG18</f>
        <v>0</v>
      </c>
      <c r="DH77" s="84">
        <f>-'Infrastruk. sukūrimo sąnaudos'!DH18</f>
        <v>0</v>
      </c>
      <c r="DI77" s="84">
        <f>-'Infrastruk. sukūrimo sąnaudos'!DI18</f>
        <v>0</v>
      </c>
      <c r="DJ77" s="84">
        <f>-'Infrastruk. sukūrimo sąnaudos'!DJ18</f>
        <v>0</v>
      </c>
      <c r="DK77" s="84">
        <f>-'Infrastruk. sukūrimo sąnaudos'!DK18</f>
        <v>0</v>
      </c>
      <c r="DL77" s="84">
        <f>-'Infrastruk. sukūrimo sąnaudos'!DL18</f>
        <v>0</v>
      </c>
      <c r="DM77" s="84">
        <f>-'Infrastruk. sukūrimo sąnaudos'!DM18</f>
        <v>0</v>
      </c>
      <c r="DN77" s="95">
        <f t="shared" si="1444"/>
        <v>0</v>
      </c>
      <c r="DO77" s="84">
        <f>-'Infrastruk. sukūrimo sąnaudos'!DO18</f>
        <v>0</v>
      </c>
      <c r="DP77" s="84">
        <f>-'Infrastruk. sukūrimo sąnaudos'!DP18</f>
        <v>0</v>
      </c>
      <c r="DQ77" s="84">
        <f>-'Infrastruk. sukūrimo sąnaudos'!DQ18</f>
        <v>0</v>
      </c>
      <c r="DR77" s="84">
        <f>-'Infrastruk. sukūrimo sąnaudos'!DR18</f>
        <v>0</v>
      </c>
      <c r="DS77" s="84">
        <f>-'Infrastruk. sukūrimo sąnaudos'!DS18</f>
        <v>0</v>
      </c>
      <c r="DT77" s="84">
        <f>-'Infrastruk. sukūrimo sąnaudos'!DT18</f>
        <v>0</v>
      </c>
      <c r="DU77" s="84">
        <f>-'Infrastruk. sukūrimo sąnaudos'!DU18</f>
        <v>0</v>
      </c>
      <c r="DV77" s="84">
        <f>-'Infrastruk. sukūrimo sąnaudos'!DV18</f>
        <v>0</v>
      </c>
      <c r="DW77" s="84">
        <f>-'Infrastruk. sukūrimo sąnaudos'!DW18</f>
        <v>0</v>
      </c>
      <c r="DX77" s="84">
        <f>-'Infrastruk. sukūrimo sąnaudos'!DX18</f>
        <v>0</v>
      </c>
      <c r="DY77" s="84">
        <f>-'Infrastruk. sukūrimo sąnaudos'!DY18</f>
        <v>0</v>
      </c>
      <c r="DZ77" s="84">
        <f>-'Infrastruk. sukūrimo sąnaudos'!DZ18</f>
        <v>0</v>
      </c>
      <c r="EA77" s="95">
        <f t="shared" si="1446"/>
        <v>0</v>
      </c>
      <c r="EB77" s="84">
        <f>-'Infrastruk. sukūrimo sąnaudos'!EB18</f>
        <v>0</v>
      </c>
      <c r="EC77" s="84">
        <f>-'Infrastruk. sukūrimo sąnaudos'!EC18</f>
        <v>0</v>
      </c>
      <c r="ED77" s="84">
        <f>-'Infrastruk. sukūrimo sąnaudos'!ED18</f>
        <v>0</v>
      </c>
      <c r="EE77" s="84">
        <f>-'Infrastruk. sukūrimo sąnaudos'!EE18</f>
        <v>0</v>
      </c>
      <c r="EF77" s="84">
        <f>-'Infrastruk. sukūrimo sąnaudos'!EF18</f>
        <v>0</v>
      </c>
      <c r="EG77" s="84">
        <f>-'Infrastruk. sukūrimo sąnaudos'!EG18</f>
        <v>0</v>
      </c>
      <c r="EH77" s="84">
        <f>-'Infrastruk. sukūrimo sąnaudos'!EH18</f>
        <v>0</v>
      </c>
      <c r="EI77" s="84">
        <f>-'Infrastruk. sukūrimo sąnaudos'!EI18</f>
        <v>0</v>
      </c>
      <c r="EJ77" s="84">
        <f>-'Infrastruk. sukūrimo sąnaudos'!EJ18</f>
        <v>0</v>
      </c>
      <c r="EK77" s="84">
        <f>-'Infrastruk. sukūrimo sąnaudos'!EK18</f>
        <v>0</v>
      </c>
      <c r="EL77" s="84">
        <f>-'Infrastruk. sukūrimo sąnaudos'!EL18</f>
        <v>0</v>
      </c>
      <c r="EM77" s="84">
        <f>-'Infrastruk. sukūrimo sąnaudos'!EM18</f>
        <v>0</v>
      </c>
      <c r="EN77" s="95">
        <f t="shared" si="1448"/>
        <v>0</v>
      </c>
      <c r="EO77" s="84">
        <f>-'Infrastruk. sukūrimo sąnaudos'!EO18</f>
        <v>0</v>
      </c>
      <c r="EP77" s="84">
        <f>-'Infrastruk. sukūrimo sąnaudos'!EP18</f>
        <v>0</v>
      </c>
      <c r="EQ77" s="84">
        <f>-'Infrastruk. sukūrimo sąnaudos'!EQ18</f>
        <v>0</v>
      </c>
      <c r="ER77" s="84">
        <f>-'Infrastruk. sukūrimo sąnaudos'!ER18</f>
        <v>0</v>
      </c>
      <c r="ES77" s="84">
        <f>-'Infrastruk. sukūrimo sąnaudos'!ES18</f>
        <v>0</v>
      </c>
      <c r="ET77" s="84">
        <f>-'Infrastruk. sukūrimo sąnaudos'!ET18</f>
        <v>0</v>
      </c>
      <c r="EU77" s="84">
        <f>-'Infrastruk. sukūrimo sąnaudos'!EU18</f>
        <v>0</v>
      </c>
      <c r="EV77" s="84">
        <f>-'Infrastruk. sukūrimo sąnaudos'!EV18</f>
        <v>0</v>
      </c>
      <c r="EW77" s="84">
        <f>-'Infrastruk. sukūrimo sąnaudos'!EW18</f>
        <v>0</v>
      </c>
      <c r="EX77" s="84">
        <f>-'Infrastruk. sukūrimo sąnaudos'!EX18</f>
        <v>0</v>
      </c>
      <c r="EY77" s="84">
        <f>-'Infrastruk. sukūrimo sąnaudos'!EY18</f>
        <v>0</v>
      </c>
      <c r="EZ77" s="84">
        <f>-'Infrastruk. sukūrimo sąnaudos'!EZ18</f>
        <v>0</v>
      </c>
      <c r="FA77" s="95">
        <f t="shared" si="1450"/>
        <v>0</v>
      </c>
      <c r="FB77" s="84">
        <f>-'Infrastruk. sukūrimo sąnaudos'!FB18</f>
        <v>0</v>
      </c>
      <c r="FC77" s="84">
        <f>-'Infrastruk. sukūrimo sąnaudos'!FC18</f>
        <v>0</v>
      </c>
      <c r="FD77" s="84">
        <f>-'Infrastruk. sukūrimo sąnaudos'!FD18</f>
        <v>0</v>
      </c>
      <c r="FE77" s="84">
        <f>-'Infrastruk. sukūrimo sąnaudos'!FE18</f>
        <v>0</v>
      </c>
      <c r="FF77" s="84">
        <f>-'Infrastruk. sukūrimo sąnaudos'!FF18</f>
        <v>0</v>
      </c>
      <c r="FG77" s="84">
        <f>-'Infrastruk. sukūrimo sąnaudos'!FG18</f>
        <v>0</v>
      </c>
      <c r="FH77" s="84">
        <f>-'Infrastruk. sukūrimo sąnaudos'!FH18</f>
        <v>0</v>
      </c>
      <c r="FI77" s="84">
        <f>-'Infrastruk. sukūrimo sąnaudos'!FI18</f>
        <v>0</v>
      </c>
      <c r="FJ77" s="84">
        <f>-'Infrastruk. sukūrimo sąnaudos'!FJ18</f>
        <v>0</v>
      </c>
      <c r="FK77" s="84">
        <f>-'Infrastruk. sukūrimo sąnaudos'!FK18</f>
        <v>0</v>
      </c>
      <c r="FL77" s="84">
        <f>-'Infrastruk. sukūrimo sąnaudos'!FL18</f>
        <v>0</v>
      </c>
      <c r="FM77" s="84">
        <f>-'Infrastruk. sukūrimo sąnaudos'!FM18</f>
        <v>0</v>
      </c>
      <c r="FN77" s="95">
        <f t="shared" si="1452"/>
        <v>0</v>
      </c>
      <c r="FO77" s="84">
        <f>-'Infrastruk. sukūrimo sąnaudos'!FO18</f>
        <v>0</v>
      </c>
      <c r="FP77" s="84">
        <f>-'Infrastruk. sukūrimo sąnaudos'!FP18</f>
        <v>0</v>
      </c>
      <c r="FQ77" s="84">
        <f>-'Infrastruk. sukūrimo sąnaudos'!FQ18</f>
        <v>0</v>
      </c>
      <c r="FR77" s="84">
        <f>-'Infrastruk. sukūrimo sąnaudos'!FR18</f>
        <v>0</v>
      </c>
      <c r="FS77" s="84">
        <f>-'Infrastruk. sukūrimo sąnaudos'!FS18</f>
        <v>0</v>
      </c>
      <c r="FT77" s="84">
        <f>-'Infrastruk. sukūrimo sąnaudos'!FT18</f>
        <v>0</v>
      </c>
      <c r="FU77" s="84">
        <f>-'Infrastruk. sukūrimo sąnaudos'!FU18</f>
        <v>0</v>
      </c>
      <c r="FV77" s="84">
        <f>-'Infrastruk. sukūrimo sąnaudos'!FV18</f>
        <v>0</v>
      </c>
      <c r="FW77" s="84">
        <f>-'Infrastruk. sukūrimo sąnaudos'!FW18</f>
        <v>0</v>
      </c>
      <c r="FX77" s="84">
        <f>-'Infrastruk. sukūrimo sąnaudos'!FX18</f>
        <v>0</v>
      </c>
      <c r="FY77" s="84">
        <f>-'Infrastruk. sukūrimo sąnaudos'!FY18</f>
        <v>0</v>
      </c>
      <c r="FZ77" s="84">
        <f>-'Infrastruk. sukūrimo sąnaudos'!FZ18</f>
        <v>0</v>
      </c>
      <c r="GA77" s="95">
        <f t="shared" si="1454"/>
        <v>0</v>
      </c>
      <c r="GB77" s="84">
        <f>-'Infrastruk. sukūrimo sąnaudos'!GB18</f>
        <v>0</v>
      </c>
      <c r="GC77" s="84">
        <f>-'Infrastruk. sukūrimo sąnaudos'!GC18</f>
        <v>0</v>
      </c>
      <c r="GD77" s="84">
        <f>-'Infrastruk. sukūrimo sąnaudos'!GD18</f>
        <v>0</v>
      </c>
      <c r="GE77" s="84">
        <f>-'Infrastruk. sukūrimo sąnaudos'!GE18</f>
        <v>0</v>
      </c>
      <c r="GF77" s="84">
        <f>-'Infrastruk. sukūrimo sąnaudos'!GF18</f>
        <v>0</v>
      </c>
      <c r="GG77" s="84">
        <f>-'Infrastruk. sukūrimo sąnaudos'!GG18</f>
        <v>0</v>
      </c>
      <c r="GH77" s="84">
        <f>-'Infrastruk. sukūrimo sąnaudos'!GH18</f>
        <v>0</v>
      </c>
      <c r="GI77" s="84">
        <f>-'Infrastruk. sukūrimo sąnaudos'!GI18</f>
        <v>0</v>
      </c>
      <c r="GJ77" s="84">
        <f>-'Infrastruk. sukūrimo sąnaudos'!GJ18</f>
        <v>0</v>
      </c>
      <c r="GK77" s="84">
        <f>-'Infrastruk. sukūrimo sąnaudos'!GK18</f>
        <v>0</v>
      </c>
      <c r="GL77" s="84">
        <f>-'Infrastruk. sukūrimo sąnaudos'!GL18</f>
        <v>0</v>
      </c>
      <c r="GM77" s="84">
        <f>-'Infrastruk. sukūrimo sąnaudos'!GM18</f>
        <v>0</v>
      </c>
      <c r="GN77" s="95">
        <f t="shared" si="1456"/>
        <v>0</v>
      </c>
      <c r="GO77" s="84">
        <f>-'Infrastruk. sukūrimo sąnaudos'!GO9</f>
        <v>0</v>
      </c>
      <c r="GP77" s="84">
        <f>-'Infrastruk. sukūrimo sąnaudos'!GP9</f>
        <v>0</v>
      </c>
      <c r="GQ77" s="84">
        <f>-'Infrastruk. sukūrimo sąnaudos'!GQ9</f>
        <v>0</v>
      </c>
      <c r="GR77" s="84">
        <f>-'Infrastruk. sukūrimo sąnaudos'!GR9</f>
        <v>0</v>
      </c>
      <c r="GS77" s="84">
        <f>-'Infrastruk. sukūrimo sąnaudos'!GS9</f>
        <v>0</v>
      </c>
      <c r="GT77" s="84">
        <f>-'Infrastruk. sukūrimo sąnaudos'!GT9</f>
        <v>0</v>
      </c>
      <c r="GU77" s="84">
        <f>-'Infrastruk. sukūrimo sąnaudos'!GU9</f>
        <v>0</v>
      </c>
      <c r="GV77" s="84">
        <f>-'Infrastruk. sukūrimo sąnaudos'!GV9</f>
        <v>0</v>
      </c>
      <c r="GW77" s="84">
        <f>-'Infrastruk. sukūrimo sąnaudos'!GW9</f>
        <v>0</v>
      </c>
      <c r="GX77" s="84">
        <f>-'Infrastruk. sukūrimo sąnaudos'!GX9</f>
        <v>0</v>
      </c>
      <c r="GY77" s="84">
        <f>-'Infrastruk. sukūrimo sąnaudos'!GY9</f>
        <v>0</v>
      </c>
      <c r="GZ77" s="84">
        <f>-'Infrastruk. sukūrimo sąnaudos'!GZ9</f>
        <v>0</v>
      </c>
      <c r="HA77" s="95">
        <f t="shared" si="1458"/>
        <v>0</v>
      </c>
      <c r="HB77" s="84">
        <f>-'Infrastruk. sukūrimo sąnaudos'!HB18</f>
        <v>0</v>
      </c>
      <c r="HC77" s="84">
        <f>-'Infrastruk. sukūrimo sąnaudos'!HC18</f>
        <v>0</v>
      </c>
      <c r="HD77" s="84">
        <f>-'Infrastruk. sukūrimo sąnaudos'!HD18</f>
        <v>0</v>
      </c>
      <c r="HE77" s="84">
        <f>-'Infrastruk. sukūrimo sąnaudos'!HE18</f>
        <v>0</v>
      </c>
      <c r="HF77" s="84">
        <f>-'Infrastruk. sukūrimo sąnaudos'!HF18</f>
        <v>0</v>
      </c>
      <c r="HG77" s="84">
        <f>-'Infrastruk. sukūrimo sąnaudos'!HG18</f>
        <v>0</v>
      </c>
      <c r="HH77" s="84">
        <f>-'Infrastruk. sukūrimo sąnaudos'!HH18</f>
        <v>0</v>
      </c>
      <c r="HI77" s="84">
        <f>-'Infrastruk. sukūrimo sąnaudos'!HI18</f>
        <v>0</v>
      </c>
      <c r="HJ77" s="84">
        <f>-'Infrastruk. sukūrimo sąnaudos'!HJ18</f>
        <v>0</v>
      </c>
      <c r="HK77" s="84">
        <f>-'Infrastruk. sukūrimo sąnaudos'!HK18</f>
        <v>0</v>
      </c>
      <c r="HL77" s="84">
        <f>-'Infrastruk. sukūrimo sąnaudos'!HL18</f>
        <v>0</v>
      </c>
      <c r="HM77" s="84">
        <f>-'Infrastruk. sukūrimo sąnaudos'!HM18</f>
        <v>0</v>
      </c>
      <c r="HN77" s="95">
        <f t="shared" si="1460"/>
        <v>0</v>
      </c>
      <c r="HO77" s="84">
        <f>-'Infrastruk. sukūrimo sąnaudos'!HO18</f>
        <v>0</v>
      </c>
      <c r="HP77" s="84">
        <f>-'Infrastruk. sukūrimo sąnaudos'!HP18</f>
        <v>0</v>
      </c>
      <c r="HQ77" s="84">
        <f>-'Infrastruk. sukūrimo sąnaudos'!HQ18</f>
        <v>0</v>
      </c>
      <c r="HR77" s="84">
        <f>-'Infrastruk. sukūrimo sąnaudos'!HR18</f>
        <v>0</v>
      </c>
      <c r="HS77" s="84">
        <f>-'Infrastruk. sukūrimo sąnaudos'!HS18</f>
        <v>0</v>
      </c>
      <c r="HT77" s="84">
        <f>-'Infrastruk. sukūrimo sąnaudos'!HT18</f>
        <v>0</v>
      </c>
      <c r="HU77" s="84">
        <f>-'Infrastruk. sukūrimo sąnaudos'!HU18</f>
        <v>0</v>
      </c>
      <c r="HV77" s="84">
        <f>-'Infrastruk. sukūrimo sąnaudos'!HV18</f>
        <v>0</v>
      </c>
      <c r="HW77" s="84">
        <f>-'Infrastruk. sukūrimo sąnaudos'!HW18</f>
        <v>0</v>
      </c>
      <c r="HX77" s="84">
        <f>-'Infrastruk. sukūrimo sąnaudos'!HX18</f>
        <v>0</v>
      </c>
      <c r="HY77" s="84">
        <f>-'Infrastruk. sukūrimo sąnaudos'!HY18</f>
        <v>0</v>
      </c>
      <c r="HZ77" s="84">
        <f>-'Infrastruk. sukūrimo sąnaudos'!HZ18</f>
        <v>0</v>
      </c>
      <c r="IA77" s="95">
        <f t="shared" si="1462"/>
        <v>0</v>
      </c>
      <c r="IB77" s="84">
        <f>-'Infrastruk. sukūrimo sąnaudos'!IB18</f>
        <v>0</v>
      </c>
      <c r="IC77" s="84">
        <f>-'Infrastruk. sukūrimo sąnaudos'!IC18</f>
        <v>0</v>
      </c>
      <c r="ID77" s="84">
        <f>-'Infrastruk. sukūrimo sąnaudos'!ID18</f>
        <v>0</v>
      </c>
      <c r="IE77" s="84">
        <f>-'Infrastruk. sukūrimo sąnaudos'!IE18</f>
        <v>0</v>
      </c>
      <c r="IF77" s="84">
        <f>-'Infrastruk. sukūrimo sąnaudos'!IF18</f>
        <v>0</v>
      </c>
      <c r="IG77" s="84">
        <f>-'Infrastruk. sukūrimo sąnaudos'!IG18</f>
        <v>0</v>
      </c>
      <c r="IH77" s="84">
        <f>-'Infrastruk. sukūrimo sąnaudos'!IH18</f>
        <v>0</v>
      </c>
      <c r="II77" s="84">
        <f>-'Infrastruk. sukūrimo sąnaudos'!II18</f>
        <v>0</v>
      </c>
      <c r="IJ77" s="84">
        <f>-'Infrastruk. sukūrimo sąnaudos'!IJ18</f>
        <v>0</v>
      </c>
      <c r="IK77" s="84">
        <f>-'Infrastruk. sukūrimo sąnaudos'!IK18</f>
        <v>0</v>
      </c>
      <c r="IL77" s="84">
        <f>-'Infrastruk. sukūrimo sąnaudos'!IL18</f>
        <v>0</v>
      </c>
      <c r="IM77" s="84">
        <f>-'Infrastruk. sukūrimo sąnaudos'!IM18</f>
        <v>0</v>
      </c>
      <c r="IN77" s="95">
        <f t="shared" si="1464"/>
        <v>0</v>
      </c>
      <c r="IO77" s="84">
        <f>-'Infrastruk. sukūrimo sąnaudos'!IO18</f>
        <v>0</v>
      </c>
      <c r="IP77" s="84">
        <f>-'Infrastruk. sukūrimo sąnaudos'!IP18</f>
        <v>0</v>
      </c>
      <c r="IQ77" s="84">
        <f>-'Infrastruk. sukūrimo sąnaudos'!IQ18</f>
        <v>0</v>
      </c>
      <c r="IR77" s="84">
        <f>-'Infrastruk. sukūrimo sąnaudos'!IR18</f>
        <v>0</v>
      </c>
      <c r="IS77" s="84">
        <f>-'Infrastruk. sukūrimo sąnaudos'!IS18</f>
        <v>0</v>
      </c>
      <c r="IT77" s="84">
        <f>-'Infrastruk. sukūrimo sąnaudos'!IT18</f>
        <v>0</v>
      </c>
      <c r="IU77" s="84">
        <f>-'Infrastruk. sukūrimo sąnaudos'!IU18</f>
        <v>0</v>
      </c>
      <c r="IV77" s="84">
        <f>-'Infrastruk. sukūrimo sąnaudos'!IV18</f>
        <v>0</v>
      </c>
      <c r="IW77" s="84">
        <f>-'Infrastruk. sukūrimo sąnaudos'!IW18</f>
        <v>0</v>
      </c>
      <c r="IX77" s="84">
        <f>-'Infrastruk. sukūrimo sąnaudos'!IX18</f>
        <v>0</v>
      </c>
      <c r="IY77" s="84">
        <f>-'Infrastruk. sukūrimo sąnaudos'!IY18</f>
        <v>0</v>
      </c>
      <c r="IZ77" s="84">
        <f>-'Infrastruk. sukūrimo sąnaudos'!IZ18</f>
        <v>0</v>
      </c>
      <c r="JA77" s="95">
        <f t="shared" si="1466"/>
        <v>0</v>
      </c>
      <c r="JB77" s="84">
        <f>-'Infrastruk. sukūrimo sąnaudos'!JB18</f>
        <v>0</v>
      </c>
      <c r="JC77" s="84">
        <f>-'Infrastruk. sukūrimo sąnaudos'!JC18</f>
        <v>0</v>
      </c>
      <c r="JD77" s="84">
        <f>-'Infrastruk. sukūrimo sąnaudos'!JD18</f>
        <v>0</v>
      </c>
      <c r="JE77" s="84">
        <f>-'Infrastruk. sukūrimo sąnaudos'!JE18</f>
        <v>0</v>
      </c>
      <c r="JF77" s="84">
        <f>-'Infrastruk. sukūrimo sąnaudos'!JF18</f>
        <v>0</v>
      </c>
      <c r="JG77" s="84">
        <f>-'Infrastruk. sukūrimo sąnaudos'!JG18</f>
        <v>0</v>
      </c>
      <c r="JH77" s="84">
        <f>-'Infrastruk. sukūrimo sąnaudos'!JH18</f>
        <v>0</v>
      </c>
      <c r="JI77" s="84">
        <f>-'Infrastruk. sukūrimo sąnaudos'!JI18</f>
        <v>0</v>
      </c>
      <c r="JJ77" s="84">
        <f>-'Infrastruk. sukūrimo sąnaudos'!JJ18</f>
        <v>0</v>
      </c>
      <c r="JK77" s="84">
        <f>-'Infrastruk. sukūrimo sąnaudos'!JK18</f>
        <v>0</v>
      </c>
      <c r="JL77" s="84">
        <f>-'Infrastruk. sukūrimo sąnaudos'!JL18</f>
        <v>0</v>
      </c>
      <c r="JM77" s="84">
        <f>-'Infrastruk. sukūrimo sąnaudos'!JM18</f>
        <v>0</v>
      </c>
      <c r="JN77" s="95">
        <f t="shared" si="1468"/>
        <v>0</v>
      </c>
      <c r="JO77" s="84">
        <f>-'Infrastruk. sukūrimo sąnaudos'!JO18</f>
        <v>0</v>
      </c>
      <c r="JP77" s="84">
        <f>-'Infrastruk. sukūrimo sąnaudos'!JP18</f>
        <v>0</v>
      </c>
      <c r="JQ77" s="84">
        <f>-'Infrastruk. sukūrimo sąnaudos'!JQ18</f>
        <v>0</v>
      </c>
      <c r="JR77" s="84">
        <f>-'Infrastruk. sukūrimo sąnaudos'!JR18</f>
        <v>0</v>
      </c>
      <c r="JS77" s="84">
        <f>-'Infrastruk. sukūrimo sąnaudos'!JS18</f>
        <v>0</v>
      </c>
      <c r="JT77" s="84">
        <f>-'Infrastruk. sukūrimo sąnaudos'!JT18</f>
        <v>0</v>
      </c>
      <c r="JU77" s="84">
        <f>-'Infrastruk. sukūrimo sąnaudos'!JU18</f>
        <v>0</v>
      </c>
      <c r="JV77" s="84">
        <f>-'Infrastruk. sukūrimo sąnaudos'!JV18</f>
        <v>0</v>
      </c>
      <c r="JW77" s="84">
        <f>-'Infrastruk. sukūrimo sąnaudos'!JW18</f>
        <v>0</v>
      </c>
      <c r="JX77" s="84">
        <f>-'Infrastruk. sukūrimo sąnaudos'!JX18</f>
        <v>0</v>
      </c>
      <c r="JY77" s="84">
        <f>-'Infrastruk. sukūrimo sąnaudos'!JY18</f>
        <v>0</v>
      </c>
      <c r="JZ77" s="84">
        <f>-'Infrastruk. sukūrimo sąnaudos'!JZ18</f>
        <v>0</v>
      </c>
      <c r="KA77" s="95">
        <f t="shared" si="1470"/>
        <v>0</v>
      </c>
      <c r="KB77" s="84">
        <f>-'Infrastruk. sukūrimo sąnaudos'!KB18</f>
        <v>0</v>
      </c>
      <c r="KC77" s="84">
        <f>-'Infrastruk. sukūrimo sąnaudos'!KC18</f>
        <v>0</v>
      </c>
      <c r="KD77" s="84">
        <f>-'Infrastruk. sukūrimo sąnaudos'!KD18</f>
        <v>0</v>
      </c>
      <c r="KE77" s="84">
        <f>-'Infrastruk. sukūrimo sąnaudos'!KE18</f>
        <v>0</v>
      </c>
      <c r="KF77" s="84">
        <f>-'Infrastruk. sukūrimo sąnaudos'!KF18</f>
        <v>0</v>
      </c>
      <c r="KG77" s="84">
        <f>-'Infrastruk. sukūrimo sąnaudos'!KG18</f>
        <v>0</v>
      </c>
      <c r="KH77" s="84">
        <f>-'Infrastruk. sukūrimo sąnaudos'!KH18</f>
        <v>0</v>
      </c>
      <c r="KI77" s="84">
        <f>-'Infrastruk. sukūrimo sąnaudos'!KI18</f>
        <v>0</v>
      </c>
      <c r="KJ77" s="84">
        <f>-'Infrastruk. sukūrimo sąnaudos'!KJ18</f>
        <v>0</v>
      </c>
      <c r="KK77" s="84">
        <f>-'Infrastruk. sukūrimo sąnaudos'!KK18</f>
        <v>0</v>
      </c>
      <c r="KL77" s="84">
        <f>-'Infrastruk. sukūrimo sąnaudos'!KL18</f>
        <v>0</v>
      </c>
      <c r="KM77" s="84">
        <f>-'Infrastruk. sukūrimo sąnaudos'!KM18</f>
        <v>0</v>
      </c>
      <c r="KN77" s="95">
        <f t="shared" si="1472"/>
        <v>0</v>
      </c>
      <c r="KO77" s="84">
        <f>-'Infrastruk. sukūrimo sąnaudos'!KO18</f>
        <v>0</v>
      </c>
      <c r="KP77" s="84">
        <f>-'Infrastruk. sukūrimo sąnaudos'!KP18</f>
        <v>0</v>
      </c>
      <c r="KQ77" s="84">
        <f>-'Infrastruk. sukūrimo sąnaudos'!KQ18</f>
        <v>0</v>
      </c>
      <c r="KR77" s="84">
        <f>-'Infrastruk. sukūrimo sąnaudos'!KR18</f>
        <v>0</v>
      </c>
      <c r="KS77" s="84">
        <f>-'Infrastruk. sukūrimo sąnaudos'!KS18</f>
        <v>0</v>
      </c>
      <c r="KT77" s="84">
        <f>-'Infrastruk. sukūrimo sąnaudos'!KT18</f>
        <v>0</v>
      </c>
      <c r="KU77" s="84">
        <f>-'Infrastruk. sukūrimo sąnaudos'!KU18</f>
        <v>0</v>
      </c>
      <c r="KV77" s="84">
        <f>-'Infrastruk. sukūrimo sąnaudos'!KV18</f>
        <v>0</v>
      </c>
      <c r="KW77" s="84">
        <f>-'Infrastruk. sukūrimo sąnaudos'!KW18</f>
        <v>0</v>
      </c>
      <c r="KX77" s="84">
        <f>-'Infrastruk. sukūrimo sąnaudos'!KX18</f>
        <v>0</v>
      </c>
      <c r="KY77" s="84">
        <f>-'Infrastruk. sukūrimo sąnaudos'!KY18</f>
        <v>0</v>
      </c>
      <c r="KZ77" s="84">
        <f>-'Infrastruk. sukūrimo sąnaudos'!KZ18</f>
        <v>0</v>
      </c>
      <c r="LA77" s="95">
        <f t="shared" si="1474"/>
        <v>0</v>
      </c>
      <c r="LB77" s="84">
        <f>-'Infrastruk. sukūrimo sąnaudos'!LB18</f>
        <v>0</v>
      </c>
      <c r="LC77" s="84">
        <f>-'Infrastruk. sukūrimo sąnaudos'!LC18</f>
        <v>0</v>
      </c>
      <c r="LD77" s="84">
        <f>-'Infrastruk. sukūrimo sąnaudos'!LD18</f>
        <v>0</v>
      </c>
      <c r="LE77" s="84">
        <f>-'Infrastruk. sukūrimo sąnaudos'!LE18</f>
        <v>0</v>
      </c>
      <c r="LF77" s="84">
        <f>-'Infrastruk. sukūrimo sąnaudos'!LF18</f>
        <v>0</v>
      </c>
      <c r="LG77" s="84">
        <f>-'Infrastruk. sukūrimo sąnaudos'!LG18</f>
        <v>0</v>
      </c>
      <c r="LH77" s="84">
        <f>-'Infrastruk. sukūrimo sąnaudos'!LH18</f>
        <v>0</v>
      </c>
      <c r="LI77" s="84">
        <f>-'Infrastruk. sukūrimo sąnaudos'!LI18</f>
        <v>0</v>
      </c>
      <c r="LJ77" s="84">
        <f>-'Infrastruk. sukūrimo sąnaudos'!LJ18</f>
        <v>0</v>
      </c>
      <c r="LK77" s="84">
        <f>-'Infrastruk. sukūrimo sąnaudos'!LK18</f>
        <v>0</v>
      </c>
      <c r="LL77" s="84">
        <f>-'Infrastruk. sukūrimo sąnaudos'!LL18</f>
        <v>0</v>
      </c>
      <c r="LM77" s="84">
        <f>-'Infrastruk. sukūrimo sąnaudos'!LM18</f>
        <v>0</v>
      </c>
      <c r="LN77" s="95">
        <f t="shared" si="1476"/>
        <v>0</v>
      </c>
    </row>
    <row r="78" spans="1:326" s="58" customFormat="1">
      <c r="A78" s="60" t="s">
        <v>79</v>
      </c>
      <c r="B78" s="88"/>
      <c r="C78" s="84"/>
      <c r="D78" s="84"/>
      <c r="E78" s="84"/>
      <c r="F78" s="84"/>
      <c r="G78" s="84"/>
      <c r="H78" s="84"/>
      <c r="I78" s="84"/>
      <c r="J78" s="84"/>
      <c r="K78" s="84"/>
      <c r="L78" s="84"/>
      <c r="M78" s="84"/>
      <c r="N78" s="95">
        <f t="shared" si="1359"/>
        <v>0</v>
      </c>
      <c r="O78" s="84"/>
      <c r="P78" s="84"/>
      <c r="Q78" s="84"/>
      <c r="R78" s="84"/>
      <c r="S78" s="84"/>
      <c r="T78" s="84"/>
      <c r="U78" s="84"/>
      <c r="V78" s="84"/>
      <c r="W78" s="84"/>
      <c r="X78" s="84"/>
      <c r="Y78" s="84"/>
      <c r="Z78" s="84"/>
      <c r="AA78" s="95">
        <f t="shared" si="1360"/>
        <v>0</v>
      </c>
      <c r="AB78" s="84"/>
      <c r="AC78" s="84"/>
      <c r="AD78" s="84"/>
      <c r="AE78" s="84"/>
      <c r="AF78" s="84"/>
      <c r="AG78" s="84"/>
      <c r="AH78" s="84"/>
      <c r="AI78" s="84"/>
      <c r="AJ78" s="84"/>
      <c r="AK78" s="84"/>
      <c r="AL78" s="84"/>
      <c r="AM78" s="84"/>
      <c r="AN78" s="95">
        <f t="shared" si="1361"/>
        <v>0</v>
      </c>
      <c r="AO78" s="84"/>
      <c r="AP78" s="84"/>
      <c r="AQ78" s="84"/>
      <c r="AR78" s="84"/>
      <c r="AS78" s="84"/>
      <c r="AT78" s="84"/>
      <c r="AU78" s="84"/>
      <c r="AV78" s="84"/>
      <c r="AW78" s="84"/>
      <c r="AX78" s="84"/>
      <c r="AY78" s="84"/>
      <c r="AZ78" s="84"/>
      <c r="BA78" s="95">
        <f t="shared" si="1388"/>
        <v>0</v>
      </c>
      <c r="BB78" s="84"/>
      <c r="BC78" s="84"/>
      <c r="BD78" s="84"/>
      <c r="BE78" s="84"/>
      <c r="BF78" s="84"/>
      <c r="BG78" s="84"/>
      <c r="BH78" s="84"/>
      <c r="BI78" s="84"/>
      <c r="BJ78" s="84"/>
      <c r="BK78" s="84"/>
      <c r="BL78" s="84"/>
      <c r="BM78" s="84"/>
      <c r="BN78" s="95">
        <f t="shared" si="1436"/>
        <v>0</v>
      </c>
      <c r="BO78" s="84"/>
      <c r="BP78" s="84"/>
      <c r="BQ78" s="84"/>
      <c r="BR78" s="84"/>
      <c r="BS78" s="84"/>
      <c r="BT78" s="84"/>
      <c r="BU78" s="84"/>
      <c r="BV78" s="84"/>
      <c r="BW78" s="84"/>
      <c r="BX78" s="84"/>
      <c r="BY78" s="84"/>
      <c r="BZ78" s="84"/>
      <c r="CA78" s="95">
        <f t="shared" si="1438"/>
        <v>0</v>
      </c>
      <c r="CB78" s="84"/>
      <c r="CC78" s="84"/>
      <c r="CD78" s="84"/>
      <c r="CE78" s="84"/>
      <c r="CF78" s="84"/>
      <c r="CG78" s="84"/>
      <c r="CH78" s="84"/>
      <c r="CI78" s="84"/>
      <c r="CJ78" s="84"/>
      <c r="CK78" s="84"/>
      <c r="CL78" s="84"/>
      <c r="CM78" s="84"/>
      <c r="CN78" s="95">
        <f t="shared" si="1440"/>
        <v>0</v>
      </c>
      <c r="CO78" s="84"/>
      <c r="CP78" s="84"/>
      <c r="CQ78" s="84"/>
      <c r="CR78" s="84"/>
      <c r="CS78" s="84"/>
      <c r="CT78" s="84"/>
      <c r="CU78" s="84"/>
      <c r="CV78" s="84"/>
      <c r="CW78" s="84"/>
      <c r="CX78" s="84"/>
      <c r="CY78" s="84"/>
      <c r="CZ78" s="84"/>
      <c r="DA78" s="95">
        <f t="shared" si="1442"/>
        <v>0</v>
      </c>
      <c r="DB78" s="84"/>
      <c r="DC78" s="84"/>
      <c r="DD78" s="84"/>
      <c r="DE78" s="84"/>
      <c r="DF78" s="84"/>
      <c r="DG78" s="84"/>
      <c r="DH78" s="84"/>
      <c r="DI78" s="84"/>
      <c r="DJ78" s="84"/>
      <c r="DK78" s="84"/>
      <c r="DL78" s="84"/>
      <c r="DM78" s="84"/>
      <c r="DN78" s="95">
        <f t="shared" si="1444"/>
        <v>0</v>
      </c>
      <c r="DO78" s="84"/>
      <c r="DP78" s="84"/>
      <c r="DQ78" s="84"/>
      <c r="DR78" s="84"/>
      <c r="DS78" s="84"/>
      <c r="DT78" s="84"/>
      <c r="DU78" s="84"/>
      <c r="DV78" s="84"/>
      <c r="DW78" s="84"/>
      <c r="DX78" s="84"/>
      <c r="DY78" s="84"/>
      <c r="DZ78" s="84"/>
      <c r="EA78" s="95">
        <f t="shared" si="1446"/>
        <v>0</v>
      </c>
      <c r="EB78" s="84"/>
      <c r="EC78" s="84"/>
      <c r="ED78" s="84"/>
      <c r="EE78" s="84"/>
      <c r="EF78" s="84"/>
      <c r="EG78" s="84"/>
      <c r="EH78" s="84"/>
      <c r="EI78" s="84"/>
      <c r="EJ78" s="84"/>
      <c r="EK78" s="84"/>
      <c r="EL78" s="84"/>
      <c r="EM78" s="84"/>
      <c r="EN78" s="95">
        <f t="shared" si="1448"/>
        <v>0</v>
      </c>
      <c r="EO78" s="84"/>
      <c r="EP78" s="84"/>
      <c r="EQ78" s="84"/>
      <c r="ER78" s="84"/>
      <c r="ES78" s="84"/>
      <c r="ET78" s="84"/>
      <c r="EU78" s="84"/>
      <c r="EV78" s="84"/>
      <c r="EW78" s="84"/>
      <c r="EX78" s="84"/>
      <c r="EY78" s="84"/>
      <c r="EZ78" s="84"/>
      <c r="FA78" s="95">
        <f t="shared" si="1450"/>
        <v>0</v>
      </c>
      <c r="FB78" s="84"/>
      <c r="FC78" s="84"/>
      <c r="FD78" s="84"/>
      <c r="FE78" s="84"/>
      <c r="FF78" s="84"/>
      <c r="FG78" s="84"/>
      <c r="FH78" s="84"/>
      <c r="FI78" s="84"/>
      <c r="FJ78" s="84"/>
      <c r="FK78" s="84"/>
      <c r="FL78" s="84"/>
      <c r="FM78" s="84"/>
      <c r="FN78" s="95">
        <f t="shared" si="1452"/>
        <v>0</v>
      </c>
      <c r="FO78" s="84"/>
      <c r="FP78" s="84"/>
      <c r="FQ78" s="84"/>
      <c r="FR78" s="84"/>
      <c r="FS78" s="84"/>
      <c r="FT78" s="84"/>
      <c r="FU78" s="84"/>
      <c r="FV78" s="84"/>
      <c r="FW78" s="84"/>
      <c r="FX78" s="84"/>
      <c r="FY78" s="84"/>
      <c r="FZ78" s="84"/>
      <c r="GA78" s="95">
        <f t="shared" si="1454"/>
        <v>0</v>
      </c>
      <c r="GB78" s="84"/>
      <c r="GC78" s="84"/>
      <c r="GD78" s="84"/>
      <c r="GE78" s="84"/>
      <c r="GF78" s="84"/>
      <c r="GG78" s="84"/>
      <c r="GH78" s="84"/>
      <c r="GI78" s="84"/>
      <c r="GJ78" s="84"/>
      <c r="GK78" s="84"/>
      <c r="GL78" s="84"/>
      <c r="GM78" s="84"/>
      <c r="GN78" s="95">
        <f t="shared" si="1456"/>
        <v>0</v>
      </c>
      <c r="GO78" s="84"/>
      <c r="GP78" s="84"/>
      <c r="GQ78" s="84"/>
      <c r="GR78" s="84"/>
      <c r="GS78" s="84"/>
      <c r="GT78" s="84"/>
      <c r="GU78" s="84"/>
      <c r="GV78" s="84"/>
      <c r="GW78" s="84"/>
      <c r="GX78" s="84"/>
      <c r="GY78" s="84"/>
      <c r="GZ78" s="84"/>
      <c r="HA78" s="95">
        <f t="shared" si="1458"/>
        <v>0</v>
      </c>
      <c r="HB78" s="84"/>
      <c r="HC78" s="84"/>
      <c r="HD78" s="84"/>
      <c r="HE78" s="84"/>
      <c r="HF78" s="84"/>
      <c r="HG78" s="84"/>
      <c r="HH78" s="84"/>
      <c r="HI78" s="84"/>
      <c r="HJ78" s="84"/>
      <c r="HK78" s="84"/>
      <c r="HL78" s="84"/>
      <c r="HM78" s="84"/>
      <c r="HN78" s="95">
        <f t="shared" si="1460"/>
        <v>0</v>
      </c>
      <c r="HO78" s="84"/>
      <c r="HP78" s="84"/>
      <c r="HQ78" s="84"/>
      <c r="HR78" s="84"/>
      <c r="HS78" s="84"/>
      <c r="HT78" s="84"/>
      <c r="HU78" s="84"/>
      <c r="HV78" s="84"/>
      <c r="HW78" s="84"/>
      <c r="HX78" s="84"/>
      <c r="HY78" s="84"/>
      <c r="HZ78" s="84"/>
      <c r="IA78" s="95">
        <f t="shared" si="1462"/>
        <v>0</v>
      </c>
      <c r="IB78" s="84"/>
      <c r="IC78" s="84"/>
      <c r="ID78" s="84"/>
      <c r="IE78" s="84"/>
      <c r="IF78" s="84"/>
      <c r="IG78" s="84"/>
      <c r="IH78" s="84"/>
      <c r="II78" s="84"/>
      <c r="IJ78" s="84"/>
      <c r="IK78" s="84"/>
      <c r="IL78" s="84"/>
      <c r="IM78" s="84"/>
      <c r="IN78" s="95">
        <f t="shared" si="1464"/>
        <v>0</v>
      </c>
      <c r="IO78" s="84"/>
      <c r="IP78" s="84"/>
      <c r="IQ78" s="84"/>
      <c r="IR78" s="84"/>
      <c r="IS78" s="84"/>
      <c r="IT78" s="84"/>
      <c r="IU78" s="84"/>
      <c r="IV78" s="84"/>
      <c r="IW78" s="84"/>
      <c r="IX78" s="84"/>
      <c r="IY78" s="84"/>
      <c r="IZ78" s="84"/>
      <c r="JA78" s="95">
        <f t="shared" si="1466"/>
        <v>0</v>
      </c>
      <c r="JB78" s="84"/>
      <c r="JC78" s="84"/>
      <c r="JD78" s="84"/>
      <c r="JE78" s="84"/>
      <c r="JF78" s="84"/>
      <c r="JG78" s="84"/>
      <c r="JH78" s="84"/>
      <c r="JI78" s="84"/>
      <c r="JJ78" s="84"/>
      <c r="JK78" s="84"/>
      <c r="JL78" s="84"/>
      <c r="JM78" s="84"/>
      <c r="JN78" s="95">
        <f t="shared" si="1468"/>
        <v>0</v>
      </c>
      <c r="JO78" s="84"/>
      <c r="JP78" s="84"/>
      <c r="JQ78" s="84"/>
      <c r="JR78" s="84"/>
      <c r="JS78" s="84"/>
      <c r="JT78" s="84"/>
      <c r="JU78" s="84"/>
      <c r="JV78" s="84"/>
      <c r="JW78" s="84"/>
      <c r="JX78" s="84"/>
      <c r="JY78" s="84"/>
      <c r="JZ78" s="84"/>
      <c r="KA78" s="95">
        <f t="shared" si="1470"/>
        <v>0</v>
      </c>
      <c r="KB78" s="84"/>
      <c r="KC78" s="84"/>
      <c r="KD78" s="84"/>
      <c r="KE78" s="84"/>
      <c r="KF78" s="84"/>
      <c r="KG78" s="84"/>
      <c r="KH78" s="84"/>
      <c r="KI78" s="84"/>
      <c r="KJ78" s="84"/>
      <c r="KK78" s="84"/>
      <c r="KL78" s="84"/>
      <c r="KM78" s="84"/>
      <c r="KN78" s="95">
        <f t="shared" si="1472"/>
        <v>0</v>
      </c>
      <c r="KO78" s="84"/>
      <c r="KP78" s="84"/>
      <c r="KQ78" s="84"/>
      <c r="KR78" s="84"/>
      <c r="KS78" s="84"/>
      <c r="KT78" s="84"/>
      <c r="KU78" s="84"/>
      <c r="KV78" s="84"/>
      <c r="KW78" s="84"/>
      <c r="KX78" s="84"/>
      <c r="KY78" s="84"/>
      <c r="KZ78" s="84"/>
      <c r="LA78" s="95">
        <f t="shared" si="1474"/>
        <v>0</v>
      </c>
      <c r="LB78" s="84"/>
      <c r="LC78" s="84"/>
      <c r="LD78" s="84"/>
      <c r="LE78" s="84"/>
      <c r="LF78" s="84"/>
      <c r="LG78" s="84"/>
      <c r="LH78" s="84"/>
      <c r="LI78" s="84"/>
      <c r="LJ78" s="84"/>
      <c r="LK78" s="84"/>
      <c r="LL78" s="84"/>
      <c r="LM78" s="84"/>
      <c r="LN78" s="95">
        <f t="shared" si="1476"/>
        <v>0</v>
      </c>
    </row>
    <row r="79" spans="1:326" s="58" customFormat="1">
      <c r="A79" s="60" t="s">
        <v>80</v>
      </c>
      <c r="B79" s="88"/>
      <c r="C79" s="84"/>
      <c r="D79" s="84"/>
      <c r="E79" s="84"/>
      <c r="F79" s="84"/>
      <c r="G79" s="84"/>
      <c r="H79" s="84"/>
      <c r="I79" s="84"/>
      <c r="J79" s="84"/>
      <c r="K79" s="84"/>
      <c r="L79" s="84"/>
      <c r="M79" s="84"/>
      <c r="N79" s="95">
        <f t="shared" si="1359"/>
        <v>0</v>
      </c>
      <c r="O79" s="84"/>
      <c r="P79" s="84"/>
      <c r="Q79" s="84"/>
      <c r="R79" s="84"/>
      <c r="S79" s="84"/>
      <c r="T79" s="84"/>
      <c r="U79" s="84"/>
      <c r="V79" s="84"/>
      <c r="W79" s="84"/>
      <c r="X79" s="84"/>
      <c r="Y79" s="84"/>
      <c r="Z79" s="84"/>
      <c r="AA79" s="95">
        <f t="shared" si="1360"/>
        <v>0</v>
      </c>
      <c r="AB79" s="84"/>
      <c r="AC79" s="84"/>
      <c r="AD79" s="84"/>
      <c r="AE79" s="84"/>
      <c r="AF79" s="84"/>
      <c r="AG79" s="84"/>
      <c r="AH79" s="84"/>
      <c r="AI79" s="84"/>
      <c r="AJ79" s="84"/>
      <c r="AK79" s="84"/>
      <c r="AL79" s="84"/>
      <c r="AM79" s="84"/>
      <c r="AN79" s="95">
        <f t="shared" si="1361"/>
        <v>0</v>
      </c>
      <c r="AO79" s="84"/>
      <c r="AP79" s="84"/>
      <c r="AQ79" s="84"/>
      <c r="AR79" s="84"/>
      <c r="AS79" s="84"/>
      <c r="AT79" s="84"/>
      <c r="AU79" s="84"/>
      <c r="AV79" s="84"/>
      <c r="AW79" s="84"/>
      <c r="AX79" s="84"/>
      <c r="AY79" s="84"/>
      <c r="AZ79" s="84"/>
      <c r="BA79" s="95">
        <f t="shared" si="1388"/>
        <v>0</v>
      </c>
      <c r="BB79" s="84"/>
      <c r="BC79" s="84"/>
      <c r="BD79" s="84"/>
      <c r="BE79" s="84"/>
      <c r="BF79" s="84"/>
      <c r="BG79" s="84"/>
      <c r="BH79" s="84"/>
      <c r="BI79" s="84"/>
      <c r="BJ79" s="84"/>
      <c r="BK79" s="84"/>
      <c r="BL79" s="84"/>
      <c r="BM79" s="84"/>
      <c r="BN79" s="95">
        <f t="shared" si="1436"/>
        <v>0</v>
      </c>
      <c r="BO79" s="84"/>
      <c r="BP79" s="84"/>
      <c r="BQ79" s="84"/>
      <c r="BR79" s="84"/>
      <c r="BS79" s="84"/>
      <c r="BT79" s="84"/>
      <c r="BU79" s="84"/>
      <c r="BV79" s="84"/>
      <c r="BW79" s="84"/>
      <c r="BX79" s="84"/>
      <c r="BY79" s="84"/>
      <c r="BZ79" s="84"/>
      <c r="CA79" s="95">
        <f t="shared" si="1438"/>
        <v>0</v>
      </c>
      <c r="CB79" s="84"/>
      <c r="CC79" s="84"/>
      <c r="CD79" s="84"/>
      <c r="CE79" s="84"/>
      <c r="CF79" s="84"/>
      <c r="CG79" s="84"/>
      <c r="CH79" s="84"/>
      <c r="CI79" s="84"/>
      <c r="CJ79" s="84"/>
      <c r="CK79" s="84"/>
      <c r="CL79" s="84"/>
      <c r="CM79" s="84"/>
      <c r="CN79" s="95">
        <f t="shared" si="1440"/>
        <v>0</v>
      </c>
      <c r="CO79" s="84"/>
      <c r="CP79" s="84"/>
      <c r="CQ79" s="84"/>
      <c r="CR79" s="84"/>
      <c r="CS79" s="84"/>
      <c r="CT79" s="84"/>
      <c r="CU79" s="84"/>
      <c r="CV79" s="84"/>
      <c r="CW79" s="84"/>
      <c r="CX79" s="84"/>
      <c r="CY79" s="84"/>
      <c r="CZ79" s="84"/>
      <c r="DA79" s="95">
        <f t="shared" si="1442"/>
        <v>0</v>
      </c>
      <c r="DB79" s="84"/>
      <c r="DC79" s="84"/>
      <c r="DD79" s="84"/>
      <c r="DE79" s="84"/>
      <c r="DF79" s="84"/>
      <c r="DG79" s="84"/>
      <c r="DH79" s="84"/>
      <c r="DI79" s="84"/>
      <c r="DJ79" s="84"/>
      <c r="DK79" s="84"/>
      <c r="DL79" s="84"/>
      <c r="DM79" s="84"/>
      <c r="DN79" s="95">
        <f t="shared" si="1444"/>
        <v>0</v>
      </c>
      <c r="DO79" s="84"/>
      <c r="DP79" s="84"/>
      <c r="DQ79" s="84"/>
      <c r="DR79" s="84"/>
      <c r="DS79" s="84"/>
      <c r="DT79" s="84"/>
      <c r="DU79" s="84"/>
      <c r="DV79" s="84"/>
      <c r="DW79" s="84"/>
      <c r="DX79" s="84"/>
      <c r="DY79" s="84"/>
      <c r="DZ79" s="84"/>
      <c r="EA79" s="95">
        <f t="shared" si="1446"/>
        <v>0</v>
      </c>
      <c r="EB79" s="84"/>
      <c r="EC79" s="84"/>
      <c r="ED79" s="84"/>
      <c r="EE79" s="84"/>
      <c r="EF79" s="84"/>
      <c r="EG79" s="84"/>
      <c r="EH79" s="84"/>
      <c r="EI79" s="84"/>
      <c r="EJ79" s="84"/>
      <c r="EK79" s="84"/>
      <c r="EL79" s="84"/>
      <c r="EM79" s="84"/>
      <c r="EN79" s="95">
        <f t="shared" si="1448"/>
        <v>0</v>
      </c>
      <c r="EO79" s="84"/>
      <c r="EP79" s="84"/>
      <c r="EQ79" s="84"/>
      <c r="ER79" s="84"/>
      <c r="ES79" s="84"/>
      <c r="ET79" s="84"/>
      <c r="EU79" s="84"/>
      <c r="EV79" s="84"/>
      <c r="EW79" s="84"/>
      <c r="EX79" s="84"/>
      <c r="EY79" s="84"/>
      <c r="EZ79" s="84"/>
      <c r="FA79" s="95">
        <f t="shared" si="1450"/>
        <v>0</v>
      </c>
      <c r="FB79" s="84"/>
      <c r="FC79" s="84"/>
      <c r="FD79" s="84"/>
      <c r="FE79" s="84"/>
      <c r="FF79" s="84"/>
      <c r="FG79" s="84"/>
      <c r="FH79" s="84"/>
      <c r="FI79" s="84"/>
      <c r="FJ79" s="84"/>
      <c r="FK79" s="84"/>
      <c r="FL79" s="84"/>
      <c r="FM79" s="84"/>
      <c r="FN79" s="95">
        <f t="shared" si="1452"/>
        <v>0</v>
      </c>
      <c r="FO79" s="84"/>
      <c r="FP79" s="84"/>
      <c r="FQ79" s="84"/>
      <c r="FR79" s="84"/>
      <c r="FS79" s="84"/>
      <c r="FT79" s="84"/>
      <c r="FU79" s="84"/>
      <c r="FV79" s="84"/>
      <c r="FW79" s="84"/>
      <c r="FX79" s="84"/>
      <c r="FY79" s="84"/>
      <c r="FZ79" s="84"/>
      <c r="GA79" s="95">
        <f t="shared" si="1454"/>
        <v>0</v>
      </c>
      <c r="GB79" s="84"/>
      <c r="GC79" s="84"/>
      <c r="GD79" s="84"/>
      <c r="GE79" s="84"/>
      <c r="GF79" s="84"/>
      <c r="GG79" s="84"/>
      <c r="GH79" s="84"/>
      <c r="GI79" s="84"/>
      <c r="GJ79" s="84"/>
      <c r="GK79" s="84"/>
      <c r="GL79" s="84"/>
      <c r="GM79" s="84"/>
      <c r="GN79" s="95">
        <f t="shared" si="1456"/>
        <v>0</v>
      </c>
      <c r="GO79" s="84"/>
      <c r="GP79" s="84"/>
      <c r="GQ79" s="84"/>
      <c r="GR79" s="84"/>
      <c r="GS79" s="84"/>
      <c r="GT79" s="84"/>
      <c r="GU79" s="84"/>
      <c r="GV79" s="84"/>
      <c r="GW79" s="84"/>
      <c r="GX79" s="84"/>
      <c r="GY79" s="84"/>
      <c r="GZ79" s="84"/>
      <c r="HA79" s="95">
        <f t="shared" si="1458"/>
        <v>0</v>
      </c>
      <c r="HB79" s="84"/>
      <c r="HC79" s="84"/>
      <c r="HD79" s="84"/>
      <c r="HE79" s="84"/>
      <c r="HF79" s="84"/>
      <c r="HG79" s="84"/>
      <c r="HH79" s="84"/>
      <c r="HI79" s="84"/>
      <c r="HJ79" s="84"/>
      <c r="HK79" s="84"/>
      <c r="HL79" s="84"/>
      <c r="HM79" s="84"/>
      <c r="HN79" s="95">
        <f t="shared" si="1460"/>
        <v>0</v>
      </c>
      <c r="HO79" s="84"/>
      <c r="HP79" s="84"/>
      <c r="HQ79" s="84"/>
      <c r="HR79" s="84"/>
      <c r="HS79" s="84"/>
      <c r="HT79" s="84"/>
      <c r="HU79" s="84"/>
      <c r="HV79" s="84"/>
      <c r="HW79" s="84"/>
      <c r="HX79" s="84"/>
      <c r="HY79" s="84"/>
      <c r="HZ79" s="84"/>
      <c r="IA79" s="95">
        <f t="shared" si="1462"/>
        <v>0</v>
      </c>
      <c r="IB79" s="84"/>
      <c r="IC79" s="84"/>
      <c r="ID79" s="84"/>
      <c r="IE79" s="84"/>
      <c r="IF79" s="84"/>
      <c r="IG79" s="84"/>
      <c r="IH79" s="84"/>
      <c r="II79" s="84"/>
      <c r="IJ79" s="84"/>
      <c r="IK79" s="84"/>
      <c r="IL79" s="84"/>
      <c r="IM79" s="84"/>
      <c r="IN79" s="95">
        <f t="shared" si="1464"/>
        <v>0</v>
      </c>
      <c r="IO79" s="84"/>
      <c r="IP79" s="84"/>
      <c r="IQ79" s="84"/>
      <c r="IR79" s="84"/>
      <c r="IS79" s="84"/>
      <c r="IT79" s="84"/>
      <c r="IU79" s="84"/>
      <c r="IV79" s="84"/>
      <c r="IW79" s="84"/>
      <c r="IX79" s="84"/>
      <c r="IY79" s="84"/>
      <c r="IZ79" s="84"/>
      <c r="JA79" s="95">
        <f t="shared" si="1466"/>
        <v>0</v>
      </c>
      <c r="JB79" s="84"/>
      <c r="JC79" s="84"/>
      <c r="JD79" s="84"/>
      <c r="JE79" s="84"/>
      <c r="JF79" s="84"/>
      <c r="JG79" s="84"/>
      <c r="JH79" s="84"/>
      <c r="JI79" s="84"/>
      <c r="JJ79" s="84"/>
      <c r="JK79" s="84"/>
      <c r="JL79" s="84"/>
      <c r="JM79" s="84"/>
      <c r="JN79" s="95">
        <f t="shared" si="1468"/>
        <v>0</v>
      </c>
      <c r="JO79" s="84"/>
      <c r="JP79" s="84"/>
      <c r="JQ79" s="84"/>
      <c r="JR79" s="84"/>
      <c r="JS79" s="84"/>
      <c r="JT79" s="84"/>
      <c r="JU79" s="84"/>
      <c r="JV79" s="84"/>
      <c r="JW79" s="84"/>
      <c r="JX79" s="84"/>
      <c r="JY79" s="84"/>
      <c r="JZ79" s="84"/>
      <c r="KA79" s="95">
        <f t="shared" si="1470"/>
        <v>0</v>
      </c>
      <c r="KB79" s="84"/>
      <c r="KC79" s="84"/>
      <c r="KD79" s="84"/>
      <c r="KE79" s="84"/>
      <c r="KF79" s="84"/>
      <c r="KG79" s="84"/>
      <c r="KH79" s="84"/>
      <c r="KI79" s="84"/>
      <c r="KJ79" s="84"/>
      <c r="KK79" s="84"/>
      <c r="KL79" s="84"/>
      <c r="KM79" s="84"/>
      <c r="KN79" s="95">
        <f t="shared" si="1472"/>
        <v>0</v>
      </c>
      <c r="KO79" s="84"/>
      <c r="KP79" s="84"/>
      <c r="KQ79" s="84"/>
      <c r="KR79" s="84"/>
      <c r="KS79" s="84"/>
      <c r="KT79" s="84"/>
      <c r="KU79" s="84"/>
      <c r="KV79" s="84"/>
      <c r="KW79" s="84"/>
      <c r="KX79" s="84"/>
      <c r="KY79" s="84"/>
      <c r="KZ79" s="84"/>
      <c r="LA79" s="95">
        <f t="shared" si="1474"/>
        <v>0</v>
      </c>
      <c r="LB79" s="84"/>
      <c r="LC79" s="84"/>
      <c r="LD79" s="84"/>
      <c r="LE79" s="84"/>
      <c r="LF79" s="84"/>
      <c r="LG79" s="84"/>
      <c r="LH79" s="84"/>
      <c r="LI79" s="84"/>
      <c r="LJ79" s="84"/>
      <c r="LK79" s="84"/>
      <c r="LL79" s="84"/>
      <c r="LM79" s="84"/>
      <c r="LN79" s="95">
        <f t="shared" si="1476"/>
        <v>0</v>
      </c>
    </row>
    <row r="80" spans="1:326" s="58" customFormat="1">
      <c r="A80" s="60" t="s">
        <v>81</v>
      </c>
      <c r="B80" s="88"/>
      <c r="C80" s="84"/>
      <c r="D80" s="84"/>
      <c r="E80" s="84"/>
      <c r="F80" s="84"/>
      <c r="G80" s="84"/>
      <c r="H80" s="84"/>
      <c r="I80" s="84"/>
      <c r="J80" s="84"/>
      <c r="K80" s="84"/>
      <c r="L80" s="84"/>
      <c r="M80" s="84"/>
      <c r="N80" s="95">
        <f t="shared" si="1359"/>
        <v>0</v>
      </c>
      <c r="O80" s="84"/>
      <c r="P80" s="84"/>
      <c r="Q80" s="84"/>
      <c r="R80" s="84"/>
      <c r="S80" s="84"/>
      <c r="T80" s="84"/>
      <c r="U80" s="84"/>
      <c r="V80" s="84"/>
      <c r="W80" s="84"/>
      <c r="X80" s="84"/>
      <c r="Y80" s="84"/>
      <c r="Z80" s="84"/>
      <c r="AA80" s="95">
        <f t="shared" si="1360"/>
        <v>0</v>
      </c>
      <c r="AB80" s="84"/>
      <c r="AC80" s="84"/>
      <c r="AD80" s="84"/>
      <c r="AE80" s="84"/>
      <c r="AF80" s="84"/>
      <c r="AG80" s="84"/>
      <c r="AH80" s="84"/>
      <c r="AI80" s="84"/>
      <c r="AJ80" s="84"/>
      <c r="AK80" s="84"/>
      <c r="AL80" s="84"/>
      <c r="AM80" s="84"/>
      <c r="AN80" s="95">
        <f t="shared" si="1361"/>
        <v>0</v>
      </c>
      <c r="AO80" s="84"/>
      <c r="AP80" s="84"/>
      <c r="AQ80" s="84"/>
      <c r="AR80" s="84"/>
      <c r="AS80" s="84"/>
      <c r="AT80" s="84"/>
      <c r="AU80" s="84"/>
      <c r="AV80" s="84"/>
      <c r="AW80" s="84"/>
      <c r="AX80" s="84"/>
      <c r="AY80" s="84"/>
      <c r="AZ80" s="84"/>
      <c r="BA80" s="95">
        <f t="shared" si="1388"/>
        <v>0</v>
      </c>
      <c r="BB80" s="84"/>
      <c r="BC80" s="84"/>
      <c r="BD80" s="84"/>
      <c r="BE80" s="84"/>
      <c r="BF80" s="84"/>
      <c r="BG80" s="84"/>
      <c r="BH80" s="84"/>
      <c r="BI80" s="84"/>
      <c r="BJ80" s="84"/>
      <c r="BK80" s="84"/>
      <c r="BL80" s="84"/>
      <c r="BM80" s="84"/>
      <c r="BN80" s="95">
        <f t="shared" si="1436"/>
        <v>0</v>
      </c>
      <c r="BO80" s="84"/>
      <c r="BP80" s="84"/>
      <c r="BQ80" s="84"/>
      <c r="BR80" s="84"/>
      <c r="BS80" s="84"/>
      <c r="BT80" s="84"/>
      <c r="BU80" s="84"/>
      <c r="BV80" s="84"/>
      <c r="BW80" s="84"/>
      <c r="BX80" s="84"/>
      <c r="BY80" s="84"/>
      <c r="BZ80" s="84"/>
      <c r="CA80" s="95">
        <f t="shared" si="1438"/>
        <v>0</v>
      </c>
      <c r="CB80" s="84"/>
      <c r="CC80" s="84"/>
      <c r="CD80" s="84"/>
      <c r="CE80" s="84"/>
      <c r="CF80" s="84"/>
      <c r="CG80" s="84"/>
      <c r="CH80" s="84"/>
      <c r="CI80" s="84"/>
      <c r="CJ80" s="84"/>
      <c r="CK80" s="84"/>
      <c r="CL80" s="84"/>
      <c r="CM80" s="84"/>
      <c r="CN80" s="95">
        <f t="shared" si="1440"/>
        <v>0</v>
      </c>
      <c r="CO80" s="84"/>
      <c r="CP80" s="84"/>
      <c r="CQ80" s="84"/>
      <c r="CR80" s="84"/>
      <c r="CS80" s="84"/>
      <c r="CT80" s="84"/>
      <c r="CU80" s="84"/>
      <c r="CV80" s="84"/>
      <c r="CW80" s="84"/>
      <c r="CX80" s="84"/>
      <c r="CY80" s="84"/>
      <c r="CZ80" s="84"/>
      <c r="DA80" s="95">
        <f t="shared" si="1442"/>
        <v>0</v>
      </c>
      <c r="DB80" s="84"/>
      <c r="DC80" s="84"/>
      <c r="DD80" s="84"/>
      <c r="DE80" s="84"/>
      <c r="DF80" s="84"/>
      <c r="DG80" s="84"/>
      <c r="DH80" s="84"/>
      <c r="DI80" s="84"/>
      <c r="DJ80" s="84"/>
      <c r="DK80" s="84"/>
      <c r="DL80" s="84"/>
      <c r="DM80" s="84"/>
      <c r="DN80" s="95">
        <f t="shared" si="1444"/>
        <v>0</v>
      </c>
      <c r="DO80" s="84"/>
      <c r="DP80" s="84"/>
      <c r="DQ80" s="84"/>
      <c r="DR80" s="84"/>
      <c r="DS80" s="84"/>
      <c r="DT80" s="84"/>
      <c r="DU80" s="84"/>
      <c r="DV80" s="84"/>
      <c r="DW80" s="84"/>
      <c r="DX80" s="84"/>
      <c r="DY80" s="84"/>
      <c r="DZ80" s="84"/>
      <c r="EA80" s="95">
        <f t="shared" si="1446"/>
        <v>0</v>
      </c>
      <c r="EB80" s="84"/>
      <c r="EC80" s="84"/>
      <c r="ED80" s="84"/>
      <c r="EE80" s="84"/>
      <c r="EF80" s="84"/>
      <c r="EG80" s="84"/>
      <c r="EH80" s="84"/>
      <c r="EI80" s="84"/>
      <c r="EJ80" s="84"/>
      <c r="EK80" s="84"/>
      <c r="EL80" s="84"/>
      <c r="EM80" s="84"/>
      <c r="EN80" s="95">
        <f t="shared" si="1448"/>
        <v>0</v>
      </c>
      <c r="EO80" s="84"/>
      <c r="EP80" s="84"/>
      <c r="EQ80" s="84"/>
      <c r="ER80" s="84"/>
      <c r="ES80" s="84"/>
      <c r="ET80" s="84"/>
      <c r="EU80" s="84"/>
      <c r="EV80" s="84"/>
      <c r="EW80" s="84"/>
      <c r="EX80" s="84"/>
      <c r="EY80" s="84"/>
      <c r="EZ80" s="84"/>
      <c r="FA80" s="95">
        <f t="shared" si="1450"/>
        <v>0</v>
      </c>
      <c r="FB80" s="84"/>
      <c r="FC80" s="84"/>
      <c r="FD80" s="84"/>
      <c r="FE80" s="84"/>
      <c r="FF80" s="84"/>
      <c r="FG80" s="84"/>
      <c r="FH80" s="84"/>
      <c r="FI80" s="84"/>
      <c r="FJ80" s="84"/>
      <c r="FK80" s="84"/>
      <c r="FL80" s="84"/>
      <c r="FM80" s="84"/>
      <c r="FN80" s="95">
        <f t="shared" si="1452"/>
        <v>0</v>
      </c>
      <c r="FO80" s="84"/>
      <c r="FP80" s="84"/>
      <c r="FQ80" s="84"/>
      <c r="FR80" s="84"/>
      <c r="FS80" s="84"/>
      <c r="FT80" s="84"/>
      <c r="FU80" s="84"/>
      <c r="FV80" s="84"/>
      <c r="FW80" s="84"/>
      <c r="FX80" s="84"/>
      <c r="FY80" s="84"/>
      <c r="FZ80" s="84"/>
      <c r="GA80" s="95">
        <f t="shared" si="1454"/>
        <v>0</v>
      </c>
      <c r="GB80" s="84"/>
      <c r="GC80" s="84"/>
      <c r="GD80" s="84"/>
      <c r="GE80" s="84"/>
      <c r="GF80" s="84"/>
      <c r="GG80" s="84"/>
      <c r="GH80" s="84"/>
      <c r="GI80" s="84"/>
      <c r="GJ80" s="84"/>
      <c r="GK80" s="84"/>
      <c r="GL80" s="84"/>
      <c r="GM80" s="84"/>
      <c r="GN80" s="95">
        <f t="shared" si="1456"/>
        <v>0</v>
      </c>
      <c r="GO80" s="84"/>
      <c r="GP80" s="84"/>
      <c r="GQ80" s="84"/>
      <c r="GR80" s="84"/>
      <c r="GS80" s="84"/>
      <c r="GT80" s="84"/>
      <c r="GU80" s="84"/>
      <c r="GV80" s="84"/>
      <c r="GW80" s="84"/>
      <c r="GX80" s="84"/>
      <c r="GY80" s="84"/>
      <c r="GZ80" s="84"/>
      <c r="HA80" s="95">
        <f t="shared" si="1458"/>
        <v>0</v>
      </c>
      <c r="HB80" s="84"/>
      <c r="HC80" s="84"/>
      <c r="HD80" s="84"/>
      <c r="HE80" s="84"/>
      <c r="HF80" s="84"/>
      <c r="HG80" s="84"/>
      <c r="HH80" s="84"/>
      <c r="HI80" s="84"/>
      <c r="HJ80" s="84"/>
      <c r="HK80" s="84"/>
      <c r="HL80" s="84"/>
      <c r="HM80" s="84"/>
      <c r="HN80" s="95">
        <f t="shared" si="1460"/>
        <v>0</v>
      </c>
      <c r="HO80" s="84"/>
      <c r="HP80" s="84"/>
      <c r="HQ80" s="84"/>
      <c r="HR80" s="84"/>
      <c r="HS80" s="84"/>
      <c r="HT80" s="84"/>
      <c r="HU80" s="84"/>
      <c r="HV80" s="84"/>
      <c r="HW80" s="84"/>
      <c r="HX80" s="84"/>
      <c r="HY80" s="84"/>
      <c r="HZ80" s="84"/>
      <c r="IA80" s="95">
        <f t="shared" si="1462"/>
        <v>0</v>
      </c>
      <c r="IB80" s="84"/>
      <c r="IC80" s="84"/>
      <c r="ID80" s="84"/>
      <c r="IE80" s="84"/>
      <c r="IF80" s="84"/>
      <c r="IG80" s="84"/>
      <c r="IH80" s="84"/>
      <c r="II80" s="84"/>
      <c r="IJ80" s="84"/>
      <c r="IK80" s="84"/>
      <c r="IL80" s="84"/>
      <c r="IM80" s="84"/>
      <c r="IN80" s="95">
        <f t="shared" si="1464"/>
        <v>0</v>
      </c>
      <c r="IO80" s="84"/>
      <c r="IP80" s="84"/>
      <c r="IQ80" s="84"/>
      <c r="IR80" s="84"/>
      <c r="IS80" s="84"/>
      <c r="IT80" s="84"/>
      <c r="IU80" s="84"/>
      <c r="IV80" s="84"/>
      <c r="IW80" s="84"/>
      <c r="IX80" s="84"/>
      <c r="IY80" s="84"/>
      <c r="IZ80" s="84"/>
      <c r="JA80" s="95">
        <f t="shared" si="1466"/>
        <v>0</v>
      </c>
      <c r="JB80" s="84"/>
      <c r="JC80" s="84"/>
      <c r="JD80" s="84"/>
      <c r="JE80" s="84"/>
      <c r="JF80" s="84"/>
      <c r="JG80" s="84"/>
      <c r="JH80" s="84"/>
      <c r="JI80" s="84"/>
      <c r="JJ80" s="84"/>
      <c r="JK80" s="84"/>
      <c r="JL80" s="84"/>
      <c r="JM80" s="84"/>
      <c r="JN80" s="95">
        <f t="shared" si="1468"/>
        <v>0</v>
      </c>
      <c r="JO80" s="84"/>
      <c r="JP80" s="84"/>
      <c r="JQ80" s="84"/>
      <c r="JR80" s="84"/>
      <c r="JS80" s="84"/>
      <c r="JT80" s="84"/>
      <c r="JU80" s="84"/>
      <c r="JV80" s="84"/>
      <c r="JW80" s="84"/>
      <c r="JX80" s="84"/>
      <c r="JY80" s="84"/>
      <c r="JZ80" s="84"/>
      <c r="KA80" s="95">
        <f t="shared" si="1470"/>
        <v>0</v>
      </c>
      <c r="KB80" s="84"/>
      <c r="KC80" s="84"/>
      <c r="KD80" s="84"/>
      <c r="KE80" s="84"/>
      <c r="KF80" s="84"/>
      <c r="KG80" s="84"/>
      <c r="KH80" s="84"/>
      <c r="KI80" s="84"/>
      <c r="KJ80" s="84"/>
      <c r="KK80" s="84"/>
      <c r="KL80" s="84"/>
      <c r="KM80" s="84"/>
      <c r="KN80" s="95">
        <f t="shared" si="1472"/>
        <v>0</v>
      </c>
      <c r="KO80" s="84"/>
      <c r="KP80" s="84"/>
      <c r="KQ80" s="84"/>
      <c r="KR80" s="84"/>
      <c r="KS80" s="84"/>
      <c r="KT80" s="84"/>
      <c r="KU80" s="84"/>
      <c r="KV80" s="84"/>
      <c r="KW80" s="84"/>
      <c r="KX80" s="84"/>
      <c r="KY80" s="84"/>
      <c r="KZ80" s="84"/>
      <c r="LA80" s="95">
        <f t="shared" si="1474"/>
        <v>0</v>
      </c>
      <c r="LB80" s="84"/>
      <c r="LC80" s="84"/>
      <c r="LD80" s="84"/>
      <c r="LE80" s="84"/>
      <c r="LF80" s="84"/>
      <c r="LG80" s="84"/>
      <c r="LH80" s="84"/>
      <c r="LI80" s="84"/>
      <c r="LJ80" s="84"/>
      <c r="LK80" s="84"/>
      <c r="LL80" s="84"/>
      <c r="LM80" s="84"/>
      <c r="LN80" s="95">
        <f t="shared" si="1476"/>
        <v>0</v>
      </c>
    </row>
    <row r="81" spans="1:326" s="58" customFormat="1">
      <c r="A81" s="60" t="s">
        <v>82</v>
      </c>
      <c r="B81" s="88"/>
      <c r="C81" s="84"/>
      <c r="D81" s="84"/>
      <c r="E81" s="84"/>
      <c r="F81" s="84"/>
      <c r="G81" s="84"/>
      <c r="H81" s="84"/>
      <c r="I81" s="84"/>
      <c r="J81" s="84"/>
      <c r="K81" s="84"/>
      <c r="L81" s="84"/>
      <c r="M81" s="84"/>
      <c r="N81" s="95">
        <f t="shared" si="1359"/>
        <v>0</v>
      </c>
      <c r="O81" s="84"/>
      <c r="P81" s="84"/>
      <c r="Q81" s="84"/>
      <c r="R81" s="84"/>
      <c r="S81" s="84"/>
      <c r="T81" s="84"/>
      <c r="U81" s="84"/>
      <c r="V81" s="84"/>
      <c r="W81" s="84"/>
      <c r="X81" s="84"/>
      <c r="Y81" s="84"/>
      <c r="Z81" s="84"/>
      <c r="AA81" s="95">
        <f t="shared" si="1360"/>
        <v>0</v>
      </c>
      <c r="AB81" s="84"/>
      <c r="AC81" s="84"/>
      <c r="AD81" s="84"/>
      <c r="AE81" s="84"/>
      <c r="AF81" s="84"/>
      <c r="AG81" s="84"/>
      <c r="AH81" s="84"/>
      <c r="AI81" s="84"/>
      <c r="AJ81" s="84"/>
      <c r="AK81" s="84"/>
      <c r="AL81" s="84"/>
      <c r="AM81" s="84"/>
      <c r="AN81" s="95">
        <f t="shared" si="1361"/>
        <v>0</v>
      </c>
      <c r="AO81" s="84"/>
      <c r="AP81" s="84"/>
      <c r="AQ81" s="84"/>
      <c r="AR81" s="84"/>
      <c r="AS81" s="84"/>
      <c r="AT81" s="84"/>
      <c r="AU81" s="84"/>
      <c r="AV81" s="84"/>
      <c r="AW81" s="84"/>
      <c r="AX81" s="84"/>
      <c r="AY81" s="84"/>
      <c r="AZ81" s="84"/>
      <c r="BA81" s="95">
        <f t="shared" si="1388"/>
        <v>0</v>
      </c>
      <c r="BB81" s="84"/>
      <c r="BC81" s="84"/>
      <c r="BD81" s="84"/>
      <c r="BE81" s="84"/>
      <c r="BF81" s="84"/>
      <c r="BG81" s="84"/>
      <c r="BH81" s="84"/>
      <c r="BI81" s="84"/>
      <c r="BJ81" s="84"/>
      <c r="BK81" s="84"/>
      <c r="BL81" s="84"/>
      <c r="BM81" s="84"/>
      <c r="BN81" s="95">
        <f t="shared" si="1436"/>
        <v>0</v>
      </c>
      <c r="BO81" s="84"/>
      <c r="BP81" s="84"/>
      <c r="BQ81" s="84"/>
      <c r="BR81" s="84"/>
      <c r="BS81" s="84"/>
      <c r="BT81" s="84"/>
      <c r="BU81" s="84"/>
      <c r="BV81" s="84"/>
      <c r="BW81" s="84"/>
      <c r="BX81" s="84"/>
      <c r="BY81" s="84"/>
      <c r="BZ81" s="84"/>
      <c r="CA81" s="95">
        <f t="shared" si="1438"/>
        <v>0</v>
      </c>
      <c r="CB81" s="84"/>
      <c r="CC81" s="84"/>
      <c r="CD81" s="84"/>
      <c r="CE81" s="84"/>
      <c r="CF81" s="84"/>
      <c r="CG81" s="84"/>
      <c r="CH81" s="84"/>
      <c r="CI81" s="84"/>
      <c r="CJ81" s="84"/>
      <c r="CK81" s="84"/>
      <c r="CL81" s="84"/>
      <c r="CM81" s="84"/>
      <c r="CN81" s="95">
        <f t="shared" si="1440"/>
        <v>0</v>
      </c>
      <c r="CO81" s="84"/>
      <c r="CP81" s="84"/>
      <c r="CQ81" s="84"/>
      <c r="CR81" s="84"/>
      <c r="CS81" s="84"/>
      <c r="CT81" s="84"/>
      <c r="CU81" s="84"/>
      <c r="CV81" s="84"/>
      <c r="CW81" s="84"/>
      <c r="CX81" s="84"/>
      <c r="CY81" s="84"/>
      <c r="CZ81" s="84"/>
      <c r="DA81" s="95">
        <f t="shared" si="1442"/>
        <v>0</v>
      </c>
      <c r="DB81" s="84"/>
      <c r="DC81" s="84"/>
      <c r="DD81" s="84"/>
      <c r="DE81" s="84"/>
      <c r="DF81" s="84"/>
      <c r="DG81" s="84"/>
      <c r="DH81" s="84"/>
      <c r="DI81" s="84"/>
      <c r="DJ81" s="84"/>
      <c r="DK81" s="84"/>
      <c r="DL81" s="84"/>
      <c r="DM81" s="84"/>
      <c r="DN81" s="95">
        <f t="shared" si="1444"/>
        <v>0</v>
      </c>
      <c r="DO81" s="84"/>
      <c r="DP81" s="84"/>
      <c r="DQ81" s="84"/>
      <c r="DR81" s="84"/>
      <c r="DS81" s="84"/>
      <c r="DT81" s="84"/>
      <c r="DU81" s="84"/>
      <c r="DV81" s="84"/>
      <c r="DW81" s="84"/>
      <c r="DX81" s="84"/>
      <c r="DY81" s="84"/>
      <c r="DZ81" s="84"/>
      <c r="EA81" s="95">
        <f t="shared" si="1446"/>
        <v>0</v>
      </c>
      <c r="EB81" s="84"/>
      <c r="EC81" s="84"/>
      <c r="ED81" s="84"/>
      <c r="EE81" s="84"/>
      <c r="EF81" s="84"/>
      <c r="EG81" s="84"/>
      <c r="EH81" s="84"/>
      <c r="EI81" s="84"/>
      <c r="EJ81" s="84"/>
      <c r="EK81" s="84"/>
      <c r="EL81" s="84"/>
      <c r="EM81" s="84"/>
      <c r="EN81" s="95">
        <f t="shared" si="1448"/>
        <v>0</v>
      </c>
      <c r="EO81" s="84"/>
      <c r="EP81" s="84"/>
      <c r="EQ81" s="84"/>
      <c r="ER81" s="84"/>
      <c r="ES81" s="84"/>
      <c r="ET81" s="84"/>
      <c r="EU81" s="84"/>
      <c r="EV81" s="84"/>
      <c r="EW81" s="84"/>
      <c r="EX81" s="84"/>
      <c r="EY81" s="84"/>
      <c r="EZ81" s="84"/>
      <c r="FA81" s="95">
        <f t="shared" si="1450"/>
        <v>0</v>
      </c>
      <c r="FB81" s="84"/>
      <c r="FC81" s="84"/>
      <c r="FD81" s="84"/>
      <c r="FE81" s="84"/>
      <c r="FF81" s="84"/>
      <c r="FG81" s="84"/>
      <c r="FH81" s="84"/>
      <c r="FI81" s="84"/>
      <c r="FJ81" s="84"/>
      <c r="FK81" s="84"/>
      <c r="FL81" s="84"/>
      <c r="FM81" s="84"/>
      <c r="FN81" s="95">
        <f t="shared" si="1452"/>
        <v>0</v>
      </c>
      <c r="FO81" s="84"/>
      <c r="FP81" s="84"/>
      <c r="FQ81" s="84"/>
      <c r="FR81" s="84"/>
      <c r="FS81" s="84"/>
      <c r="FT81" s="84"/>
      <c r="FU81" s="84"/>
      <c r="FV81" s="84"/>
      <c r="FW81" s="84"/>
      <c r="FX81" s="84"/>
      <c r="FY81" s="84"/>
      <c r="FZ81" s="84"/>
      <c r="GA81" s="95">
        <f t="shared" si="1454"/>
        <v>0</v>
      </c>
      <c r="GB81" s="84"/>
      <c r="GC81" s="84"/>
      <c r="GD81" s="84"/>
      <c r="GE81" s="84"/>
      <c r="GF81" s="84"/>
      <c r="GG81" s="84"/>
      <c r="GH81" s="84"/>
      <c r="GI81" s="84"/>
      <c r="GJ81" s="84"/>
      <c r="GK81" s="84"/>
      <c r="GL81" s="84"/>
      <c r="GM81" s="84"/>
      <c r="GN81" s="95">
        <f t="shared" si="1456"/>
        <v>0</v>
      </c>
      <c r="GO81" s="84"/>
      <c r="GP81" s="84"/>
      <c r="GQ81" s="84"/>
      <c r="GR81" s="84"/>
      <c r="GS81" s="84"/>
      <c r="GT81" s="84"/>
      <c r="GU81" s="84"/>
      <c r="GV81" s="84"/>
      <c r="GW81" s="84"/>
      <c r="GX81" s="84"/>
      <c r="GY81" s="84"/>
      <c r="GZ81" s="84"/>
      <c r="HA81" s="95">
        <f t="shared" si="1458"/>
        <v>0</v>
      </c>
      <c r="HB81" s="84"/>
      <c r="HC81" s="84"/>
      <c r="HD81" s="84"/>
      <c r="HE81" s="84"/>
      <c r="HF81" s="84"/>
      <c r="HG81" s="84"/>
      <c r="HH81" s="84"/>
      <c r="HI81" s="84"/>
      <c r="HJ81" s="84"/>
      <c r="HK81" s="84"/>
      <c r="HL81" s="84"/>
      <c r="HM81" s="84"/>
      <c r="HN81" s="95">
        <f t="shared" si="1460"/>
        <v>0</v>
      </c>
      <c r="HO81" s="84"/>
      <c r="HP81" s="84"/>
      <c r="HQ81" s="84"/>
      <c r="HR81" s="84"/>
      <c r="HS81" s="84"/>
      <c r="HT81" s="84"/>
      <c r="HU81" s="84"/>
      <c r="HV81" s="84"/>
      <c r="HW81" s="84"/>
      <c r="HX81" s="84"/>
      <c r="HY81" s="84"/>
      <c r="HZ81" s="84"/>
      <c r="IA81" s="95">
        <f t="shared" si="1462"/>
        <v>0</v>
      </c>
      <c r="IB81" s="84"/>
      <c r="IC81" s="84"/>
      <c r="ID81" s="84"/>
      <c r="IE81" s="84"/>
      <c r="IF81" s="84"/>
      <c r="IG81" s="84"/>
      <c r="IH81" s="84"/>
      <c r="II81" s="84"/>
      <c r="IJ81" s="84"/>
      <c r="IK81" s="84"/>
      <c r="IL81" s="84"/>
      <c r="IM81" s="84"/>
      <c r="IN81" s="95">
        <f t="shared" si="1464"/>
        <v>0</v>
      </c>
      <c r="IO81" s="84"/>
      <c r="IP81" s="84"/>
      <c r="IQ81" s="84"/>
      <c r="IR81" s="84"/>
      <c r="IS81" s="84"/>
      <c r="IT81" s="84"/>
      <c r="IU81" s="84"/>
      <c r="IV81" s="84"/>
      <c r="IW81" s="84"/>
      <c r="IX81" s="84"/>
      <c r="IY81" s="84"/>
      <c r="IZ81" s="84"/>
      <c r="JA81" s="95">
        <f t="shared" si="1466"/>
        <v>0</v>
      </c>
      <c r="JB81" s="84"/>
      <c r="JC81" s="84"/>
      <c r="JD81" s="84"/>
      <c r="JE81" s="84"/>
      <c r="JF81" s="84"/>
      <c r="JG81" s="84"/>
      <c r="JH81" s="84"/>
      <c r="JI81" s="84"/>
      <c r="JJ81" s="84"/>
      <c r="JK81" s="84"/>
      <c r="JL81" s="84"/>
      <c r="JM81" s="84"/>
      <c r="JN81" s="95">
        <f t="shared" si="1468"/>
        <v>0</v>
      </c>
      <c r="JO81" s="84"/>
      <c r="JP81" s="84"/>
      <c r="JQ81" s="84"/>
      <c r="JR81" s="84"/>
      <c r="JS81" s="84"/>
      <c r="JT81" s="84"/>
      <c r="JU81" s="84"/>
      <c r="JV81" s="84"/>
      <c r="JW81" s="84"/>
      <c r="JX81" s="84"/>
      <c r="JY81" s="84"/>
      <c r="JZ81" s="84"/>
      <c r="KA81" s="95">
        <f t="shared" si="1470"/>
        <v>0</v>
      </c>
      <c r="KB81" s="84"/>
      <c r="KC81" s="84"/>
      <c r="KD81" s="84"/>
      <c r="KE81" s="84"/>
      <c r="KF81" s="84"/>
      <c r="KG81" s="84"/>
      <c r="KH81" s="84"/>
      <c r="KI81" s="84"/>
      <c r="KJ81" s="84"/>
      <c r="KK81" s="84"/>
      <c r="KL81" s="84"/>
      <c r="KM81" s="84"/>
      <c r="KN81" s="95">
        <f t="shared" si="1472"/>
        <v>0</v>
      </c>
      <c r="KO81" s="84"/>
      <c r="KP81" s="84"/>
      <c r="KQ81" s="84"/>
      <c r="KR81" s="84"/>
      <c r="KS81" s="84"/>
      <c r="KT81" s="84"/>
      <c r="KU81" s="84"/>
      <c r="KV81" s="84"/>
      <c r="KW81" s="84"/>
      <c r="KX81" s="84"/>
      <c r="KY81" s="84"/>
      <c r="KZ81" s="84"/>
      <c r="LA81" s="95">
        <f t="shared" si="1474"/>
        <v>0</v>
      </c>
      <c r="LB81" s="84"/>
      <c r="LC81" s="84"/>
      <c r="LD81" s="84"/>
      <c r="LE81" s="84"/>
      <c r="LF81" s="84"/>
      <c r="LG81" s="84"/>
      <c r="LH81" s="84"/>
      <c r="LI81" s="84"/>
      <c r="LJ81" s="84"/>
      <c r="LK81" s="84"/>
      <c r="LL81" s="84"/>
      <c r="LM81" s="84"/>
      <c r="LN81" s="95">
        <f t="shared" si="1476"/>
        <v>0</v>
      </c>
    </row>
    <row r="82" spans="1:326" s="58" customFormat="1">
      <c r="A82" s="60" t="s">
        <v>83</v>
      </c>
      <c r="B82" s="604">
        <f>('Metinis atlyginimas'!B33+'Metinis atlyginimas'!B35)+'Metinis atlyginimas'!B38*(1+'Bazinės prielaidos'!$E$19)</f>
        <v>0</v>
      </c>
      <c r="C82" s="604">
        <f>('Metinis atlyginimas'!C33+'Metinis atlyginimas'!C35)+'Metinis atlyginimas'!C38*(1+'Bazinės prielaidos'!$E$19)</f>
        <v>0</v>
      </c>
      <c r="D82" s="604">
        <f>('Metinis atlyginimas'!D33+'Metinis atlyginimas'!D35)+'Metinis atlyginimas'!D38*(1+'Bazinės prielaidos'!$E$19)</f>
        <v>0</v>
      </c>
      <c r="E82" s="604">
        <f>('Metinis atlyginimas'!E33+'Metinis atlyginimas'!E35)+'Metinis atlyginimas'!E38*(1+'Bazinės prielaidos'!$E$19)</f>
        <v>0</v>
      </c>
      <c r="F82" s="604">
        <f>('Metinis atlyginimas'!F33+'Metinis atlyginimas'!F35)+'Metinis atlyginimas'!F38*(1+'Bazinės prielaidos'!$E$19)</f>
        <v>0</v>
      </c>
      <c r="G82" s="604">
        <f>('Metinis atlyginimas'!G33+'Metinis atlyginimas'!G35)+'Metinis atlyginimas'!G38*(1+'Bazinės prielaidos'!$E$19)</f>
        <v>0</v>
      </c>
      <c r="H82" s="604">
        <f>('Metinis atlyginimas'!H33+'Metinis atlyginimas'!H35)+'Metinis atlyginimas'!H38*(1+'Bazinės prielaidos'!$E$19)</f>
        <v>0</v>
      </c>
      <c r="I82" s="604">
        <f>('Metinis atlyginimas'!I33+'Metinis atlyginimas'!I35)+'Metinis atlyginimas'!I38*(1+'Bazinės prielaidos'!$E$19)</f>
        <v>0</v>
      </c>
      <c r="J82" s="604">
        <f>('Metinis atlyginimas'!J33+'Metinis atlyginimas'!J35)+'Metinis atlyginimas'!J38*(1+'Bazinės prielaidos'!$E$19)</f>
        <v>0</v>
      </c>
      <c r="K82" s="604">
        <f>('Metinis atlyginimas'!K33+'Metinis atlyginimas'!K35)+'Metinis atlyginimas'!K38*(1+'Bazinės prielaidos'!$E$19)</f>
        <v>0</v>
      </c>
      <c r="L82" s="604">
        <f>('Metinis atlyginimas'!L33+'Metinis atlyginimas'!L35)+'Metinis atlyginimas'!L38*(1+'Bazinės prielaidos'!$E$19)</f>
        <v>0</v>
      </c>
      <c r="M82" s="604">
        <f>('Metinis atlyginimas'!M33+'Metinis atlyginimas'!M35)+'Metinis atlyginimas'!M38*(1+'Bazinės prielaidos'!$E$19)</f>
        <v>0</v>
      </c>
      <c r="N82" s="95">
        <f t="shared" si="1359"/>
        <v>0</v>
      </c>
      <c r="O82" s="604">
        <f>('Metinis atlyginimas'!O33+'Metinis atlyginimas'!O35)+'Metinis atlyginimas'!O38*(1+'Bazinės prielaidos'!$E$19)</f>
        <v>0</v>
      </c>
      <c r="P82" s="604">
        <f>('Metinis atlyginimas'!P33+'Metinis atlyginimas'!P35)+'Metinis atlyginimas'!P38*(1+'Bazinės prielaidos'!$E$19)</f>
        <v>0</v>
      </c>
      <c r="Q82" s="604">
        <f>('Metinis atlyginimas'!Q33+'Metinis atlyginimas'!Q35)+'Metinis atlyginimas'!Q38*(1+'Bazinės prielaidos'!$E$19)</f>
        <v>0</v>
      </c>
      <c r="R82" s="604">
        <f>('Metinis atlyginimas'!R33+'Metinis atlyginimas'!R35)+'Metinis atlyginimas'!R38*(1+'Bazinės prielaidos'!$E$19)</f>
        <v>0</v>
      </c>
      <c r="S82" s="604">
        <f>('Metinis atlyginimas'!S33+'Metinis atlyginimas'!S35)+'Metinis atlyginimas'!S38*(1+'Bazinės prielaidos'!$E$19)</f>
        <v>0</v>
      </c>
      <c r="T82" s="604">
        <f>('Metinis atlyginimas'!T33+'Metinis atlyginimas'!T35)+'Metinis atlyginimas'!T38*(1+'Bazinės prielaidos'!$E$19)</f>
        <v>0</v>
      </c>
      <c r="U82" s="604">
        <f>('Metinis atlyginimas'!U33+'Metinis atlyginimas'!U35)+'Metinis atlyginimas'!U38*(1+'Bazinės prielaidos'!$E$19)</f>
        <v>0</v>
      </c>
      <c r="V82" s="604">
        <f>('Metinis atlyginimas'!V33+'Metinis atlyginimas'!V35)+'Metinis atlyginimas'!V38*(1+'Bazinės prielaidos'!$E$19)</f>
        <v>0</v>
      </c>
      <c r="W82" s="604">
        <f>('Metinis atlyginimas'!W33+'Metinis atlyginimas'!W35)+'Metinis atlyginimas'!W38*(1+'Bazinės prielaidos'!$E$19)</f>
        <v>0</v>
      </c>
      <c r="X82" s="604">
        <f>('Metinis atlyginimas'!X33+'Metinis atlyginimas'!X35)+'Metinis atlyginimas'!X38*(1+'Bazinės prielaidos'!$E$19)</f>
        <v>0</v>
      </c>
      <c r="Y82" s="604">
        <f>('Metinis atlyginimas'!Y33+'Metinis atlyginimas'!Y35)+'Metinis atlyginimas'!Y38*(1+'Bazinės prielaidos'!$E$19)</f>
        <v>0</v>
      </c>
      <c r="Z82" s="604">
        <f>('Metinis atlyginimas'!Z33+'Metinis atlyginimas'!Z35)+'Metinis atlyginimas'!Z38*(1+'Bazinės prielaidos'!$E$19)</f>
        <v>0</v>
      </c>
      <c r="AA82" s="95">
        <f t="shared" si="1360"/>
        <v>0</v>
      </c>
      <c r="AB82" s="604">
        <f>('Metinis atlyginimas'!AB33+'Metinis atlyginimas'!AB35)+'Metinis atlyginimas'!AB38*(1+'Bazinės prielaidos'!$E$19)</f>
        <v>0</v>
      </c>
      <c r="AC82" s="604">
        <f>('Metinis atlyginimas'!AC33+'Metinis atlyginimas'!AC35)+'Metinis atlyginimas'!AC38*(1+'Bazinės prielaidos'!$E$19)</f>
        <v>0</v>
      </c>
      <c r="AD82" s="604">
        <f>('Metinis atlyginimas'!AD33+'Metinis atlyginimas'!AD35)+'Metinis atlyginimas'!AD38*(1+'Bazinės prielaidos'!$E$19)</f>
        <v>0</v>
      </c>
      <c r="AE82" s="604">
        <f>('Metinis atlyginimas'!AE33+'Metinis atlyginimas'!AE35)+'Metinis atlyginimas'!AE38*(1+'Bazinės prielaidos'!$E$19)</f>
        <v>0</v>
      </c>
      <c r="AF82" s="604">
        <f>('Metinis atlyginimas'!AF33+'Metinis atlyginimas'!AF35)+'Metinis atlyginimas'!AF38*(1+'Bazinės prielaidos'!$E$19)</f>
        <v>0</v>
      </c>
      <c r="AG82" s="604">
        <f>('Metinis atlyginimas'!AG33+'Metinis atlyginimas'!AG35)+'Metinis atlyginimas'!AG38*(1+'Bazinės prielaidos'!$E$19)</f>
        <v>0</v>
      </c>
      <c r="AH82" s="604">
        <f>('Metinis atlyginimas'!AH33+'Metinis atlyginimas'!AH35)+'Metinis atlyginimas'!AH38*(1+'Bazinės prielaidos'!$E$19)</f>
        <v>0</v>
      </c>
      <c r="AI82" s="604">
        <f>('Metinis atlyginimas'!AI33+'Metinis atlyginimas'!AI35)+'Metinis atlyginimas'!AI38*(1+'Bazinės prielaidos'!$E$19)</f>
        <v>0</v>
      </c>
      <c r="AJ82" s="604">
        <f>('Metinis atlyginimas'!AJ33+'Metinis atlyginimas'!AJ35)+'Metinis atlyginimas'!AJ38*(1+'Bazinės prielaidos'!$E$19)</f>
        <v>0</v>
      </c>
      <c r="AK82" s="604">
        <f>('Metinis atlyginimas'!AK33+'Metinis atlyginimas'!AK35)+'Metinis atlyginimas'!AK38*(1+'Bazinės prielaidos'!$E$19)</f>
        <v>0</v>
      </c>
      <c r="AL82" s="604">
        <f>('Metinis atlyginimas'!AL33+'Metinis atlyginimas'!AL35)+'Metinis atlyginimas'!AL38*(1+'Bazinės prielaidos'!$E$19)</f>
        <v>0</v>
      </c>
      <c r="AM82" s="604">
        <f>('Metinis atlyginimas'!AM33+'Metinis atlyginimas'!AM35)+'Metinis atlyginimas'!AM38*(1+'Bazinės prielaidos'!$E$19)</f>
        <v>0</v>
      </c>
      <c r="AN82" s="95">
        <f t="shared" si="1361"/>
        <v>0</v>
      </c>
      <c r="AO82" s="84">
        <f>('Metinis atlyginimas'!AO33+'Metinis atlyginimas'!AO35)+'Metinis atlyginimas'!AO38*(1+'Bazinės prielaidos'!$E$19)</f>
        <v>88842.498624999978</v>
      </c>
      <c r="AP82" s="84">
        <f>('Metinis atlyginimas'!AP33+'Metinis atlyginimas'!AP35)+'Metinis atlyginimas'!AP38*(1+'Bazinės prielaidos'!$E$19)</f>
        <v>88842.498624999993</v>
      </c>
      <c r="AQ82" s="84">
        <f>('Metinis atlyginimas'!AQ33+'Metinis atlyginimas'!AQ35)+'Metinis atlyginimas'!AQ38*(1+'Bazinės prielaidos'!$E$19)</f>
        <v>88842.498624999993</v>
      </c>
      <c r="AR82" s="84">
        <f>('Metinis atlyginimas'!AR33+'Metinis atlyginimas'!AR35)+'Metinis atlyginimas'!AR38*(1+'Bazinės prielaidos'!$E$19)</f>
        <v>88842.498624999993</v>
      </c>
      <c r="AS82" s="84">
        <f>('Metinis atlyginimas'!AS33+'Metinis atlyginimas'!AS35)+'Metinis atlyginimas'!AS38*(1+'Bazinės prielaidos'!$E$19)</f>
        <v>88842.498624999993</v>
      </c>
      <c r="AT82" s="84">
        <f>('Metinis atlyginimas'!AT33+'Metinis atlyginimas'!AT35)+'Metinis atlyginimas'!AT38*(1+'Bazinės prielaidos'!$E$19)</f>
        <v>88842.498624999993</v>
      </c>
      <c r="AU82" s="84">
        <f>('Metinis atlyginimas'!AU33+'Metinis atlyginimas'!AU35)+'Metinis atlyginimas'!AU38*(1+'Bazinės prielaidos'!$E$19)</f>
        <v>88842.498624999993</v>
      </c>
      <c r="AV82" s="84">
        <f>('Metinis atlyginimas'!AV33+'Metinis atlyginimas'!AV35)+'Metinis atlyginimas'!AV38*(1+'Bazinės prielaidos'!$E$19)</f>
        <v>88842.498624999993</v>
      </c>
      <c r="AW82" s="84">
        <f>('Metinis atlyginimas'!AW33+'Metinis atlyginimas'!AW35)+'Metinis atlyginimas'!AW38*(1+'Bazinės prielaidos'!$E$19)</f>
        <v>88842.498624999993</v>
      </c>
      <c r="AX82" s="84">
        <f>('Metinis atlyginimas'!AX33+'Metinis atlyginimas'!AX35)+'Metinis atlyginimas'!AX38*(1+'Bazinės prielaidos'!$E$19)</f>
        <v>88842.498625000007</v>
      </c>
      <c r="AY82" s="84">
        <f>('Metinis atlyginimas'!AY33+'Metinis atlyginimas'!AY35)+'Metinis atlyginimas'!AY38*(1+'Bazinės prielaidos'!$E$19)</f>
        <v>88842.498624999993</v>
      </c>
      <c r="AZ82" s="84">
        <f>('Metinis atlyginimas'!AZ33+'Metinis atlyginimas'!AZ35)+'Metinis atlyginimas'!AZ38*(1+'Bazinės prielaidos'!$E$19)</f>
        <v>88842.498624999993</v>
      </c>
      <c r="BA82" s="95">
        <f t="shared" ref="BA82" si="1718">SUM(AO82:AZ82)</f>
        <v>1066109.9834999999</v>
      </c>
      <c r="BB82" s="84">
        <f>('Metinis atlyginimas'!BB33+'Metinis atlyginimas'!BB35)+'Metinis atlyginimas'!BB38*(1+'Bazinės prielaidos'!$E$19)</f>
        <v>89007.773583749993</v>
      </c>
      <c r="BC82" s="84">
        <f>('Metinis atlyginimas'!BC33+'Metinis atlyginimas'!BC35)+'Metinis atlyginimas'!BC38*(1+'Bazinės prielaidos'!$E$19)</f>
        <v>89007.773583749993</v>
      </c>
      <c r="BD82" s="84">
        <f>('Metinis atlyginimas'!BD33+'Metinis atlyginimas'!BD35)+'Metinis atlyginimas'!BD38*(1+'Bazinės prielaidos'!$E$19)</f>
        <v>89007.773583749993</v>
      </c>
      <c r="BE82" s="84">
        <f>('Metinis atlyginimas'!BE33+'Metinis atlyginimas'!BE35)+'Metinis atlyginimas'!BE38*(1+'Bazinės prielaidos'!$E$19)</f>
        <v>89007.773583749993</v>
      </c>
      <c r="BF82" s="84">
        <f>('Metinis atlyginimas'!BF33+'Metinis atlyginimas'!BF35)+'Metinis atlyginimas'!BF38*(1+'Bazinės prielaidos'!$E$19)</f>
        <v>89007.773583749993</v>
      </c>
      <c r="BG82" s="84">
        <f>('Metinis atlyginimas'!BG33+'Metinis atlyginimas'!BG35)+'Metinis atlyginimas'!BG38*(1+'Bazinės prielaidos'!$E$19)</f>
        <v>89007.773583749993</v>
      </c>
      <c r="BH82" s="84">
        <f>('Metinis atlyginimas'!BH33+'Metinis atlyginimas'!BH35)+'Metinis atlyginimas'!BH38*(1+'Bazinės prielaidos'!$E$19)</f>
        <v>89007.773583749993</v>
      </c>
      <c r="BI82" s="84">
        <f>('Metinis atlyginimas'!BI33+'Metinis atlyginimas'!BI35)+'Metinis atlyginimas'!BI38*(1+'Bazinės prielaidos'!$E$19)</f>
        <v>89007.773583749993</v>
      </c>
      <c r="BJ82" s="84">
        <f>('Metinis atlyginimas'!BJ33+'Metinis atlyginimas'!BJ35)+'Metinis atlyginimas'!BJ38*(1+'Bazinės prielaidos'!$E$19)</f>
        <v>89007.773583749993</v>
      </c>
      <c r="BK82" s="84">
        <f>('Metinis atlyginimas'!BK33+'Metinis atlyginimas'!BK35)+'Metinis atlyginimas'!BK38*(1+'Bazinės prielaidos'!$E$19)</f>
        <v>89007.773583749993</v>
      </c>
      <c r="BL82" s="84">
        <f>('Metinis atlyginimas'!BL33+'Metinis atlyginimas'!BL35)+'Metinis atlyginimas'!BL38*(1+'Bazinės prielaidos'!$E$19)</f>
        <v>89007.773583749993</v>
      </c>
      <c r="BM82" s="84">
        <f>('Metinis atlyginimas'!BM33+'Metinis atlyginimas'!BM35)+'Metinis atlyginimas'!BM38*(1+'Bazinės prielaidos'!$E$19)</f>
        <v>89007.773583749993</v>
      </c>
      <c r="BN82" s="95">
        <f t="shared" ref="BN82" si="1719">SUM(BB82:BM82)</f>
        <v>1068093.2830049999</v>
      </c>
      <c r="BO82" s="84">
        <f>('Metinis atlyginimas'!BO33+'Metinis atlyginimas'!BO35)+'Metinis atlyginimas'!BO38*(1+'Bazinės prielaidos'!$E$19)</f>
        <v>89178.006791262495</v>
      </c>
      <c r="BP82" s="84">
        <f>('Metinis atlyginimas'!BP33+'Metinis atlyginimas'!BP35)+'Metinis atlyginimas'!BP38*(1+'Bazinės prielaidos'!$E$19)</f>
        <v>89178.006791262495</v>
      </c>
      <c r="BQ82" s="84">
        <f>('Metinis atlyginimas'!BQ33+'Metinis atlyginimas'!BQ35)+'Metinis atlyginimas'!BQ38*(1+'Bazinės prielaidos'!$E$19)</f>
        <v>89178.006791262495</v>
      </c>
      <c r="BR82" s="84">
        <f>('Metinis atlyginimas'!BR33+'Metinis atlyginimas'!BR35)+'Metinis atlyginimas'!BR38*(1+'Bazinės prielaidos'!$E$19)</f>
        <v>89178.006791262495</v>
      </c>
      <c r="BS82" s="84">
        <f>('Metinis atlyginimas'!BS33+'Metinis atlyginimas'!BS35)+'Metinis atlyginimas'!BS38*(1+'Bazinės prielaidos'!$E$19)</f>
        <v>89178.006791262495</v>
      </c>
      <c r="BT82" s="84">
        <f>('Metinis atlyginimas'!BT33+'Metinis atlyginimas'!BT35)+'Metinis atlyginimas'!BT38*(1+'Bazinės prielaidos'!$E$19)</f>
        <v>89178.006791262495</v>
      </c>
      <c r="BU82" s="84">
        <f>('Metinis atlyginimas'!BU33+'Metinis atlyginimas'!BU35)+'Metinis atlyginimas'!BU38*(1+'Bazinės prielaidos'!$E$19)</f>
        <v>89178.006791262495</v>
      </c>
      <c r="BV82" s="84">
        <f>('Metinis atlyginimas'!BV33+'Metinis atlyginimas'!BV35)+'Metinis atlyginimas'!BV38*(1+'Bazinės prielaidos'!$E$19)</f>
        <v>89178.006791262495</v>
      </c>
      <c r="BW82" s="84">
        <f>('Metinis atlyginimas'!BW33+'Metinis atlyginimas'!BW35)+'Metinis atlyginimas'!BW38*(1+'Bazinės prielaidos'!$E$19)</f>
        <v>89178.006791262495</v>
      </c>
      <c r="BX82" s="84">
        <f>('Metinis atlyginimas'!BX33+'Metinis atlyginimas'!BX35)+'Metinis atlyginimas'!BX38*(1+'Bazinės prielaidos'!$E$19)</f>
        <v>89178.006791262495</v>
      </c>
      <c r="BY82" s="84">
        <f>('Metinis atlyginimas'!BY33+'Metinis atlyginimas'!BY35)+'Metinis atlyginimas'!BY38*(1+'Bazinės prielaidos'!$E$19)</f>
        <v>89178.006791262495</v>
      </c>
      <c r="BZ82" s="84">
        <f>('Metinis atlyginimas'!BZ33+'Metinis atlyginimas'!BZ35)+'Metinis atlyginimas'!BZ38*(1+'Bazinės prielaidos'!$E$19)</f>
        <v>89178.006791262495</v>
      </c>
      <c r="CA82" s="95">
        <f t="shared" si="1438"/>
        <v>1070136.0814951502</v>
      </c>
      <c r="CB82" s="84">
        <f>('Metinis atlyginimas'!CB33+'Metinis atlyginimas'!CB35)+'Metinis atlyginimas'!CB38*(1+'Bazinės prielaidos'!$E$19)</f>
        <v>89353.346995000364</v>
      </c>
      <c r="CC82" s="84">
        <f>('Metinis atlyginimas'!CC33+'Metinis atlyginimas'!CC35)+'Metinis atlyginimas'!CC38*(1+'Bazinės prielaidos'!$E$19)</f>
        <v>89353.346995000364</v>
      </c>
      <c r="CD82" s="84">
        <f>('Metinis atlyginimas'!CD33+'Metinis atlyginimas'!CD35)+'Metinis atlyginimas'!CD38*(1+'Bazinės prielaidos'!$E$19)</f>
        <v>89353.346995000364</v>
      </c>
      <c r="CE82" s="84">
        <f>('Metinis atlyginimas'!CE33+'Metinis atlyginimas'!CE35)+'Metinis atlyginimas'!CE38*(1+'Bazinės prielaidos'!$E$19)</f>
        <v>89353.346995000364</v>
      </c>
      <c r="CF82" s="84">
        <f>('Metinis atlyginimas'!CF33+'Metinis atlyginimas'!CF35)+'Metinis atlyginimas'!CF38*(1+'Bazinės prielaidos'!$E$19)</f>
        <v>89353.346995000364</v>
      </c>
      <c r="CG82" s="84">
        <f>('Metinis atlyginimas'!CG33+'Metinis atlyginimas'!CG35)+'Metinis atlyginimas'!CG38*(1+'Bazinės prielaidos'!$E$19)</f>
        <v>89353.346995000364</v>
      </c>
      <c r="CH82" s="84">
        <f>('Metinis atlyginimas'!CH33+'Metinis atlyginimas'!CH35)+'Metinis atlyginimas'!CH38*(1+'Bazinės prielaidos'!$E$19)</f>
        <v>89353.346995000364</v>
      </c>
      <c r="CI82" s="84">
        <f>('Metinis atlyginimas'!CI33+'Metinis atlyginimas'!CI35)+'Metinis atlyginimas'!CI38*(1+'Bazinės prielaidos'!$E$19)</f>
        <v>89353.346995000364</v>
      </c>
      <c r="CJ82" s="84">
        <f>('Metinis atlyginimas'!CJ33+'Metinis atlyginimas'!CJ35)+'Metinis atlyginimas'!CJ38*(1+'Bazinės prielaidos'!$E$19)</f>
        <v>89353.346995000364</v>
      </c>
      <c r="CK82" s="84">
        <f>('Metinis atlyginimas'!CK33+'Metinis atlyginimas'!CK35)+'Metinis atlyginimas'!CK38*(1+'Bazinės prielaidos'!$E$19)</f>
        <v>89353.346995000364</v>
      </c>
      <c r="CL82" s="84">
        <f>('Metinis atlyginimas'!CL33+'Metinis atlyginimas'!CL35)+'Metinis atlyginimas'!CL38*(1+'Bazinės prielaidos'!$E$19)</f>
        <v>89353.346995000364</v>
      </c>
      <c r="CM82" s="84">
        <f>('Metinis atlyginimas'!CM33+'Metinis atlyginimas'!CM35)+'Metinis atlyginimas'!CM38*(1+'Bazinės prielaidos'!$E$19)</f>
        <v>89353.346995000364</v>
      </c>
      <c r="CN82" s="95">
        <f t="shared" si="1440"/>
        <v>1072240.1639400043</v>
      </c>
      <c r="CO82" s="84">
        <f>('Metinis atlyginimas'!CO33+'Metinis atlyginimas'!CO35)+'Metinis atlyginimas'!CO38*(1+'Bazinės prielaidos'!$E$19)</f>
        <v>89533.947404850376</v>
      </c>
      <c r="CP82" s="84">
        <f>('Metinis atlyginimas'!CP33+'Metinis atlyginimas'!CP35)+'Metinis atlyginimas'!CP38*(1+'Bazinės prielaidos'!$E$19)</f>
        <v>89533.947404850376</v>
      </c>
      <c r="CQ82" s="84">
        <f>('Metinis atlyginimas'!CQ33+'Metinis atlyginimas'!CQ35)+'Metinis atlyginimas'!CQ38*(1+'Bazinės prielaidos'!$E$19)</f>
        <v>89533.947404850376</v>
      </c>
      <c r="CR82" s="84">
        <f>('Metinis atlyginimas'!CR33+'Metinis atlyginimas'!CR35)+'Metinis atlyginimas'!CR38*(1+'Bazinės prielaidos'!$E$19)</f>
        <v>89533.947404850376</v>
      </c>
      <c r="CS82" s="84">
        <f>('Metinis atlyginimas'!CS33+'Metinis atlyginimas'!CS35)+'Metinis atlyginimas'!CS38*(1+'Bazinės prielaidos'!$E$19)</f>
        <v>89533.947404850376</v>
      </c>
      <c r="CT82" s="84">
        <f>('Metinis atlyginimas'!CT33+'Metinis atlyginimas'!CT35)+'Metinis atlyginimas'!CT38*(1+'Bazinės prielaidos'!$E$19)</f>
        <v>89533.947404850376</v>
      </c>
      <c r="CU82" s="84">
        <f>('Metinis atlyginimas'!CU33+'Metinis atlyginimas'!CU35)+'Metinis atlyginimas'!CU38*(1+'Bazinės prielaidos'!$E$19)</f>
        <v>89533.947404850376</v>
      </c>
      <c r="CV82" s="84">
        <f>('Metinis atlyginimas'!CV33+'Metinis atlyginimas'!CV35)+'Metinis atlyginimas'!CV38*(1+'Bazinės prielaidos'!$E$19)</f>
        <v>89533.947404850376</v>
      </c>
      <c r="CW82" s="84">
        <f>('Metinis atlyginimas'!CW33+'Metinis atlyginimas'!CW35)+'Metinis atlyginimas'!CW38*(1+'Bazinės prielaidos'!$E$19)</f>
        <v>89533.947404850376</v>
      </c>
      <c r="CX82" s="84">
        <f>('Metinis atlyginimas'!CX33+'Metinis atlyginimas'!CX35)+'Metinis atlyginimas'!CX38*(1+'Bazinės prielaidos'!$E$19)</f>
        <v>89533.947404850376</v>
      </c>
      <c r="CY82" s="84">
        <f>('Metinis atlyginimas'!CY33+'Metinis atlyginimas'!CY35)+'Metinis atlyginimas'!CY38*(1+'Bazinės prielaidos'!$E$19)</f>
        <v>89533.947404850376</v>
      </c>
      <c r="CZ82" s="84">
        <f>('Metinis atlyginimas'!CZ33+'Metinis atlyginimas'!CZ35)+'Metinis atlyginimas'!CZ38*(1+'Bazinės prielaidos'!$E$19)</f>
        <v>89533.947404850376</v>
      </c>
      <c r="DA82" s="95">
        <f t="shared" si="1442"/>
        <v>1074407.3688582045</v>
      </c>
      <c r="DB82" s="84">
        <f>('Metinis atlyginimas'!DB33+'Metinis atlyginimas'!DB35)+'Metinis atlyginimas'!DB38*(1+'Bazinės prielaidos'!$E$19)</f>
        <v>89719.965826995889</v>
      </c>
      <c r="DC82" s="84">
        <f>('Metinis atlyginimas'!DC33+'Metinis atlyginimas'!DC35)+'Metinis atlyginimas'!DC38*(1+'Bazinės prielaidos'!$E$19)</f>
        <v>89719.965826995889</v>
      </c>
      <c r="DD82" s="84">
        <f>('Metinis atlyginimas'!DD33+'Metinis atlyginimas'!DD35)+'Metinis atlyginimas'!DD38*(1+'Bazinės prielaidos'!$E$19)</f>
        <v>89719.965826995889</v>
      </c>
      <c r="DE82" s="84">
        <f>('Metinis atlyginimas'!DE33+'Metinis atlyginimas'!DE35)+'Metinis atlyginimas'!DE38*(1+'Bazinės prielaidos'!$E$19)</f>
        <v>89719.965826995889</v>
      </c>
      <c r="DF82" s="84">
        <f>('Metinis atlyginimas'!DF33+'Metinis atlyginimas'!DF35)+'Metinis atlyginimas'!DF38*(1+'Bazinės prielaidos'!$E$19)</f>
        <v>89719.965826995889</v>
      </c>
      <c r="DG82" s="84">
        <f>('Metinis atlyginimas'!DG33+'Metinis atlyginimas'!DG35)+'Metinis atlyginimas'!DG38*(1+'Bazinės prielaidos'!$E$19)</f>
        <v>89719.965826995889</v>
      </c>
      <c r="DH82" s="84">
        <f>('Metinis atlyginimas'!DH33+'Metinis atlyginimas'!DH35)+'Metinis atlyginimas'!DH38*(1+'Bazinės prielaidos'!$E$19)</f>
        <v>89719.965826995889</v>
      </c>
      <c r="DI82" s="84">
        <f>('Metinis atlyginimas'!DI33+'Metinis atlyginimas'!DI35)+'Metinis atlyginimas'!DI38*(1+'Bazinės prielaidos'!$E$19)</f>
        <v>89719.965826995889</v>
      </c>
      <c r="DJ82" s="84">
        <f>('Metinis atlyginimas'!DJ33+'Metinis atlyginimas'!DJ35)+'Metinis atlyginimas'!DJ38*(1+'Bazinės prielaidos'!$E$19)</f>
        <v>89719.965826995889</v>
      </c>
      <c r="DK82" s="84">
        <f>('Metinis atlyginimas'!DK33+'Metinis atlyginimas'!DK35)+'Metinis atlyginimas'!DK38*(1+'Bazinės prielaidos'!$E$19)</f>
        <v>89719.965826995889</v>
      </c>
      <c r="DL82" s="84">
        <f>('Metinis atlyginimas'!DL33+'Metinis atlyginimas'!DL35)+'Metinis atlyginimas'!DL38*(1+'Bazinės prielaidos'!$E$19)</f>
        <v>89719.965826995889</v>
      </c>
      <c r="DM82" s="84">
        <f>('Metinis atlyginimas'!DM33+'Metinis atlyginimas'!DM35)+'Metinis atlyginimas'!DM38*(1+'Bazinės prielaidos'!$E$19)</f>
        <v>89719.965826995889</v>
      </c>
      <c r="DN82" s="95">
        <f t="shared" si="1444"/>
        <v>1076639.5899239506</v>
      </c>
      <c r="DO82" s="84">
        <f>('Metinis atlyginimas'!DO33+'Metinis atlyginimas'!DO35)+'Metinis atlyginimas'!DO38*(1+'Bazinės prielaidos'!$E$19)</f>
        <v>89911.564801805769</v>
      </c>
      <c r="DP82" s="84">
        <f>('Metinis atlyginimas'!DP33+'Metinis atlyginimas'!DP35)+'Metinis atlyginimas'!DP38*(1+'Bazinės prielaidos'!$E$19)</f>
        <v>89911.564801805769</v>
      </c>
      <c r="DQ82" s="84">
        <f>('Metinis atlyginimas'!DQ33+'Metinis atlyginimas'!DQ35)+'Metinis atlyginimas'!DQ38*(1+'Bazinės prielaidos'!$E$19)</f>
        <v>89911.564801805769</v>
      </c>
      <c r="DR82" s="84">
        <f>('Metinis atlyginimas'!DR33+'Metinis atlyginimas'!DR35)+'Metinis atlyginimas'!DR38*(1+'Bazinės prielaidos'!$E$19)</f>
        <v>89911.564801805769</v>
      </c>
      <c r="DS82" s="84">
        <f>('Metinis atlyginimas'!DS33+'Metinis atlyginimas'!DS35)+'Metinis atlyginimas'!DS38*(1+'Bazinės prielaidos'!$E$19)</f>
        <v>89911.564801805769</v>
      </c>
      <c r="DT82" s="84">
        <f>('Metinis atlyginimas'!DT33+'Metinis atlyginimas'!DT35)+'Metinis atlyginimas'!DT38*(1+'Bazinės prielaidos'!$E$19)</f>
        <v>89911.564801805769</v>
      </c>
      <c r="DU82" s="84">
        <f>('Metinis atlyginimas'!DU33+'Metinis atlyginimas'!DU35)+'Metinis atlyginimas'!DU38*(1+'Bazinės prielaidos'!$E$19)</f>
        <v>89911.564801805769</v>
      </c>
      <c r="DV82" s="84">
        <f>('Metinis atlyginimas'!DV33+'Metinis atlyginimas'!DV35)+'Metinis atlyginimas'!DV38*(1+'Bazinės prielaidos'!$E$19)</f>
        <v>89911.564801805769</v>
      </c>
      <c r="DW82" s="84">
        <f>('Metinis atlyginimas'!DW33+'Metinis atlyginimas'!DW35)+'Metinis atlyginimas'!DW38*(1+'Bazinės prielaidos'!$E$19)</f>
        <v>89911.564801805769</v>
      </c>
      <c r="DX82" s="84">
        <f>('Metinis atlyginimas'!DX33+'Metinis atlyginimas'!DX35)+'Metinis atlyginimas'!DX38*(1+'Bazinės prielaidos'!$E$19)</f>
        <v>89911.564801805769</v>
      </c>
      <c r="DY82" s="84">
        <f>('Metinis atlyginimas'!DY33+'Metinis atlyginimas'!DY35)+'Metinis atlyginimas'!DY38*(1+'Bazinės prielaidos'!$E$19)</f>
        <v>89911.564801805769</v>
      </c>
      <c r="DZ82" s="84">
        <f>('Metinis atlyginimas'!DZ33+'Metinis atlyginimas'!DZ35)+'Metinis atlyginimas'!DZ38*(1+'Bazinės prielaidos'!$E$19)</f>
        <v>89911.564801805769</v>
      </c>
      <c r="EA82" s="95">
        <f t="shared" si="1446"/>
        <v>1078938.7776216692</v>
      </c>
      <c r="EB82" s="84">
        <f>('Metinis atlyginimas'!EB33+'Metinis atlyginimas'!EB35)+'Metinis atlyginimas'!EB38*(1+'Bazinės prielaidos'!$E$19)</f>
        <v>90108.91174585995</v>
      </c>
      <c r="EC82" s="84">
        <f>('Metinis atlyginimas'!EC33+'Metinis atlyginimas'!EC35)+'Metinis atlyginimas'!EC38*(1+'Bazinės prielaidos'!$E$19)</f>
        <v>90108.91174585995</v>
      </c>
      <c r="ED82" s="84">
        <f>('Metinis atlyginimas'!ED33+'Metinis atlyginimas'!ED35)+'Metinis atlyginimas'!ED38*(1+'Bazinės prielaidos'!$E$19)</f>
        <v>90108.91174585995</v>
      </c>
      <c r="EE82" s="84">
        <f>('Metinis atlyginimas'!EE33+'Metinis atlyginimas'!EE35)+'Metinis atlyginimas'!EE38*(1+'Bazinės prielaidos'!$E$19)</f>
        <v>90108.91174585995</v>
      </c>
      <c r="EF82" s="84">
        <f>('Metinis atlyginimas'!EF33+'Metinis atlyginimas'!EF35)+'Metinis atlyginimas'!EF38*(1+'Bazinės prielaidos'!$E$19)</f>
        <v>90108.91174585995</v>
      </c>
      <c r="EG82" s="84">
        <f>('Metinis atlyginimas'!EG33+'Metinis atlyginimas'!EG35)+'Metinis atlyginimas'!EG38*(1+'Bazinės prielaidos'!$E$19)</f>
        <v>90108.91174585995</v>
      </c>
      <c r="EH82" s="84">
        <f>('Metinis atlyginimas'!EH33+'Metinis atlyginimas'!EH35)+'Metinis atlyginimas'!EH38*(1+'Bazinės prielaidos'!$E$19)</f>
        <v>90108.91174585995</v>
      </c>
      <c r="EI82" s="84">
        <f>('Metinis atlyginimas'!EI33+'Metinis atlyginimas'!EI35)+'Metinis atlyginimas'!EI38*(1+'Bazinės prielaidos'!$E$19)</f>
        <v>90108.91174585995</v>
      </c>
      <c r="EJ82" s="84">
        <f>('Metinis atlyginimas'!EJ33+'Metinis atlyginimas'!EJ35)+'Metinis atlyginimas'!EJ38*(1+'Bazinės prielaidos'!$E$19)</f>
        <v>90108.91174585995</v>
      </c>
      <c r="EK82" s="84">
        <f>('Metinis atlyginimas'!EK33+'Metinis atlyginimas'!EK35)+'Metinis atlyginimas'!EK38*(1+'Bazinės prielaidos'!$E$19)</f>
        <v>90108.91174585995</v>
      </c>
      <c r="EL82" s="84">
        <f>('Metinis atlyginimas'!EL33+'Metinis atlyginimas'!EL35)+'Metinis atlyginimas'!EL38*(1+'Bazinės prielaidos'!$E$19)</f>
        <v>90108.91174585995</v>
      </c>
      <c r="EM82" s="84">
        <f>('Metinis atlyginimas'!EM33+'Metinis atlyginimas'!EM35)+'Metinis atlyginimas'!EM38*(1+'Bazinės prielaidos'!$E$19)</f>
        <v>90108.91174585995</v>
      </c>
      <c r="EN82" s="95">
        <f t="shared" si="1448"/>
        <v>1081306.9409503196</v>
      </c>
      <c r="EO82" s="84">
        <f>('Metinis atlyginimas'!EO33+'Metinis atlyginimas'!EO35)+'Metinis atlyginimas'!EO38*(1+'Bazinės prielaidos'!$E$19)</f>
        <v>90312.179098235734</v>
      </c>
      <c r="EP82" s="84">
        <f>('Metinis atlyginimas'!EP33+'Metinis atlyginimas'!EP35)+'Metinis atlyginimas'!EP38*(1+'Bazinės prielaidos'!$E$19)</f>
        <v>90312.179098235734</v>
      </c>
      <c r="EQ82" s="84">
        <f>('Metinis atlyginimas'!EQ33+'Metinis atlyginimas'!EQ35)+'Metinis atlyginimas'!EQ38*(1+'Bazinės prielaidos'!$E$19)</f>
        <v>90312.179098235734</v>
      </c>
      <c r="ER82" s="84">
        <f>('Metinis atlyginimas'!ER33+'Metinis atlyginimas'!ER35)+'Metinis atlyginimas'!ER38*(1+'Bazinės prielaidos'!$E$19)</f>
        <v>90312.179098235734</v>
      </c>
      <c r="ES82" s="84">
        <f>('Metinis atlyginimas'!ES33+'Metinis atlyginimas'!ES35)+'Metinis atlyginimas'!ES38*(1+'Bazinės prielaidos'!$E$19)</f>
        <v>90312.179098235734</v>
      </c>
      <c r="ET82" s="84">
        <f>('Metinis atlyginimas'!ET33+'Metinis atlyginimas'!ET35)+'Metinis atlyginimas'!ET38*(1+'Bazinės prielaidos'!$E$19)</f>
        <v>90312.179098235734</v>
      </c>
      <c r="EU82" s="84">
        <f>('Metinis atlyginimas'!EU33+'Metinis atlyginimas'!EU35)+'Metinis atlyginimas'!EU38*(1+'Bazinės prielaidos'!$E$19)</f>
        <v>90312.179098235734</v>
      </c>
      <c r="EV82" s="84">
        <f>('Metinis atlyginimas'!EV33+'Metinis atlyginimas'!EV35)+'Metinis atlyginimas'!EV38*(1+'Bazinės prielaidos'!$E$19)</f>
        <v>90312.179098235734</v>
      </c>
      <c r="EW82" s="84">
        <f>('Metinis atlyginimas'!EW33+'Metinis atlyginimas'!EW35)+'Metinis atlyginimas'!EW38*(1+'Bazinės prielaidos'!$E$19)</f>
        <v>90312.179098235734</v>
      </c>
      <c r="EX82" s="84">
        <f>('Metinis atlyginimas'!EX33+'Metinis atlyginimas'!EX35)+'Metinis atlyginimas'!EX38*(1+'Bazinės prielaidos'!$E$19)</f>
        <v>90312.179098235734</v>
      </c>
      <c r="EY82" s="84">
        <f>('Metinis atlyginimas'!EY33+'Metinis atlyginimas'!EY35)+'Metinis atlyginimas'!EY38*(1+'Bazinės prielaidos'!$E$19)</f>
        <v>90312.179098235734</v>
      </c>
      <c r="EZ82" s="84">
        <f>('Metinis atlyginimas'!EZ33+'Metinis atlyginimas'!EZ35)+'Metinis atlyginimas'!EZ38*(1+'Bazinės prielaidos'!$E$19)</f>
        <v>90312.179098235734</v>
      </c>
      <c r="FA82" s="95">
        <f t="shared" si="1450"/>
        <v>1083746.1491788286</v>
      </c>
      <c r="FB82" s="84">
        <f>('Metinis atlyginimas'!FB33+'Metinis atlyginimas'!FB35)+'Metinis atlyginimas'!FB38*(1+'Bazinės prielaidos'!$E$19)</f>
        <v>90521.544471182817</v>
      </c>
      <c r="FC82" s="84">
        <f>('Metinis atlyginimas'!FC33+'Metinis atlyginimas'!FC35)+'Metinis atlyginimas'!FC38*(1+'Bazinės prielaidos'!$E$19)</f>
        <v>90521.544471182817</v>
      </c>
      <c r="FD82" s="84">
        <f>('Metinis atlyginimas'!FD33+'Metinis atlyginimas'!FD35)+'Metinis atlyginimas'!FD38*(1+'Bazinės prielaidos'!$E$19)</f>
        <v>90521.544471182817</v>
      </c>
      <c r="FE82" s="84">
        <f>('Metinis atlyginimas'!FE33+'Metinis atlyginimas'!FE35)+'Metinis atlyginimas'!FE38*(1+'Bazinės prielaidos'!$E$19)</f>
        <v>90521.544471182817</v>
      </c>
      <c r="FF82" s="84">
        <f>('Metinis atlyginimas'!FF33+'Metinis atlyginimas'!FF35)+'Metinis atlyginimas'!FF38*(1+'Bazinės prielaidos'!$E$19)</f>
        <v>90521.544471182817</v>
      </c>
      <c r="FG82" s="84">
        <f>('Metinis atlyginimas'!FG33+'Metinis atlyginimas'!FG35)+'Metinis atlyginimas'!FG38*(1+'Bazinės prielaidos'!$E$19)</f>
        <v>90521.544471182817</v>
      </c>
      <c r="FH82" s="84">
        <f>('Metinis atlyginimas'!FH33+'Metinis atlyginimas'!FH35)+'Metinis atlyginimas'!FH38*(1+'Bazinės prielaidos'!$E$19)</f>
        <v>90521.544471182817</v>
      </c>
      <c r="FI82" s="84">
        <f>('Metinis atlyginimas'!FI33+'Metinis atlyginimas'!FI35)+'Metinis atlyginimas'!FI38*(1+'Bazinės prielaidos'!$E$19)</f>
        <v>90521.544471182817</v>
      </c>
      <c r="FJ82" s="84">
        <f>('Metinis atlyginimas'!FJ33+'Metinis atlyginimas'!FJ35)+'Metinis atlyginimas'!FJ38*(1+'Bazinės prielaidos'!$E$19)</f>
        <v>90521.544471182817</v>
      </c>
      <c r="FK82" s="84">
        <f>('Metinis atlyginimas'!FK33+'Metinis atlyginimas'!FK35)+'Metinis atlyginimas'!FK38*(1+'Bazinės prielaidos'!$E$19)</f>
        <v>90521.544471182817</v>
      </c>
      <c r="FL82" s="84">
        <f>('Metinis atlyginimas'!FL33+'Metinis atlyginimas'!FL35)+'Metinis atlyginimas'!FL38*(1+'Bazinės prielaidos'!$E$19)</f>
        <v>90521.544471182817</v>
      </c>
      <c r="FM82" s="84">
        <f>('Metinis atlyginimas'!FM33+'Metinis atlyginimas'!FM35)+'Metinis atlyginimas'!FM38*(1+'Bazinės prielaidos'!$E$19)</f>
        <v>90521.544471182817</v>
      </c>
      <c r="FN82" s="95">
        <f t="shared" si="1452"/>
        <v>1086258.5336541941</v>
      </c>
      <c r="FO82" s="84">
        <f>('Metinis atlyginimas'!FO33+'Metinis atlyginimas'!FO35)+'Metinis atlyginimas'!FO38*(1+'Bazinės prielaidos'!$E$19)</f>
        <v>90737.1908053183</v>
      </c>
      <c r="FP82" s="84">
        <f>('Metinis atlyginimas'!FP33+'Metinis atlyginimas'!FP35)+'Metinis atlyginimas'!FP38*(1+'Bazinės prielaidos'!$E$19)</f>
        <v>90737.1908053183</v>
      </c>
      <c r="FQ82" s="84">
        <f>('Metinis atlyginimas'!FQ33+'Metinis atlyginimas'!FQ35)+'Metinis atlyginimas'!FQ38*(1+'Bazinės prielaidos'!$E$19)</f>
        <v>90737.1908053183</v>
      </c>
      <c r="FR82" s="84">
        <f>('Metinis atlyginimas'!FR33+'Metinis atlyginimas'!FR35)+'Metinis atlyginimas'!FR38*(1+'Bazinės prielaidos'!$E$19)</f>
        <v>90737.1908053183</v>
      </c>
      <c r="FS82" s="84">
        <f>('Metinis atlyginimas'!FS33+'Metinis atlyginimas'!FS35)+'Metinis atlyginimas'!FS38*(1+'Bazinės prielaidos'!$E$19)</f>
        <v>90737.1908053183</v>
      </c>
      <c r="FT82" s="84">
        <f>('Metinis atlyginimas'!FT33+'Metinis atlyginimas'!FT35)+'Metinis atlyginimas'!FT38*(1+'Bazinės prielaidos'!$E$19)</f>
        <v>90737.1908053183</v>
      </c>
      <c r="FU82" s="84">
        <f>('Metinis atlyginimas'!FU33+'Metinis atlyginimas'!FU35)+'Metinis atlyginimas'!FU38*(1+'Bazinės prielaidos'!$E$19)</f>
        <v>90737.1908053183</v>
      </c>
      <c r="FV82" s="84">
        <f>('Metinis atlyginimas'!FV33+'Metinis atlyginimas'!FV35)+'Metinis atlyginimas'!FV38*(1+'Bazinės prielaidos'!$E$19)</f>
        <v>90737.1908053183</v>
      </c>
      <c r="FW82" s="84">
        <f>('Metinis atlyginimas'!FW33+'Metinis atlyginimas'!FW35)+'Metinis atlyginimas'!FW38*(1+'Bazinės prielaidos'!$E$19)</f>
        <v>90737.1908053183</v>
      </c>
      <c r="FX82" s="84">
        <f>('Metinis atlyginimas'!FX33+'Metinis atlyginimas'!FX35)+'Metinis atlyginimas'!FX38*(1+'Bazinės prielaidos'!$E$19)</f>
        <v>90737.1908053183</v>
      </c>
      <c r="FY82" s="84">
        <f>('Metinis atlyginimas'!FY33+'Metinis atlyginimas'!FY35)+'Metinis atlyginimas'!FY38*(1+'Bazinės prielaidos'!$E$19)</f>
        <v>90737.1908053183</v>
      </c>
      <c r="FZ82" s="84">
        <f>('Metinis atlyginimas'!FZ33+'Metinis atlyginimas'!FZ35)+'Metinis atlyginimas'!FZ38*(1+'Bazinės prielaidos'!$E$19)</f>
        <v>90737.1908053183</v>
      </c>
      <c r="GA82" s="95">
        <f t="shared" si="1454"/>
        <v>1088846.2896638196</v>
      </c>
      <c r="GB82" s="84">
        <f>('Metinis atlyginimas'!GB33+'Metinis atlyginimas'!GB35)+'Metinis atlyginimas'!GB38*(1+'Bazinės prielaidos'!$E$19)</f>
        <v>90959.30652947785</v>
      </c>
      <c r="GC82" s="84">
        <f>('Metinis atlyginimas'!GC33+'Metinis atlyginimas'!GC35)+'Metinis atlyginimas'!GC38*(1+'Bazinės prielaidos'!$E$19)</f>
        <v>90959.30652947785</v>
      </c>
      <c r="GD82" s="84">
        <f>('Metinis atlyginimas'!GD33+'Metinis atlyginimas'!GD35)+'Metinis atlyginimas'!GD38*(1+'Bazinės prielaidos'!$E$19)</f>
        <v>90959.30652947785</v>
      </c>
      <c r="GE82" s="84">
        <f>('Metinis atlyginimas'!GE33+'Metinis atlyginimas'!GE35)+'Metinis atlyginimas'!GE38*(1+'Bazinės prielaidos'!$E$19)</f>
        <v>90959.30652947785</v>
      </c>
      <c r="GF82" s="84">
        <f>('Metinis atlyginimas'!GF33+'Metinis atlyginimas'!GF35)+'Metinis atlyginimas'!GF38*(1+'Bazinės prielaidos'!$E$19)</f>
        <v>90959.30652947785</v>
      </c>
      <c r="GG82" s="84">
        <f>('Metinis atlyginimas'!GG33+'Metinis atlyginimas'!GG35)+'Metinis atlyginimas'!GG38*(1+'Bazinės prielaidos'!$E$19)</f>
        <v>90959.30652947785</v>
      </c>
      <c r="GH82" s="84">
        <f>('Metinis atlyginimas'!GH33+'Metinis atlyginimas'!GH35)+'Metinis atlyginimas'!GH38*(1+'Bazinės prielaidos'!$E$19)</f>
        <v>90959.30652947785</v>
      </c>
      <c r="GI82" s="84">
        <f>('Metinis atlyginimas'!GI33+'Metinis atlyginimas'!GI35)+'Metinis atlyginimas'!GI38*(1+'Bazinės prielaidos'!$E$19)</f>
        <v>90959.30652947785</v>
      </c>
      <c r="GJ82" s="84">
        <f>('Metinis atlyginimas'!GJ33+'Metinis atlyginimas'!GJ35)+'Metinis atlyginimas'!GJ38*(1+'Bazinės prielaidos'!$E$19)</f>
        <v>90959.30652947785</v>
      </c>
      <c r="GK82" s="84">
        <f>('Metinis atlyginimas'!GK33+'Metinis atlyginimas'!GK35)+'Metinis atlyginimas'!GK38*(1+'Bazinės prielaidos'!$E$19)</f>
        <v>90959.30652947785</v>
      </c>
      <c r="GL82" s="84">
        <f>('Metinis atlyginimas'!GL33+'Metinis atlyginimas'!GL35)+'Metinis atlyginimas'!GL38*(1+'Bazinės prielaidos'!$E$19)</f>
        <v>90959.30652947785</v>
      </c>
      <c r="GM82" s="84">
        <f>('Metinis atlyginimas'!GM33+'Metinis atlyginimas'!GM35)+'Metinis atlyginimas'!GM38*(1+'Bazinės prielaidos'!$E$19)</f>
        <v>90959.306529477864</v>
      </c>
      <c r="GN82" s="95">
        <f t="shared" si="1456"/>
        <v>1091511.6783537341</v>
      </c>
      <c r="GO82" s="84">
        <f>('Metinis atlyginimas'!GO33+'Metinis atlyginimas'!GO35)+'Metinis atlyginimas'!GO38*(1+'Bazinės prielaidos'!$E$19)</f>
        <v>0</v>
      </c>
      <c r="GP82" s="84">
        <f>('Metinis atlyginimas'!GP33+'Metinis atlyginimas'!GP35)+'Metinis atlyginimas'!GP38*(1+'Bazinės prielaidos'!$E$19)</f>
        <v>0</v>
      </c>
      <c r="GQ82" s="84">
        <f>('Metinis atlyginimas'!GQ33+'Metinis atlyginimas'!GQ35)+'Metinis atlyginimas'!GQ38*(1+'Bazinės prielaidos'!$E$19)</f>
        <v>0</v>
      </c>
      <c r="GR82" s="84">
        <f>('Metinis atlyginimas'!GR33+'Metinis atlyginimas'!GR35)+'Metinis atlyginimas'!GR38*(1+'Bazinės prielaidos'!$E$19)</f>
        <v>0</v>
      </c>
      <c r="GS82" s="84">
        <f>('Metinis atlyginimas'!GS33+'Metinis atlyginimas'!GS35)+'Metinis atlyginimas'!GS38*(1+'Bazinės prielaidos'!$E$19)</f>
        <v>0</v>
      </c>
      <c r="GT82" s="84">
        <f>('Metinis atlyginimas'!GT33+'Metinis atlyginimas'!GT35)+'Metinis atlyginimas'!GT38*(1+'Bazinės prielaidos'!$E$19)</f>
        <v>0</v>
      </c>
      <c r="GU82" s="84">
        <f>('Metinis atlyginimas'!GU33+'Metinis atlyginimas'!GU35)+'Metinis atlyginimas'!GU38*(1+'Bazinės prielaidos'!$E$19)</f>
        <v>0</v>
      </c>
      <c r="GV82" s="84">
        <f>('Metinis atlyginimas'!GV33+'Metinis atlyginimas'!GV35)+'Metinis atlyginimas'!GV38*(1+'Bazinės prielaidos'!$E$19)</f>
        <v>0</v>
      </c>
      <c r="GW82" s="84">
        <f>('Metinis atlyginimas'!GW33+'Metinis atlyginimas'!GW35)+'Metinis atlyginimas'!GW38*(1+'Bazinės prielaidos'!$E$19)</f>
        <v>0</v>
      </c>
      <c r="GX82" s="84">
        <f>('Metinis atlyginimas'!GX33+'Metinis atlyginimas'!GX35)+'Metinis atlyginimas'!GX38*(1+'Bazinės prielaidos'!$E$19)</f>
        <v>0</v>
      </c>
      <c r="GY82" s="84">
        <f>('Metinis atlyginimas'!GY33+'Metinis atlyginimas'!GY35)+'Metinis atlyginimas'!GY38*(1+'Bazinės prielaidos'!$E$19)</f>
        <v>0</v>
      </c>
      <c r="GZ82" s="84">
        <f>('Metinis atlyginimas'!GZ33+'Metinis atlyginimas'!GZ35)+'Metinis atlyginimas'!GZ38*(1+'Bazinės prielaidos'!$E$19)</f>
        <v>0</v>
      </c>
      <c r="HA82" s="95">
        <f t="shared" si="1458"/>
        <v>0</v>
      </c>
      <c r="HB82" s="84">
        <f>('Metinis atlyginimas'!HB33+'Metinis atlyginimas'!HB35)+'Metinis atlyginimas'!HB38*(1+'Bazinės prielaidos'!$E$19)</f>
        <v>0</v>
      </c>
      <c r="HC82" s="84">
        <f>('Metinis atlyginimas'!HC33+'Metinis atlyginimas'!HC35)+'Metinis atlyginimas'!HC38*(1+'Bazinės prielaidos'!$E$19)</f>
        <v>0</v>
      </c>
      <c r="HD82" s="84">
        <f>('Metinis atlyginimas'!HD33+'Metinis atlyginimas'!HD35)+'Metinis atlyginimas'!HD38*(1+'Bazinės prielaidos'!$E$19)</f>
        <v>0</v>
      </c>
      <c r="HE82" s="84">
        <f>('Metinis atlyginimas'!HE33+'Metinis atlyginimas'!HE35)+'Metinis atlyginimas'!HE38*(1+'Bazinės prielaidos'!$E$19)</f>
        <v>0</v>
      </c>
      <c r="HF82" s="84">
        <f>('Metinis atlyginimas'!HF33+'Metinis atlyginimas'!HF35)+'Metinis atlyginimas'!HF38*(1+'Bazinės prielaidos'!$E$19)</f>
        <v>0</v>
      </c>
      <c r="HG82" s="84">
        <f>('Metinis atlyginimas'!HG33+'Metinis atlyginimas'!HG35)+'Metinis atlyginimas'!HG38*(1+'Bazinės prielaidos'!$E$19)</f>
        <v>0</v>
      </c>
      <c r="HH82" s="84">
        <f>('Metinis atlyginimas'!HH33+'Metinis atlyginimas'!HH35)+'Metinis atlyginimas'!HH38*(1+'Bazinės prielaidos'!$E$19)</f>
        <v>0</v>
      </c>
      <c r="HI82" s="84">
        <f>('Metinis atlyginimas'!HI33+'Metinis atlyginimas'!HI35)+'Metinis atlyginimas'!HI38*(1+'Bazinės prielaidos'!$E$19)</f>
        <v>0</v>
      </c>
      <c r="HJ82" s="84">
        <f>('Metinis atlyginimas'!HJ33+'Metinis atlyginimas'!HJ35)+'Metinis atlyginimas'!HJ38*(1+'Bazinės prielaidos'!$E$19)</f>
        <v>0</v>
      </c>
      <c r="HK82" s="84">
        <f>('Metinis atlyginimas'!HK33+'Metinis atlyginimas'!HK35)+'Metinis atlyginimas'!HK38*(1+'Bazinės prielaidos'!$E$19)</f>
        <v>0</v>
      </c>
      <c r="HL82" s="84">
        <f>('Metinis atlyginimas'!HL33+'Metinis atlyginimas'!HL35)+'Metinis atlyginimas'!HL38*(1+'Bazinės prielaidos'!$E$19)</f>
        <v>0</v>
      </c>
      <c r="HM82" s="84">
        <f>('Metinis atlyginimas'!HM33+'Metinis atlyginimas'!HM35)+'Metinis atlyginimas'!HM38*(1+'Bazinės prielaidos'!$E$19)</f>
        <v>0</v>
      </c>
      <c r="HN82" s="95">
        <f t="shared" si="1460"/>
        <v>0</v>
      </c>
      <c r="HO82" s="84">
        <f>('Metinis atlyginimas'!HO33+'Metinis atlyginimas'!HO35)+'Metinis atlyginimas'!HO38*(1+'Bazinės prielaidos'!$E$19)</f>
        <v>0</v>
      </c>
      <c r="HP82" s="84">
        <f>('Metinis atlyginimas'!HP33+'Metinis atlyginimas'!HP35)+'Metinis atlyginimas'!HP38*(1+'Bazinės prielaidos'!$E$19)</f>
        <v>0</v>
      </c>
      <c r="HQ82" s="84">
        <f>('Metinis atlyginimas'!HQ33+'Metinis atlyginimas'!HQ35)+'Metinis atlyginimas'!HQ38*(1+'Bazinės prielaidos'!$E$19)</f>
        <v>0</v>
      </c>
      <c r="HR82" s="84">
        <f>('Metinis atlyginimas'!HR33+'Metinis atlyginimas'!HR35)+'Metinis atlyginimas'!HR38*(1+'Bazinės prielaidos'!$E$19)</f>
        <v>0</v>
      </c>
      <c r="HS82" s="84">
        <f>('Metinis atlyginimas'!HS33+'Metinis atlyginimas'!HS35)+'Metinis atlyginimas'!HS38*(1+'Bazinės prielaidos'!$E$19)</f>
        <v>0</v>
      </c>
      <c r="HT82" s="84">
        <f>('Metinis atlyginimas'!HT33+'Metinis atlyginimas'!HT35)+'Metinis atlyginimas'!HT38*(1+'Bazinės prielaidos'!$E$19)</f>
        <v>0</v>
      </c>
      <c r="HU82" s="84">
        <f>('Metinis atlyginimas'!HU33+'Metinis atlyginimas'!HU35)+'Metinis atlyginimas'!HU38*(1+'Bazinės prielaidos'!$E$19)</f>
        <v>0</v>
      </c>
      <c r="HV82" s="84">
        <f>('Metinis atlyginimas'!HV33+'Metinis atlyginimas'!HV35)+'Metinis atlyginimas'!HV38*(1+'Bazinės prielaidos'!$E$19)</f>
        <v>0</v>
      </c>
      <c r="HW82" s="84">
        <f>('Metinis atlyginimas'!HW33+'Metinis atlyginimas'!HW35)+'Metinis atlyginimas'!HW38*(1+'Bazinės prielaidos'!$E$19)</f>
        <v>0</v>
      </c>
      <c r="HX82" s="84">
        <f>('Metinis atlyginimas'!HX33+'Metinis atlyginimas'!HX35)+'Metinis atlyginimas'!HX38*(1+'Bazinės prielaidos'!$E$19)</f>
        <v>0</v>
      </c>
      <c r="HY82" s="84">
        <f>('Metinis atlyginimas'!HY33+'Metinis atlyginimas'!HY35)+'Metinis atlyginimas'!HY38*(1+'Bazinės prielaidos'!$E$19)</f>
        <v>0</v>
      </c>
      <c r="HZ82" s="84">
        <f>('Metinis atlyginimas'!HZ33+'Metinis atlyginimas'!HZ35)+'Metinis atlyginimas'!HZ38*(1+'Bazinės prielaidos'!$E$19)</f>
        <v>0</v>
      </c>
      <c r="IA82" s="95">
        <f t="shared" si="1462"/>
        <v>0</v>
      </c>
      <c r="IB82" s="84">
        <f>('Metinis atlyginimas'!IB33+'Metinis atlyginimas'!IB35)+'Metinis atlyginimas'!IB38*(1+'Bazinės prielaidos'!$E$19)</f>
        <v>0</v>
      </c>
      <c r="IC82" s="84">
        <f>('Metinis atlyginimas'!IC33+'Metinis atlyginimas'!IC35)+'Metinis atlyginimas'!IC38*(1+'Bazinės prielaidos'!$E$19)</f>
        <v>0</v>
      </c>
      <c r="ID82" s="84">
        <f>('Metinis atlyginimas'!ID33+'Metinis atlyginimas'!ID35)+'Metinis atlyginimas'!ID38*(1+'Bazinės prielaidos'!$E$19)</f>
        <v>0</v>
      </c>
      <c r="IE82" s="84">
        <f>('Metinis atlyginimas'!IE33+'Metinis atlyginimas'!IE35)+'Metinis atlyginimas'!IE38*(1+'Bazinės prielaidos'!$E$19)</f>
        <v>0</v>
      </c>
      <c r="IF82" s="84">
        <f>('Metinis atlyginimas'!IF33+'Metinis atlyginimas'!IF35)+'Metinis atlyginimas'!IF38*(1+'Bazinės prielaidos'!$E$19)</f>
        <v>0</v>
      </c>
      <c r="IG82" s="84">
        <f>('Metinis atlyginimas'!IG33+'Metinis atlyginimas'!IG35)+'Metinis atlyginimas'!IG38*(1+'Bazinės prielaidos'!$E$19)</f>
        <v>0</v>
      </c>
      <c r="IH82" s="84">
        <f>('Metinis atlyginimas'!IH33+'Metinis atlyginimas'!IH35)+'Metinis atlyginimas'!IH38*(1+'Bazinės prielaidos'!$E$19)</f>
        <v>0</v>
      </c>
      <c r="II82" s="84">
        <f>('Metinis atlyginimas'!II33+'Metinis atlyginimas'!II35)+'Metinis atlyginimas'!II38*(1+'Bazinės prielaidos'!$E$19)</f>
        <v>0</v>
      </c>
      <c r="IJ82" s="84">
        <f>('Metinis atlyginimas'!IJ33+'Metinis atlyginimas'!IJ35)+'Metinis atlyginimas'!IJ38*(1+'Bazinės prielaidos'!$E$19)</f>
        <v>0</v>
      </c>
      <c r="IK82" s="84">
        <f>('Metinis atlyginimas'!IK33+'Metinis atlyginimas'!IK35)+'Metinis atlyginimas'!IK38*(1+'Bazinės prielaidos'!$E$19)</f>
        <v>0</v>
      </c>
      <c r="IL82" s="84">
        <f>('Metinis atlyginimas'!IL33+'Metinis atlyginimas'!IL35)+'Metinis atlyginimas'!IL38*(1+'Bazinės prielaidos'!$E$19)</f>
        <v>0</v>
      </c>
      <c r="IM82" s="84">
        <f>('Metinis atlyginimas'!IM33+'Metinis atlyginimas'!IM35)+'Metinis atlyginimas'!IM38*(1+'Bazinės prielaidos'!$E$19)</f>
        <v>0</v>
      </c>
      <c r="IN82" s="95">
        <f t="shared" si="1464"/>
        <v>0</v>
      </c>
      <c r="IO82" s="84">
        <f>('Metinis atlyginimas'!IO33+'Metinis atlyginimas'!IO35)+'Metinis atlyginimas'!IO38*(1+'Bazinės prielaidos'!$E$19)</f>
        <v>0</v>
      </c>
      <c r="IP82" s="84">
        <f>('Metinis atlyginimas'!IP33+'Metinis atlyginimas'!IP35)+'Metinis atlyginimas'!IP38*(1+'Bazinės prielaidos'!$E$19)</f>
        <v>0</v>
      </c>
      <c r="IQ82" s="84">
        <f>('Metinis atlyginimas'!IQ33+'Metinis atlyginimas'!IQ35)+'Metinis atlyginimas'!IQ38*(1+'Bazinės prielaidos'!$E$19)</f>
        <v>0</v>
      </c>
      <c r="IR82" s="84">
        <f>('Metinis atlyginimas'!IR33+'Metinis atlyginimas'!IR35)+'Metinis atlyginimas'!IR38*(1+'Bazinės prielaidos'!$E$19)</f>
        <v>0</v>
      </c>
      <c r="IS82" s="84">
        <f>('Metinis atlyginimas'!IS33+'Metinis atlyginimas'!IS35)+'Metinis atlyginimas'!IS38*(1+'Bazinės prielaidos'!$E$19)</f>
        <v>0</v>
      </c>
      <c r="IT82" s="84">
        <f>('Metinis atlyginimas'!IT33+'Metinis atlyginimas'!IT35)+'Metinis atlyginimas'!IT38*(1+'Bazinės prielaidos'!$E$19)</f>
        <v>0</v>
      </c>
      <c r="IU82" s="84">
        <f>('Metinis atlyginimas'!IU33+'Metinis atlyginimas'!IU35)+'Metinis atlyginimas'!IU38*(1+'Bazinės prielaidos'!$E$19)</f>
        <v>0</v>
      </c>
      <c r="IV82" s="84">
        <f>('Metinis atlyginimas'!IV33+'Metinis atlyginimas'!IV35)+'Metinis atlyginimas'!IV38*(1+'Bazinės prielaidos'!$E$19)</f>
        <v>0</v>
      </c>
      <c r="IW82" s="84">
        <f>('Metinis atlyginimas'!IW33+'Metinis atlyginimas'!IW35)+'Metinis atlyginimas'!IW38*(1+'Bazinės prielaidos'!$E$19)</f>
        <v>0</v>
      </c>
      <c r="IX82" s="84">
        <f>('Metinis atlyginimas'!IX33+'Metinis atlyginimas'!IX35)+'Metinis atlyginimas'!IX38*(1+'Bazinės prielaidos'!$E$19)</f>
        <v>0</v>
      </c>
      <c r="IY82" s="84">
        <f>('Metinis atlyginimas'!IY33+'Metinis atlyginimas'!IY35)+'Metinis atlyginimas'!IY38*(1+'Bazinės prielaidos'!$E$19)</f>
        <v>0</v>
      </c>
      <c r="IZ82" s="84">
        <f>('Metinis atlyginimas'!IZ33+'Metinis atlyginimas'!IZ35)+'Metinis atlyginimas'!IZ38*(1+'Bazinės prielaidos'!$E$19)</f>
        <v>0</v>
      </c>
      <c r="JA82" s="95">
        <f t="shared" si="1466"/>
        <v>0</v>
      </c>
      <c r="JB82" s="84">
        <f>('Metinis atlyginimas'!JB33+'Metinis atlyginimas'!JB35)+'Metinis atlyginimas'!JB38*(1+'Bazinės prielaidos'!$E$19)</f>
        <v>0</v>
      </c>
      <c r="JC82" s="84">
        <f>('Metinis atlyginimas'!JC33+'Metinis atlyginimas'!JC35)+'Metinis atlyginimas'!JC38*(1+'Bazinės prielaidos'!$E$19)</f>
        <v>0</v>
      </c>
      <c r="JD82" s="84">
        <f>('Metinis atlyginimas'!JD33+'Metinis atlyginimas'!JD35)+'Metinis atlyginimas'!JD38*(1+'Bazinės prielaidos'!$E$19)</f>
        <v>0</v>
      </c>
      <c r="JE82" s="84">
        <f>('Metinis atlyginimas'!JE33+'Metinis atlyginimas'!JE35)+'Metinis atlyginimas'!JE38*(1+'Bazinės prielaidos'!$E$19)</f>
        <v>0</v>
      </c>
      <c r="JF82" s="84">
        <f>('Metinis atlyginimas'!JF33+'Metinis atlyginimas'!JF35)+'Metinis atlyginimas'!JF38*(1+'Bazinės prielaidos'!$E$19)</f>
        <v>0</v>
      </c>
      <c r="JG82" s="84">
        <f>('Metinis atlyginimas'!JG33+'Metinis atlyginimas'!JG35)+'Metinis atlyginimas'!JG38*(1+'Bazinės prielaidos'!$E$19)</f>
        <v>0</v>
      </c>
      <c r="JH82" s="84">
        <f>('Metinis atlyginimas'!JH33+'Metinis atlyginimas'!JH35)+'Metinis atlyginimas'!JH38*(1+'Bazinės prielaidos'!$E$19)</f>
        <v>0</v>
      </c>
      <c r="JI82" s="84">
        <f>('Metinis atlyginimas'!JI33+'Metinis atlyginimas'!JI35)+'Metinis atlyginimas'!JI38*(1+'Bazinės prielaidos'!$E$19)</f>
        <v>0</v>
      </c>
      <c r="JJ82" s="84">
        <f>('Metinis atlyginimas'!JJ33+'Metinis atlyginimas'!JJ35)+'Metinis atlyginimas'!JJ38*(1+'Bazinės prielaidos'!$E$19)</f>
        <v>0</v>
      </c>
      <c r="JK82" s="84">
        <f>('Metinis atlyginimas'!JK33+'Metinis atlyginimas'!JK35)+'Metinis atlyginimas'!JK38*(1+'Bazinės prielaidos'!$E$19)</f>
        <v>0</v>
      </c>
      <c r="JL82" s="84">
        <f>('Metinis atlyginimas'!JL33+'Metinis atlyginimas'!JL35)+'Metinis atlyginimas'!JL38*(1+'Bazinės prielaidos'!$E$19)</f>
        <v>0</v>
      </c>
      <c r="JM82" s="84">
        <f>('Metinis atlyginimas'!JM33+'Metinis atlyginimas'!JM35)+'Metinis atlyginimas'!JM38*(1+'Bazinės prielaidos'!$E$19)</f>
        <v>0</v>
      </c>
      <c r="JN82" s="95">
        <f t="shared" si="1468"/>
        <v>0</v>
      </c>
      <c r="JO82" s="84">
        <f>('Metinis atlyginimas'!JO33+'Metinis atlyginimas'!JO35)+'Metinis atlyginimas'!JO38*(1+'Bazinės prielaidos'!$E$19)</f>
        <v>0</v>
      </c>
      <c r="JP82" s="84">
        <f>('Metinis atlyginimas'!JP33+'Metinis atlyginimas'!JP35)+'Metinis atlyginimas'!JP38*(1+'Bazinės prielaidos'!$E$19)</f>
        <v>0</v>
      </c>
      <c r="JQ82" s="84">
        <f>('Metinis atlyginimas'!JQ33+'Metinis atlyginimas'!JQ35)+'Metinis atlyginimas'!JQ38*(1+'Bazinės prielaidos'!$E$19)</f>
        <v>0</v>
      </c>
      <c r="JR82" s="84">
        <f>('Metinis atlyginimas'!JR33+'Metinis atlyginimas'!JR35)+'Metinis atlyginimas'!JR38*(1+'Bazinės prielaidos'!$E$19)</f>
        <v>0</v>
      </c>
      <c r="JS82" s="84">
        <f>('Metinis atlyginimas'!JS33+'Metinis atlyginimas'!JS35)+'Metinis atlyginimas'!JS38*(1+'Bazinės prielaidos'!$E$19)</f>
        <v>0</v>
      </c>
      <c r="JT82" s="84">
        <f>('Metinis atlyginimas'!JT33+'Metinis atlyginimas'!JT35)+'Metinis atlyginimas'!JT38*(1+'Bazinės prielaidos'!$E$19)</f>
        <v>0</v>
      </c>
      <c r="JU82" s="84">
        <f>('Metinis atlyginimas'!JU33+'Metinis atlyginimas'!JU35)+'Metinis atlyginimas'!JU38*(1+'Bazinės prielaidos'!$E$19)</f>
        <v>0</v>
      </c>
      <c r="JV82" s="84">
        <f>('Metinis atlyginimas'!JV33+'Metinis atlyginimas'!JV35)+'Metinis atlyginimas'!JV38*(1+'Bazinės prielaidos'!$E$19)</f>
        <v>0</v>
      </c>
      <c r="JW82" s="84">
        <f>('Metinis atlyginimas'!JW33+'Metinis atlyginimas'!JW35)+'Metinis atlyginimas'!JW38*(1+'Bazinės prielaidos'!$E$19)</f>
        <v>0</v>
      </c>
      <c r="JX82" s="84">
        <f>('Metinis atlyginimas'!JX33+'Metinis atlyginimas'!JX35)+'Metinis atlyginimas'!JX38*(1+'Bazinės prielaidos'!$E$19)</f>
        <v>0</v>
      </c>
      <c r="JY82" s="84">
        <f>('Metinis atlyginimas'!JY33+'Metinis atlyginimas'!JY35)+'Metinis atlyginimas'!JY38*(1+'Bazinės prielaidos'!$E$19)</f>
        <v>0</v>
      </c>
      <c r="JZ82" s="84">
        <f>('Metinis atlyginimas'!JZ33+'Metinis atlyginimas'!JZ35)+'Metinis atlyginimas'!JZ38*(1+'Bazinės prielaidos'!$E$19)</f>
        <v>0</v>
      </c>
      <c r="KA82" s="95">
        <f t="shared" si="1470"/>
        <v>0</v>
      </c>
      <c r="KB82" s="84">
        <f>('Metinis atlyginimas'!KB33+'Metinis atlyginimas'!KB35)+'Metinis atlyginimas'!KB38*(1+'Bazinės prielaidos'!$E$19)</f>
        <v>0</v>
      </c>
      <c r="KC82" s="84">
        <f>('Metinis atlyginimas'!KC33+'Metinis atlyginimas'!KC35)+'Metinis atlyginimas'!KC38*(1+'Bazinės prielaidos'!$E$19)</f>
        <v>0</v>
      </c>
      <c r="KD82" s="84">
        <f>('Metinis atlyginimas'!KD33+'Metinis atlyginimas'!KD35)+'Metinis atlyginimas'!KD38*(1+'Bazinės prielaidos'!$E$19)</f>
        <v>0</v>
      </c>
      <c r="KE82" s="84">
        <f>('Metinis atlyginimas'!KE33+'Metinis atlyginimas'!KE35)+'Metinis atlyginimas'!KE38*(1+'Bazinės prielaidos'!$E$19)</f>
        <v>0</v>
      </c>
      <c r="KF82" s="84">
        <f>('Metinis atlyginimas'!KF33+'Metinis atlyginimas'!KF35)+'Metinis atlyginimas'!KF38*(1+'Bazinės prielaidos'!$E$19)</f>
        <v>0</v>
      </c>
      <c r="KG82" s="84">
        <f>('Metinis atlyginimas'!KG33+'Metinis atlyginimas'!KG35)+'Metinis atlyginimas'!KG38*(1+'Bazinės prielaidos'!$E$19)</f>
        <v>0</v>
      </c>
      <c r="KH82" s="84">
        <f>('Metinis atlyginimas'!KH33+'Metinis atlyginimas'!KH35)+'Metinis atlyginimas'!KH38*(1+'Bazinės prielaidos'!$E$19)</f>
        <v>0</v>
      </c>
      <c r="KI82" s="84">
        <f>('Metinis atlyginimas'!KI33+'Metinis atlyginimas'!KI35)+'Metinis atlyginimas'!KI38*(1+'Bazinės prielaidos'!$E$19)</f>
        <v>0</v>
      </c>
      <c r="KJ82" s="84">
        <f>('Metinis atlyginimas'!KJ33+'Metinis atlyginimas'!KJ35)+'Metinis atlyginimas'!KJ38*(1+'Bazinės prielaidos'!$E$19)</f>
        <v>0</v>
      </c>
      <c r="KK82" s="84">
        <f>('Metinis atlyginimas'!KK33+'Metinis atlyginimas'!KK35)+'Metinis atlyginimas'!KK38*(1+'Bazinės prielaidos'!$E$19)</f>
        <v>0</v>
      </c>
      <c r="KL82" s="84">
        <f>('Metinis atlyginimas'!KL33+'Metinis atlyginimas'!KL35)+'Metinis atlyginimas'!KL38*(1+'Bazinės prielaidos'!$E$19)</f>
        <v>0</v>
      </c>
      <c r="KM82" s="84">
        <f>('Metinis atlyginimas'!KM33+'Metinis atlyginimas'!KM35)+'Metinis atlyginimas'!KM38*(1+'Bazinės prielaidos'!$E$19)</f>
        <v>0</v>
      </c>
      <c r="KN82" s="95">
        <f t="shared" si="1472"/>
        <v>0</v>
      </c>
      <c r="KO82" s="84">
        <f>('Metinis atlyginimas'!KO33+'Metinis atlyginimas'!KO35)+'Metinis atlyginimas'!KO38*(1+'Bazinės prielaidos'!$E$19)</f>
        <v>0</v>
      </c>
      <c r="KP82" s="84">
        <f>('Metinis atlyginimas'!KP33+'Metinis atlyginimas'!KP35)+'Metinis atlyginimas'!KP38*(1+'Bazinės prielaidos'!$E$19)</f>
        <v>0</v>
      </c>
      <c r="KQ82" s="84">
        <f>('Metinis atlyginimas'!KQ33+'Metinis atlyginimas'!KQ35)+'Metinis atlyginimas'!KQ38*(1+'Bazinės prielaidos'!$E$19)</f>
        <v>0</v>
      </c>
      <c r="KR82" s="84">
        <f>('Metinis atlyginimas'!KR33+'Metinis atlyginimas'!KR35)+'Metinis atlyginimas'!KR38*(1+'Bazinės prielaidos'!$E$19)</f>
        <v>0</v>
      </c>
      <c r="KS82" s="84">
        <f>('Metinis atlyginimas'!KS33+'Metinis atlyginimas'!KS35)+'Metinis atlyginimas'!KS38*(1+'Bazinės prielaidos'!$E$19)</f>
        <v>0</v>
      </c>
      <c r="KT82" s="84">
        <f>('Metinis atlyginimas'!KT33+'Metinis atlyginimas'!KT35)+'Metinis atlyginimas'!KT38*(1+'Bazinės prielaidos'!$E$19)</f>
        <v>0</v>
      </c>
      <c r="KU82" s="84">
        <f>('Metinis atlyginimas'!KU33+'Metinis atlyginimas'!KU35)+'Metinis atlyginimas'!KU38*(1+'Bazinės prielaidos'!$E$19)</f>
        <v>0</v>
      </c>
      <c r="KV82" s="84">
        <f>('Metinis atlyginimas'!KV33+'Metinis atlyginimas'!KV35)+'Metinis atlyginimas'!KV38*(1+'Bazinės prielaidos'!$E$19)</f>
        <v>0</v>
      </c>
      <c r="KW82" s="84">
        <f>('Metinis atlyginimas'!KW33+'Metinis atlyginimas'!KW35)+'Metinis atlyginimas'!KW38*(1+'Bazinės prielaidos'!$E$19)</f>
        <v>0</v>
      </c>
      <c r="KX82" s="84">
        <f>('Metinis atlyginimas'!KX33+'Metinis atlyginimas'!KX35)+'Metinis atlyginimas'!KX38*(1+'Bazinės prielaidos'!$E$19)</f>
        <v>0</v>
      </c>
      <c r="KY82" s="84">
        <f>('Metinis atlyginimas'!KY33+'Metinis atlyginimas'!KY35)+'Metinis atlyginimas'!KY38*(1+'Bazinės prielaidos'!$E$19)</f>
        <v>0</v>
      </c>
      <c r="KZ82" s="84">
        <f>('Metinis atlyginimas'!KZ33+'Metinis atlyginimas'!KZ35)+'Metinis atlyginimas'!KZ38*(1+'Bazinės prielaidos'!$E$19)</f>
        <v>0</v>
      </c>
      <c r="LA82" s="95">
        <f t="shared" si="1474"/>
        <v>0</v>
      </c>
      <c r="LB82" s="84">
        <f>('Metinis atlyginimas'!LB33+'Metinis atlyginimas'!LB35)+'Metinis atlyginimas'!LB38*(1+'Bazinės prielaidos'!$E$19)</f>
        <v>0</v>
      </c>
      <c r="LC82" s="84">
        <f>('Metinis atlyginimas'!LC33+'Metinis atlyginimas'!LC35)+'Metinis atlyginimas'!LC38*(1+'Bazinės prielaidos'!$E$19)</f>
        <v>0</v>
      </c>
      <c r="LD82" s="84">
        <f>('Metinis atlyginimas'!LD33+'Metinis atlyginimas'!LD35)+'Metinis atlyginimas'!LD38*(1+'Bazinės prielaidos'!$E$19)</f>
        <v>0</v>
      </c>
      <c r="LE82" s="84">
        <f>('Metinis atlyginimas'!LE33+'Metinis atlyginimas'!LE35)+'Metinis atlyginimas'!LE38*(1+'Bazinės prielaidos'!$E$19)</f>
        <v>0</v>
      </c>
      <c r="LF82" s="84">
        <f>('Metinis atlyginimas'!LF33+'Metinis atlyginimas'!LF35)+'Metinis atlyginimas'!LF38*(1+'Bazinės prielaidos'!$E$19)</f>
        <v>0</v>
      </c>
      <c r="LG82" s="84">
        <f>('Metinis atlyginimas'!LG33+'Metinis atlyginimas'!LG35)+'Metinis atlyginimas'!LG38*(1+'Bazinės prielaidos'!$E$19)</f>
        <v>0</v>
      </c>
      <c r="LH82" s="84">
        <f>('Metinis atlyginimas'!LH33+'Metinis atlyginimas'!LH35)+'Metinis atlyginimas'!LH38*(1+'Bazinės prielaidos'!$E$19)</f>
        <v>0</v>
      </c>
      <c r="LI82" s="84">
        <f>('Metinis atlyginimas'!LI33+'Metinis atlyginimas'!LI35)+'Metinis atlyginimas'!LI38*(1+'Bazinės prielaidos'!$E$19)</f>
        <v>0</v>
      </c>
      <c r="LJ82" s="84">
        <f>('Metinis atlyginimas'!LJ33+'Metinis atlyginimas'!LJ35)+'Metinis atlyginimas'!LJ38*(1+'Bazinės prielaidos'!$E$19)</f>
        <v>0</v>
      </c>
      <c r="LK82" s="84">
        <f>('Metinis atlyginimas'!LK33+'Metinis atlyginimas'!LK35)+'Metinis atlyginimas'!LK38*(1+'Bazinės prielaidos'!$E$19)</f>
        <v>0</v>
      </c>
      <c r="LL82" s="84">
        <f>('Metinis atlyginimas'!LL33+'Metinis atlyginimas'!LL35)+'Metinis atlyginimas'!LL38*(1+'Bazinės prielaidos'!$E$19)</f>
        <v>0</v>
      </c>
      <c r="LM82" s="84">
        <f>('Metinis atlyginimas'!LM33+'Metinis atlyginimas'!LM35)+'Metinis atlyginimas'!LM38*(1+'Bazinės prielaidos'!$E$19)</f>
        <v>0</v>
      </c>
      <c r="LN82" s="95">
        <f t="shared" ref="LN82" si="1720">SUM(LB82:LM82)</f>
        <v>0</v>
      </c>
    </row>
    <row r="83" spans="1:326" s="58" customFormat="1" ht="14.65" thickBot="1">
      <c r="A83" s="87" t="s">
        <v>84</v>
      </c>
      <c r="B83" s="96"/>
      <c r="C83" s="97"/>
      <c r="D83" s="97"/>
      <c r="E83" s="97"/>
      <c r="F83" s="97"/>
      <c r="G83" s="97"/>
      <c r="H83" s="97"/>
      <c r="I83" s="97"/>
      <c r="J83" s="97"/>
      <c r="K83" s="97"/>
      <c r="L83" s="97"/>
      <c r="M83" s="97"/>
      <c r="N83" s="98">
        <f t="shared" si="1359"/>
        <v>0</v>
      </c>
      <c r="O83" s="97"/>
      <c r="P83" s="97"/>
      <c r="Q83" s="97"/>
      <c r="R83" s="97"/>
      <c r="S83" s="97"/>
      <c r="T83" s="97"/>
      <c r="U83" s="97"/>
      <c r="V83" s="97"/>
      <c r="W83" s="97"/>
      <c r="X83" s="97"/>
      <c r="Y83" s="97"/>
      <c r="Z83" s="97"/>
      <c r="AA83" s="98">
        <f t="shared" si="1360"/>
        <v>0</v>
      </c>
      <c r="AB83" s="97"/>
      <c r="AC83" s="97"/>
      <c r="AD83" s="97"/>
      <c r="AE83" s="97"/>
      <c r="AF83" s="97"/>
      <c r="AG83" s="97"/>
      <c r="AH83" s="97"/>
      <c r="AI83" s="97"/>
      <c r="AJ83" s="97"/>
      <c r="AK83" s="97"/>
      <c r="AL83" s="97"/>
      <c r="AM83" s="97"/>
      <c r="AN83" s="98">
        <f t="shared" si="1361"/>
        <v>0</v>
      </c>
      <c r="AO83" s="97"/>
      <c r="AP83" s="97"/>
      <c r="AQ83" s="97"/>
      <c r="AR83" s="97"/>
      <c r="AS83" s="97"/>
      <c r="AT83" s="97"/>
      <c r="AU83" s="97"/>
      <c r="AV83" s="97"/>
      <c r="AW83" s="97"/>
      <c r="AX83" s="97"/>
      <c r="AY83" s="97"/>
      <c r="AZ83" s="97"/>
      <c r="BA83" s="98">
        <f t="shared" si="1388"/>
        <v>0</v>
      </c>
      <c r="BB83" s="97"/>
      <c r="BC83" s="97"/>
      <c r="BD83" s="97"/>
      <c r="BE83" s="97"/>
      <c r="BF83" s="97"/>
      <c r="BG83" s="97"/>
      <c r="BH83" s="97"/>
      <c r="BI83" s="97"/>
      <c r="BJ83" s="97"/>
      <c r="BK83" s="97"/>
      <c r="BL83" s="97"/>
      <c r="BM83" s="97"/>
      <c r="BN83" s="98">
        <f t="shared" si="1436"/>
        <v>0</v>
      </c>
      <c r="BO83" s="97"/>
      <c r="BP83" s="97"/>
      <c r="BQ83" s="97"/>
      <c r="BR83" s="97"/>
      <c r="BS83" s="97"/>
      <c r="BT83" s="97"/>
      <c r="BU83" s="97"/>
      <c r="BV83" s="97"/>
      <c r="BW83" s="97"/>
      <c r="BX83" s="97"/>
      <c r="BY83" s="97"/>
      <c r="BZ83" s="97"/>
      <c r="CA83" s="98">
        <f t="shared" si="1438"/>
        <v>0</v>
      </c>
      <c r="CB83" s="97"/>
      <c r="CC83" s="97"/>
      <c r="CD83" s="97"/>
      <c r="CE83" s="97"/>
      <c r="CF83" s="97"/>
      <c r="CG83" s="97"/>
      <c r="CH83" s="97"/>
      <c r="CI83" s="97"/>
      <c r="CJ83" s="97"/>
      <c r="CK83" s="97"/>
      <c r="CL83" s="97"/>
      <c r="CM83" s="97"/>
      <c r="CN83" s="98">
        <f t="shared" si="1440"/>
        <v>0</v>
      </c>
      <c r="CO83" s="97"/>
      <c r="CP83" s="97"/>
      <c r="CQ83" s="97"/>
      <c r="CR83" s="97"/>
      <c r="CS83" s="97"/>
      <c r="CT83" s="97"/>
      <c r="CU83" s="97"/>
      <c r="CV83" s="97"/>
      <c r="CW83" s="97"/>
      <c r="CX83" s="97"/>
      <c r="CY83" s="97"/>
      <c r="CZ83" s="97"/>
      <c r="DA83" s="98">
        <f t="shared" si="1442"/>
        <v>0</v>
      </c>
      <c r="DB83" s="97"/>
      <c r="DC83" s="97"/>
      <c r="DD83" s="97"/>
      <c r="DE83" s="97"/>
      <c r="DF83" s="97"/>
      <c r="DG83" s="97"/>
      <c r="DH83" s="97"/>
      <c r="DI83" s="97"/>
      <c r="DJ83" s="97"/>
      <c r="DK83" s="97"/>
      <c r="DL83" s="97"/>
      <c r="DM83" s="97"/>
      <c r="DN83" s="98">
        <f t="shared" si="1444"/>
        <v>0</v>
      </c>
      <c r="DO83" s="97"/>
      <c r="DP83" s="97"/>
      <c r="DQ83" s="97"/>
      <c r="DR83" s="97"/>
      <c r="DS83" s="97"/>
      <c r="DT83" s="97"/>
      <c r="DU83" s="97"/>
      <c r="DV83" s="97"/>
      <c r="DW83" s="97"/>
      <c r="DX83" s="97"/>
      <c r="DY83" s="97"/>
      <c r="DZ83" s="97"/>
      <c r="EA83" s="98">
        <f t="shared" si="1446"/>
        <v>0</v>
      </c>
      <c r="EB83" s="97"/>
      <c r="EC83" s="97"/>
      <c r="ED83" s="97"/>
      <c r="EE83" s="97"/>
      <c r="EF83" s="97"/>
      <c r="EG83" s="97"/>
      <c r="EH83" s="97"/>
      <c r="EI83" s="97"/>
      <c r="EJ83" s="97"/>
      <c r="EK83" s="97"/>
      <c r="EL83" s="97"/>
      <c r="EM83" s="97"/>
      <c r="EN83" s="98">
        <f t="shared" si="1448"/>
        <v>0</v>
      </c>
      <c r="EO83" s="97"/>
      <c r="EP83" s="97"/>
      <c r="EQ83" s="97"/>
      <c r="ER83" s="97"/>
      <c r="ES83" s="97"/>
      <c r="ET83" s="97"/>
      <c r="EU83" s="97"/>
      <c r="EV83" s="97"/>
      <c r="EW83" s="97"/>
      <c r="EX83" s="97"/>
      <c r="EY83" s="97"/>
      <c r="EZ83" s="97"/>
      <c r="FA83" s="98">
        <f t="shared" si="1450"/>
        <v>0</v>
      </c>
      <c r="FB83" s="97"/>
      <c r="FC83" s="97"/>
      <c r="FD83" s="97"/>
      <c r="FE83" s="97"/>
      <c r="FF83" s="97"/>
      <c r="FG83" s="97"/>
      <c r="FH83" s="97"/>
      <c r="FI83" s="97"/>
      <c r="FJ83" s="97"/>
      <c r="FK83" s="97"/>
      <c r="FL83" s="97"/>
      <c r="FM83" s="97"/>
      <c r="FN83" s="98">
        <f t="shared" si="1452"/>
        <v>0</v>
      </c>
      <c r="FO83" s="97"/>
      <c r="FP83" s="97"/>
      <c r="FQ83" s="97"/>
      <c r="FR83" s="97"/>
      <c r="FS83" s="97"/>
      <c r="FT83" s="97"/>
      <c r="FU83" s="97"/>
      <c r="FV83" s="97"/>
      <c r="FW83" s="97"/>
      <c r="FX83" s="97"/>
      <c r="FY83" s="97"/>
      <c r="FZ83" s="97"/>
      <c r="GA83" s="98">
        <f t="shared" si="1454"/>
        <v>0</v>
      </c>
      <c r="GB83" s="97"/>
      <c r="GC83" s="97"/>
      <c r="GD83" s="97"/>
      <c r="GE83" s="97"/>
      <c r="GF83" s="97"/>
      <c r="GG83" s="97"/>
      <c r="GH83" s="97"/>
      <c r="GI83" s="97"/>
      <c r="GJ83" s="97"/>
      <c r="GK83" s="97"/>
      <c r="GL83" s="97"/>
      <c r="GM83" s="97"/>
      <c r="GN83" s="98">
        <f t="shared" si="1456"/>
        <v>0</v>
      </c>
      <c r="GO83" s="97"/>
      <c r="GP83" s="97"/>
      <c r="GQ83" s="97"/>
      <c r="GR83" s="97"/>
      <c r="GS83" s="97"/>
      <c r="GT83" s="97"/>
      <c r="GU83" s="97"/>
      <c r="GV83" s="97"/>
      <c r="GW83" s="97"/>
      <c r="GX83" s="97"/>
      <c r="GY83" s="97"/>
      <c r="GZ83" s="97"/>
      <c r="HA83" s="98">
        <f t="shared" si="1458"/>
        <v>0</v>
      </c>
      <c r="HB83" s="97"/>
      <c r="HC83" s="97"/>
      <c r="HD83" s="97"/>
      <c r="HE83" s="97"/>
      <c r="HF83" s="97"/>
      <c r="HG83" s="97"/>
      <c r="HH83" s="97"/>
      <c r="HI83" s="97"/>
      <c r="HJ83" s="97"/>
      <c r="HK83" s="97"/>
      <c r="HL83" s="97"/>
      <c r="HM83" s="97"/>
      <c r="HN83" s="98">
        <f t="shared" si="1460"/>
        <v>0</v>
      </c>
      <c r="HO83" s="97"/>
      <c r="HP83" s="97"/>
      <c r="HQ83" s="97"/>
      <c r="HR83" s="97"/>
      <c r="HS83" s="97"/>
      <c r="HT83" s="97"/>
      <c r="HU83" s="97"/>
      <c r="HV83" s="97"/>
      <c r="HW83" s="97"/>
      <c r="HX83" s="97"/>
      <c r="HY83" s="97"/>
      <c r="HZ83" s="97"/>
      <c r="IA83" s="98">
        <f t="shared" si="1462"/>
        <v>0</v>
      </c>
      <c r="IB83" s="97"/>
      <c r="IC83" s="97"/>
      <c r="ID83" s="97"/>
      <c r="IE83" s="97"/>
      <c r="IF83" s="97"/>
      <c r="IG83" s="97"/>
      <c r="IH83" s="97"/>
      <c r="II83" s="97"/>
      <c r="IJ83" s="97"/>
      <c r="IK83" s="97"/>
      <c r="IL83" s="97"/>
      <c r="IM83" s="97"/>
      <c r="IN83" s="98">
        <f t="shared" si="1464"/>
        <v>0</v>
      </c>
      <c r="IO83" s="97"/>
      <c r="IP83" s="97"/>
      <c r="IQ83" s="97"/>
      <c r="IR83" s="97"/>
      <c r="IS83" s="97"/>
      <c r="IT83" s="97"/>
      <c r="IU83" s="97"/>
      <c r="IV83" s="97"/>
      <c r="IW83" s="97"/>
      <c r="IX83" s="97"/>
      <c r="IY83" s="97"/>
      <c r="IZ83" s="97"/>
      <c r="JA83" s="98">
        <f t="shared" si="1466"/>
        <v>0</v>
      </c>
      <c r="JB83" s="97"/>
      <c r="JC83" s="97"/>
      <c r="JD83" s="97"/>
      <c r="JE83" s="97"/>
      <c r="JF83" s="97"/>
      <c r="JG83" s="97"/>
      <c r="JH83" s="97"/>
      <c r="JI83" s="97"/>
      <c r="JJ83" s="97"/>
      <c r="JK83" s="97"/>
      <c r="JL83" s="97"/>
      <c r="JM83" s="97"/>
      <c r="JN83" s="98">
        <f t="shared" si="1468"/>
        <v>0</v>
      </c>
      <c r="JO83" s="97"/>
      <c r="JP83" s="97"/>
      <c r="JQ83" s="97"/>
      <c r="JR83" s="97"/>
      <c r="JS83" s="97"/>
      <c r="JT83" s="97"/>
      <c r="JU83" s="97"/>
      <c r="JV83" s="97"/>
      <c r="JW83" s="97"/>
      <c r="JX83" s="97"/>
      <c r="JY83" s="97"/>
      <c r="JZ83" s="97"/>
      <c r="KA83" s="98">
        <f t="shared" si="1470"/>
        <v>0</v>
      </c>
      <c r="KB83" s="97"/>
      <c r="KC83" s="97"/>
      <c r="KD83" s="97"/>
      <c r="KE83" s="97"/>
      <c r="KF83" s="97"/>
      <c r="KG83" s="97"/>
      <c r="KH83" s="97"/>
      <c r="KI83" s="97"/>
      <c r="KJ83" s="97"/>
      <c r="KK83" s="97"/>
      <c r="KL83" s="97"/>
      <c r="KM83" s="97"/>
      <c r="KN83" s="98">
        <f t="shared" si="1472"/>
        <v>0</v>
      </c>
      <c r="KO83" s="97"/>
      <c r="KP83" s="97"/>
      <c r="KQ83" s="97"/>
      <c r="KR83" s="97"/>
      <c r="KS83" s="97"/>
      <c r="KT83" s="97"/>
      <c r="KU83" s="97"/>
      <c r="KV83" s="97"/>
      <c r="KW83" s="97"/>
      <c r="KX83" s="97"/>
      <c r="KY83" s="97"/>
      <c r="KZ83" s="97"/>
      <c r="LA83" s="98">
        <f t="shared" si="1474"/>
        <v>0</v>
      </c>
      <c r="LB83" s="97"/>
      <c r="LC83" s="97"/>
      <c r="LD83" s="97"/>
      <c r="LE83" s="97"/>
      <c r="LF83" s="97"/>
      <c r="LG83" s="97"/>
      <c r="LH83" s="97"/>
      <c r="LI83" s="97"/>
      <c r="LJ83" s="97"/>
      <c r="LK83" s="97"/>
      <c r="LL83" s="97"/>
      <c r="LM83" s="97"/>
      <c r="LN83" s="98">
        <f t="shared" si="1476"/>
        <v>0</v>
      </c>
    </row>
    <row r="84" spans="1:326" s="58" customFormat="1" ht="14.65" thickBot="1">
      <c r="A84" s="86" t="s">
        <v>85</v>
      </c>
      <c r="B84" s="99">
        <f>B74</f>
        <v>-31250</v>
      </c>
      <c r="C84" s="99">
        <f t="shared" ref="C84:M84" si="1721">C74</f>
        <v>-31250</v>
      </c>
      <c r="D84" s="99">
        <f t="shared" si="1721"/>
        <v>-31250</v>
      </c>
      <c r="E84" s="99">
        <f t="shared" si="1721"/>
        <v>-31250</v>
      </c>
      <c r="F84" s="99">
        <f t="shared" si="1721"/>
        <v>-31250</v>
      </c>
      <c r="G84" s="99">
        <f t="shared" si="1721"/>
        <v>-31250</v>
      </c>
      <c r="H84" s="99">
        <f t="shared" si="1721"/>
        <v>-31250</v>
      </c>
      <c r="I84" s="99">
        <f t="shared" si="1721"/>
        <v>-31250</v>
      </c>
      <c r="J84" s="99">
        <f t="shared" si="1721"/>
        <v>-31250</v>
      </c>
      <c r="K84" s="99">
        <f t="shared" si="1721"/>
        <v>-31250</v>
      </c>
      <c r="L84" s="99">
        <f t="shared" si="1721"/>
        <v>-31250</v>
      </c>
      <c r="M84" s="99">
        <f t="shared" si="1721"/>
        <v>-31250</v>
      </c>
      <c r="N84" s="91">
        <f t="shared" si="1359"/>
        <v>-375000</v>
      </c>
      <c r="O84" s="99">
        <f>O74</f>
        <v>-104166.66666666667</v>
      </c>
      <c r="P84" s="99">
        <f t="shared" ref="P84:Z84" si="1722">P74</f>
        <v>-104166.66666666667</v>
      </c>
      <c r="Q84" s="99">
        <f t="shared" si="1722"/>
        <v>-104166.66666666667</v>
      </c>
      <c r="R84" s="99">
        <f t="shared" si="1722"/>
        <v>-104166.66666666667</v>
      </c>
      <c r="S84" s="99">
        <f t="shared" si="1722"/>
        <v>-104166.66666666667</v>
      </c>
      <c r="T84" s="99">
        <f t="shared" si="1722"/>
        <v>-104166.66666666667</v>
      </c>
      <c r="U84" s="99">
        <f t="shared" si="1722"/>
        <v>-104166.66666666667</v>
      </c>
      <c r="V84" s="99">
        <f t="shared" si="1722"/>
        <v>-104166.66666666667</v>
      </c>
      <c r="W84" s="99">
        <f t="shared" si="1722"/>
        <v>-104166.66666666667</v>
      </c>
      <c r="X84" s="99">
        <f t="shared" si="1722"/>
        <v>-104166.66666666667</v>
      </c>
      <c r="Y84" s="99">
        <f t="shared" si="1722"/>
        <v>-104166.66666666667</v>
      </c>
      <c r="Z84" s="99">
        <f t="shared" si="1722"/>
        <v>-104166.66666666667</v>
      </c>
      <c r="AA84" s="91">
        <f t="shared" si="1360"/>
        <v>-1250000</v>
      </c>
      <c r="AB84" s="99">
        <f>AB74</f>
        <v>-72916.666666666672</v>
      </c>
      <c r="AC84" s="99">
        <f t="shared" ref="AC84:AM84" si="1723">AC74</f>
        <v>-72916.666666666672</v>
      </c>
      <c r="AD84" s="99">
        <f t="shared" si="1723"/>
        <v>-72916.666666666672</v>
      </c>
      <c r="AE84" s="99">
        <f t="shared" si="1723"/>
        <v>-72916.666666666672</v>
      </c>
      <c r="AF84" s="99">
        <f t="shared" si="1723"/>
        <v>-72916.666666666672</v>
      </c>
      <c r="AG84" s="99">
        <f t="shared" si="1723"/>
        <v>-72916.666666666672</v>
      </c>
      <c r="AH84" s="99">
        <f t="shared" si="1723"/>
        <v>-72916.666666666672</v>
      </c>
      <c r="AI84" s="99">
        <f t="shared" si="1723"/>
        <v>-72916.666666666672</v>
      </c>
      <c r="AJ84" s="99">
        <f t="shared" si="1723"/>
        <v>-72916.666666666672</v>
      </c>
      <c r="AK84" s="99">
        <f t="shared" si="1723"/>
        <v>-72916.666666666672</v>
      </c>
      <c r="AL84" s="99">
        <f t="shared" si="1723"/>
        <v>-72916.666666666672</v>
      </c>
      <c r="AM84" s="99">
        <f t="shared" si="1723"/>
        <v>-72916.666666666672</v>
      </c>
      <c r="AN84" s="91">
        <f t="shared" si="1361"/>
        <v>-874999.99999999988</v>
      </c>
      <c r="AO84" s="99">
        <f>AO74</f>
        <v>88842.498624999978</v>
      </c>
      <c r="AP84" s="99">
        <f t="shared" ref="AP84:AZ84" si="1724">AP74</f>
        <v>88842.498624999993</v>
      </c>
      <c r="AQ84" s="99">
        <f t="shared" si="1724"/>
        <v>88842.498624999993</v>
      </c>
      <c r="AR84" s="99">
        <f t="shared" si="1724"/>
        <v>88842.498624999993</v>
      </c>
      <c r="AS84" s="99">
        <f t="shared" si="1724"/>
        <v>88842.498624999993</v>
      </c>
      <c r="AT84" s="99">
        <f t="shared" si="1724"/>
        <v>88842.498624999993</v>
      </c>
      <c r="AU84" s="99">
        <f t="shared" si="1724"/>
        <v>88842.498624999993</v>
      </c>
      <c r="AV84" s="99">
        <f t="shared" si="1724"/>
        <v>88842.498624999993</v>
      </c>
      <c r="AW84" s="99">
        <f t="shared" si="1724"/>
        <v>88842.498624999993</v>
      </c>
      <c r="AX84" s="99">
        <f t="shared" si="1724"/>
        <v>88842.498625000007</v>
      </c>
      <c r="AY84" s="99">
        <f t="shared" si="1724"/>
        <v>88842.498624999993</v>
      </c>
      <c r="AZ84" s="99">
        <f t="shared" si="1724"/>
        <v>88842.498624999993</v>
      </c>
      <c r="BA84" s="91">
        <f t="shared" si="1388"/>
        <v>1066109.9834999999</v>
      </c>
      <c r="BB84" s="99">
        <f>BB74</f>
        <v>89007.773583749993</v>
      </c>
      <c r="BC84" s="99">
        <f t="shared" ref="BC84:BM84" si="1725">BC74</f>
        <v>89007.773583749993</v>
      </c>
      <c r="BD84" s="99">
        <f t="shared" si="1725"/>
        <v>89007.773583749993</v>
      </c>
      <c r="BE84" s="99">
        <f t="shared" si="1725"/>
        <v>89007.773583749993</v>
      </c>
      <c r="BF84" s="99">
        <f t="shared" si="1725"/>
        <v>89007.773583749993</v>
      </c>
      <c r="BG84" s="99">
        <f t="shared" si="1725"/>
        <v>89007.773583749993</v>
      </c>
      <c r="BH84" s="99">
        <f t="shared" si="1725"/>
        <v>89007.773583749993</v>
      </c>
      <c r="BI84" s="99">
        <f t="shared" si="1725"/>
        <v>89007.773583749993</v>
      </c>
      <c r="BJ84" s="99">
        <f t="shared" si="1725"/>
        <v>89007.773583749993</v>
      </c>
      <c r="BK84" s="99">
        <f t="shared" si="1725"/>
        <v>89007.773583749993</v>
      </c>
      <c r="BL84" s="99">
        <f t="shared" si="1725"/>
        <v>89007.773583749993</v>
      </c>
      <c r="BM84" s="99">
        <f t="shared" si="1725"/>
        <v>89007.773583749993</v>
      </c>
      <c r="BN84" s="91">
        <f t="shared" si="1436"/>
        <v>1068093.2830049999</v>
      </c>
      <c r="BO84" s="99">
        <f>BO74</f>
        <v>89178.006791262495</v>
      </c>
      <c r="BP84" s="99">
        <f t="shared" ref="BP84:BZ84" si="1726">BP74</f>
        <v>89178.006791262495</v>
      </c>
      <c r="BQ84" s="99">
        <f t="shared" si="1726"/>
        <v>89178.006791262495</v>
      </c>
      <c r="BR84" s="99">
        <f t="shared" si="1726"/>
        <v>89178.006791262495</v>
      </c>
      <c r="BS84" s="99">
        <f t="shared" si="1726"/>
        <v>89178.006791262495</v>
      </c>
      <c r="BT84" s="99">
        <f t="shared" si="1726"/>
        <v>89178.006791262495</v>
      </c>
      <c r="BU84" s="99">
        <f t="shared" si="1726"/>
        <v>89178.006791262495</v>
      </c>
      <c r="BV84" s="99">
        <f t="shared" si="1726"/>
        <v>89178.006791262495</v>
      </c>
      <c r="BW84" s="99">
        <f t="shared" si="1726"/>
        <v>89178.006791262495</v>
      </c>
      <c r="BX84" s="99">
        <f t="shared" si="1726"/>
        <v>89178.006791262495</v>
      </c>
      <c r="BY84" s="99">
        <f t="shared" si="1726"/>
        <v>89178.006791262495</v>
      </c>
      <c r="BZ84" s="99">
        <f t="shared" si="1726"/>
        <v>89178.006791262495</v>
      </c>
      <c r="CA84" s="91">
        <f t="shared" si="1438"/>
        <v>1070136.0814951502</v>
      </c>
      <c r="CB84" s="99">
        <f>CB74</f>
        <v>89353.346995000364</v>
      </c>
      <c r="CC84" s="99">
        <f t="shared" ref="CC84:CM84" si="1727">CC74</f>
        <v>89353.346995000364</v>
      </c>
      <c r="CD84" s="99">
        <f t="shared" si="1727"/>
        <v>89353.346995000364</v>
      </c>
      <c r="CE84" s="99">
        <f t="shared" si="1727"/>
        <v>89353.346995000364</v>
      </c>
      <c r="CF84" s="99">
        <f t="shared" si="1727"/>
        <v>89353.346995000364</v>
      </c>
      <c r="CG84" s="99">
        <f t="shared" si="1727"/>
        <v>89353.346995000364</v>
      </c>
      <c r="CH84" s="99">
        <f t="shared" si="1727"/>
        <v>89353.346995000364</v>
      </c>
      <c r="CI84" s="99">
        <f t="shared" si="1727"/>
        <v>89353.346995000364</v>
      </c>
      <c r="CJ84" s="99">
        <f t="shared" si="1727"/>
        <v>89353.346995000364</v>
      </c>
      <c r="CK84" s="99">
        <f t="shared" si="1727"/>
        <v>89353.346995000364</v>
      </c>
      <c r="CL84" s="99">
        <f t="shared" si="1727"/>
        <v>89353.346995000364</v>
      </c>
      <c r="CM84" s="99">
        <f t="shared" si="1727"/>
        <v>89353.346995000364</v>
      </c>
      <c r="CN84" s="91">
        <f t="shared" si="1440"/>
        <v>1072240.1639400043</v>
      </c>
      <c r="CO84" s="99">
        <f>CO74</f>
        <v>89533.947404850376</v>
      </c>
      <c r="CP84" s="99">
        <f t="shared" ref="CP84:CZ84" si="1728">CP74</f>
        <v>89533.947404850376</v>
      </c>
      <c r="CQ84" s="99">
        <f t="shared" si="1728"/>
        <v>89533.947404850376</v>
      </c>
      <c r="CR84" s="99">
        <f t="shared" si="1728"/>
        <v>89533.947404850376</v>
      </c>
      <c r="CS84" s="99">
        <f t="shared" si="1728"/>
        <v>89533.947404850376</v>
      </c>
      <c r="CT84" s="99">
        <f t="shared" si="1728"/>
        <v>89533.947404850376</v>
      </c>
      <c r="CU84" s="99">
        <f t="shared" si="1728"/>
        <v>89533.947404850376</v>
      </c>
      <c r="CV84" s="99">
        <f t="shared" si="1728"/>
        <v>89533.947404850376</v>
      </c>
      <c r="CW84" s="99">
        <f t="shared" si="1728"/>
        <v>89533.947404850376</v>
      </c>
      <c r="CX84" s="99">
        <f t="shared" si="1728"/>
        <v>89533.947404850376</v>
      </c>
      <c r="CY84" s="99">
        <f t="shared" si="1728"/>
        <v>89533.947404850376</v>
      </c>
      <c r="CZ84" s="99">
        <f t="shared" si="1728"/>
        <v>89533.947404850376</v>
      </c>
      <c r="DA84" s="91">
        <f t="shared" si="1442"/>
        <v>1074407.3688582045</v>
      </c>
      <c r="DB84" s="99">
        <f>DB74</f>
        <v>89719.965826995889</v>
      </c>
      <c r="DC84" s="99">
        <f t="shared" ref="DC84:DM84" si="1729">DC74</f>
        <v>89719.965826995889</v>
      </c>
      <c r="DD84" s="99">
        <f t="shared" si="1729"/>
        <v>89719.965826995889</v>
      </c>
      <c r="DE84" s="99">
        <f t="shared" si="1729"/>
        <v>89719.965826995889</v>
      </c>
      <c r="DF84" s="99">
        <f t="shared" si="1729"/>
        <v>89719.965826995889</v>
      </c>
      <c r="DG84" s="99">
        <f t="shared" si="1729"/>
        <v>89719.965826995889</v>
      </c>
      <c r="DH84" s="99">
        <f t="shared" si="1729"/>
        <v>89719.965826995889</v>
      </c>
      <c r="DI84" s="99">
        <f t="shared" si="1729"/>
        <v>89719.965826995889</v>
      </c>
      <c r="DJ84" s="99">
        <f t="shared" si="1729"/>
        <v>89719.965826995889</v>
      </c>
      <c r="DK84" s="99">
        <f t="shared" si="1729"/>
        <v>89719.965826995889</v>
      </c>
      <c r="DL84" s="99">
        <f t="shared" si="1729"/>
        <v>89719.965826995889</v>
      </c>
      <c r="DM84" s="99">
        <f t="shared" si="1729"/>
        <v>89719.965826995889</v>
      </c>
      <c r="DN84" s="91">
        <f t="shared" si="1444"/>
        <v>1076639.5899239506</v>
      </c>
      <c r="DO84" s="99">
        <f>DO74</f>
        <v>89911.564801805769</v>
      </c>
      <c r="DP84" s="99">
        <f t="shared" ref="DP84:DZ84" si="1730">DP74</f>
        <v>89911.564801805769</v>
      </c>
      <c r="DQ84" s="99">
        <f t="shared" si="1730"/>
        <v>89911.564801805769</v>
      </c>
      <c r="DR84" s="99">
        <f t="shared" si="1730"/>
        <v>89911.564801805769</v>
      </c>
      <c r="DS84" s="99">
        <f t="shared" si="1730"/>
        <v>89911.564801805769</v>
      </c>
      <c r="DT84" s="99">
        <f t="shared" si="1730"/>
        <v>89911.564801805769</v>
      </c>
      <c r="DU84" s="99">
        <f t="shared" si="1730"/>
        <v>89911.564801805769</v>
      </c>
      <c r="DV84" s="99">
        <f t="shared" si="1730"/>
        <v>89911.564801805769</v>
      </c>
      <c r="DW84" s="99">
        <f t="shared" si="1730"/>
        <v>89911.564801805769</v>
      </c>
      <c r="DX84" s="99">
        <f t="shared" si="1730"/>
        <v>89911.564801805769</v>
      </c>
      <c r="DY84" s="99">
        <f t="shared" si="1730"/>
        <v>89911.564801805769</v>
      </c>
      <c r="DZ84" s="99">
        <f t="shared" si="1730"/>
        <v>89911.564801805769</v>
      </c>
      <c r="EA84" s="91">
        <f t="shared" si="1446"/>
        <v>1078938.7776216692</v>
      </c>
      <c r="EB84" s="99">
        <f>EB74</f>
        <v>90108.91174585995</v>
      </c>
      <c r="EC84" s="99">
        <f t="shared" ref="EC84:EM84" si="1731">EC74</f>
        <v>90108.91174585995</v>
      </c>
      <c r="ED84" s="99">
        <f t="shared" si="1731"/>
        <v>90108.91174585995</v>
      </c>
      <c r="EE84" s="99">
        <f t="shared" si="1731"/>
        <v>90108.91174585995</v>
      </c>
      <c r="EF84" s="99">
        <f t="shared" si="1731"/>
        <v>90108.91174585995</v>
      </c>
      <c r="EG84" s="99">
        <f t="shared" si="1731"/>
        <v>90108.91174585995</v>
      </c>
      <c r="EH84" s="99">
        <f t="shared" si="1731"/>
        <v>90108.91174585995</v>
      </c>
      <c r="EI84" s="99">
        <f t="shared" si="1731"/>
        <v>90108.91174585995</v>
      </c>
      <c r="EJ84" s="99">
        <f t="shared" si="1731"/>
        <v>90108.91174585995</v>
      </c>
      <c r="EK84" s="99">
        <f t="shared" si="1731"/>
        <v>90108.91174585995</v>
      </c>
      <c r="EL84" s="99">
        <f t="shared" si="1731"/>
        <v>90108.91174585995</v>
      </c>
      <c r="EM84" s="99">
        <f t="shared" si="1731"/>
        <v>90108.91174585995</v>
      </c>
      <c r="EN84" s="91">
        <f t="shared" si="1448"/>
        <v>1081306.9409503196</v>
      </c>
      <c r="EO84" s="99">
        <f>EO74</f>
        <v>90312.179098235734</v>
      </c>
      <c r="EP84" s="99">
        <f t="shared" ref="EP84:EZ84" si="1732">EP74</f>
        <v>90312.179098235734</v>
      </c>
      <c r="EQ84" s="99">
        <f t="shared" si="1732"/>
        <v>90312.179098235734</v>
      </c>
      <c r="ER84" s="99">
        <f t="shared" si="1732"/>
        <v>90312.179098235734</v>
      </c>
      <c r="ES84" s="99">
        <f t="shared" si="1732"/>
        <v>90312.179098235734</v>
      </c>
      <c r="ET84" s="99">
        <f t="shared" si="1732"/>
        <v>90312.179098235734</v>
      </c>
      <c r="EU84" s="99">
        <f t="shared" si="1732"/>
        <v>90312.179098235734</v>
      </c>
      <c r="EV84" s="99">
        <f t="shared" si="1732"/>
        <v>90312.179098235734</v>
      </c>
      <c r="EW84" s="99">
        <f t="shared" si="1732"/>
        <v>90312.179098235734</v>
      </c>
      <c r="EX84" s="99">
        <f t="shared" si="1732"/>
        <v>90312.179098235734</v>
      </c>
      <c r="EY84" s="99">
        <f t="shared" si="1732"/>
        <v>90312.179098235734</v>
      </c>
      <c r="EZ84" s="99">
        <f t="shared" si="1732"/>
        <v>90312.179098235734</v>
      </c>
      <c r="FA84" s="91">
        <f t="shared" si="1450"/>
        <v>1083746.1491788286</v>
      </c>
      <c r="FB84" s="99">
        <f>FB74</f>
        <v>90521.544471182817</v>
      </c>
      <c r="FC84" s="99">
        <f t="shared" ref="FC84:FM84" si="1733">FC74</f>
        <v>90521.544471182817</v>
      </c>
      <c r="FD84" s="99">
        <f t="shared" si="1733"/>
        <v>90521.544471182817</v>
      </c>
      <c r="FE84" s="99">
        <f t="shared" si="1733"/>
        <v>90521.544471182817</v>
      </c>
      <c r="FF84" s="99">
        <f t="shared" si="1733"/>
        <v>90521.544471182817</v>
      </c>
      <c r="FG84" s="99">
        <f t="shared" si="1733"/>
        <v>90521.544471182817</v>
      </c>
      <c r="FH84" s="99">
        <f t="shared" si="1733"/>
        <v>90521.544471182817</v>
      </c>
      <c r="FI84" s="99">
        <f t="shared" si="1733"/>
        <v>90521.544471182817</v>
      </c>
      <c r="FJ84" s="99">
        <f t="shared" si="1733"/>
        <v>90521.544471182817</v>
      </c>
      <c r="FK84" s="99">
        <f t="shared" si="1733"/>
        <v>90521.544471182817</v>
      </c>
      <c r="FL84" s="99">
        <f t="shared" si="1733"/>
        <v>90521.544471182817</v>
      </c>
      <c r="FM84" s="99">
        <f t="shared" si="1733"/>
        <v>90521.544471182817</v>
      </c>
      <c r="FN84" s="91">
        <f t="shared" si="1452"/>
        <v>1086258.5336541941</v>
      </c>
      <c r="FO84" s="99">
        <f>FO74</f>
        <v>90737.1908053183</v>
      </c>
      <c r="FP84" s="99">
        <f t="shared" ref="FP84:FZ84" si="1734">FP74</f>
        <v>90737.1908053183</v>
      </c>
      <c r="FQ84" s="99">
        <f t="shared" si="1734"/>
        <v>90737.1908053183</v>
      </c>
      <c r="FR84" s="99">
        <f t="shared" si="1734"/>
        <v>90737.1908053183</v>
      </c>
      <c r="FS84" s="99">
        <f t="shared" si="1734"/>
        <v>90737.1908053183</v>
      </c>
      <c r="FT84" s="99">
        <f t="shared" si="1734"/>
        <v>90737.1908053183</v>
      </c>
      <c r="FU84" s="99">
        <f t="shared" si="1734"/>
        <v>90737.1908053183</v>
      </c>
      <c r="FV84" s="99">
        <f t="shared" si="1734"/>
        <v>90737.1908053183</v>
      </c>
      <c r="FW84" s="99">
        <f t="shared" si="1734"/>
        <v>90737.1908053183</v>
      </c>
      <c r="FX84" s="99">
        <f t="shared" si="1734"/>
        <v>90737.1908053183</v>
      </c>
      <c r="FY84" s="99">
        <f t="shared" si="1734"/>
        <v>90737.1908053183</v>
      </c>
      <c r="FZ84" s="99">
        <f t="shared" si="1734"/>
        <v>90737.1908053183</v>
      </c>
      <c r="GA84" s="91">
        <f t="shared" si="1454"/>
        <v>1088846.2896638196</v>
      </c>
      <c r="GB84" s="99">
        <f>GB74</f>
        <v>90959.30652947785</v>
      </c>
      <c r="GC84" s="99">
        <f t="shared" ref="GC84:GM84" si="1735">GC74</f>
        <v>90959.30652947785</v>
      </c>
      <c r="GD84" s="99">
        <f t="shared" si="1735"/>
        <v>90959.30652947785</v>
      </c>
      <c r="GE84" s="99">
        <f t="shared" si="1735"/>
        <v>90959.30652947785</v>
      </c>
      <c r="GF84" s="99">
        <f t="shared" si="1735"/>
        <v>90959.30652947785</v>
      </c>
      <c r="GG84" s="99">
        <f t="shared" si="1735"/>
        <v>90959.30652947785</v>
      </c>
      <c r="GH84" s="99">
        <f t="shared" si="1735"/>
        <v>90959.30652947785</v>
      </c>
      <c r="GI84" s="99">
        <f t="shared" si="1735"/>
        <v>90959.30652947785</v>
      </c>
      <c r="GJ84" s="99">
        <f t="shared" si="1735"/>
        <v>90959.30652947785</v>
      </c>
      <c r="GK84" s="99">
        <f t="shared" si="1735"/>
        <v>90959.30652947785</v>
      </c>
      <c r="GL84" s="99">
        <f t="shared" si="1735"/>
        <v>90959.30652947785</v>
      </c>
      <c r="GM84" s="99">
        <f t="shared" si="1735"/>
        <v>90959.306529477864</v>
      </c>
      <c r="GN84" s="91">
        <f t="shared" si="1456"/>
        <v>1091511.6783537341</v>
      </c>
      <c r="GO84" s="99">
        <f>GO74</f>
        <v>0</v>
      </c>
      <c r="GP84" s="99">
        <f t="shared" ref="GP84:GZ84" si="1736">GP74</f>
        <v>0</v>
      </c>
      <c r="GQ84" s="99">
        <f t="shared" si="1736"/>
        <v>0</v>
      </c>
      <c r="GR84" s="99">
        <f t="shared" si="1736"/>
        <v>0</v>
      </c>
      <c r="GS84" s="99">
        <f t="shared" si="1736"/>
        <v>0</v>
      </c>
      <c r="GT84" s="99">
        <f t="shared" si="1736"/>
        <v>0</v>
      </c>
      <c r="GU84" s="99">
        <f t="shared" si="1736"/>
        <v>0</v>
      </c>
      <c r="GV84" s="99">
        <f t="shared" si="1736"/>
        <v>0</v>
      </c>
      <c r="GW84" s="99">
        <f t="shared" si="1736"/>
        <v>0</v>
      </c>
      <c r="GX84" s="99">
        <f t="shared" si="1736"/>
        <v>0</v>
      </c>
      <c r="GY84" s="99">
        <f t="shared" si="1736"/>
        <v>0</v>
      </c>
      <c r="GZ84" s="99">
        <f t="shared" si="1736"/>
        <v>0</v>
      </c>
      <c r="HA84" s="91">
        <f t="shared" si="1458"/>
        <v>0</v>
      </c>
      <c r="HB84" s="99">
        <f>HB74</f>
        <v>0</v>
      </c>
      <c r="HC84" s="99">
        <f t="shared" ref="HC84:HM84" si="1737">HC74</f>
        <v>0</v>
      </c>
      <c r="HD84" s="99">
        <f t="shared" si="1737"/>
        <v>0</v>
      </c>
      <c r="HE84" s="99">
        <f t="shared" si="1737"/>
        <v>0</v>
      </c>
      <c r="HF84" s="99">
        <f t="shared" si="1737"/>
        <v>0</v>
      </c>
      <c r="HG84" s="99">
        <f t="shared" si="1737"/>
        <v>0</v>
      </c>
      <c r="HH84" s="99">
        <f t="shared" si="1737"/>
        <v>0</v>
      </c>
      <c r="HI84" s="99">
        <f t="shared" si="1737"/>
        <v>0</v>
      </c>
      <c r="HJ84" s="99">
        <f t="shared" si="1737"/>
        <v>0</v>
      </c>
      <c r="HK84" s="99">
        <f t="shared" si="1737"/>
        <v>0</v>
      </c>
      <c r="HL84" s="99">
        <f t="shared" si="1737"/>
        <v>0</v>
      </c>
      <c r="HM84" s="99">
        <f t="shared" si="1737"/>
        <v>0</v>
      </c>
      <c r="HN84" s="91">
        <f t="shared" si="1460"/>
        <v>0</v>
      </c>
      <c r="HO84" s="99">
        <f>HO74</f>
        <v>0</v>
      </c>
      <c r="HP84" s="99">
        <f t="shared" ref="HP84:HZ84" si="1738">HP74</f>
        <v>0</v>
      </c>
      <c r="HQ84" s="99">
        <f t="shared" si="1738"/>
        <v>0</v>
      </c>
      <c r="HR84" s="99">
        <f t="shared" si="1738"/>
        <v>0</v>
      </c>
      <c r="HS84" s="99">
        <f t="shared" si="1738"/>
        <v>0</v>
      </c>
      <c r="HT84" s="99">
        <f t="shared" si="1738"/>
        <v>0</v>
      </c>
      <c r="HU84" s="99">
        <f t="shared" si="1738"/>
        <v>0</v>
      </c>
      <c r="HV84" s="99">
        <f t="shared" si="1738"/>
        <v>0</v>
      </c>
      <c r="HW84" s="99">
        <f t="shared" si="1738"/>
        <v>0</v>
      </c>
      <c r="HX84" s="99">
        <f t="shared" si="1738"/>
        <v>0</v>
      </c>
      <c r="HY84" s="99">
        <f t="shared" si="1738"/>
        <v>0</v>
      </c>
      <c r="HZ84" s="99">
        <f t="shared" si="1738"/>
        <v>0</v>
      </c>
      <c r="IA84" s="91">
        <f t="shared" si="1462"/>
        <v>0</v>
      </c>
      <c r="IB84" s="99">
        <f>IB74</f>
        <v>0</v>
      </c>
      <c r="IC84" s="99">
        <f t="shared" ref="IC84:IM84" si="1739">IC74</f>
        <v>0</v>
      </c>
      <c r="ID84" s="99">
        <f t="shared" si="1739"/>
        <v>0</v>
      </c>
      <c r="IE84" s="99">
        <f t="shared" si="1739"/>
        <v>0</v>
      </c>
      <c r="IF84" s="99">
        <f t="shared" si="1739"/>
        <v>0</v>
      </c>
      <c r="IG84" s="99">
        <f t="shared" si="1739"/>
        <v>0</v>
      </c>
      <c r="IH84" s="99">
        <f t="shared" si="1739"/>
        <v>0</v>
      </c>
      <c r="II84" s="99">
        <f t="shared" si="1739"/>
        <v>0</v>
      </c>
      <c r="IJ84" s="99">
        <f t="shared" si="1739"/>
        <v>0</v>
      </c>
      <c r="IK84" s="99">
        <f t="shared" si="1739"/>
        <v>0</v>
      </c>
      <c r="IL84" s="99">
        <f t="shared" si="1739"/>
        <v>0</v>
      </c>
      <c r="IM84" s="99">
        <f t="shared" si="1739"/>
        <v>0</v>
      </c>
      <c r="IN84" s="91">
        <f t="shared" si="1464"/>
        <v>0</v>
      </c>
      <c r="IO84" s="99">
        <f>IO74</f>
        <v>0</v>
      </c>
      <c r="IP84" s="99">
        <f t="shared" ref="IP84:IZ84" si="1740">IP74</f>
        <v>0</v>
      </c>
      <c r="IQ84" s="99">
        <f t="shared" si="1740"/>
        <v>0</v>
      </c>
      <c r="IR84" s="99">
        <f t="shared" si="1740"/>
        <v>0</v>
      </c>
      <c r="IS84" s="99">
        <f t="shared" si="1740"/>
        <v>0</v>
      </c>
      <c r="IT84" s="99">
        <f t="shared" si="1740"/>
        <v>0</v>
      </c>
      <c r="IU84" s="99">
        <f t="shared" si="1740"/>
        <v>0</v>
      </c>
      <c r="IV84" s="99">
        <f t="shared" si="1740"/>
        <v>0</v>
      </c>
      <c r="IW84" s="99">
        <f t="shared" si="1740"/>
        <v>0</v>
      </c>
      <c r="IX84" s="99">
        <f t="shared" si="1740"/>
        <v>0</v>
      </c>
      <c r="IY84" s="99">
        <f t="shared" si="1740"/>
        <v>0</v>
      </c>
      <c r="IZ84" s="99">
        <f t="shared" si="1740"/>
        <v>0</v>
      </c>
      <c r="JA84" s="91">
        <f t="shared" si="1466"/>
        <v>0</v>
      </c>
      <c r="JB84" s="99">
        <f>JB74</f>
        <v>0</v>
      </c>
      <c r="JC84" s="99">
        <f t="shared" ref="JC84:JM84" si="1741">JC74</f>
        <v>0</v>
      </c>
      <c r="JD84" s="99">
        <f t="shared" si="1741"/>
        <v>0</v>
      </c>
      <c r="JE84" s="99">
        <f t="shared" si="1741"/>
        <v>0</v>
      </c>
      <c r="JF84" s="99">
        <f t="shared" si="1741"/>
        <v>0</v>
      </c>
      <c r="JG84" s="99">
        <f t="shared" si="1741"/>
        <v>0</v>
      </c>
      <c r="JH84" s="99">
        <f t="shared" si="1741"/>
        <v>0</v>
      </c>
      <c r="JI84" s="99">
        <f t="shared" si="1741"/>
        <v>0</v>
      </c>
      <c r="JJ84" s="99">
        <f t="shared" si="1741"/>
        <v>0</v>
      </c>
      <c r="JK84" s="99">
        <f t="shared" si="1741"/>
        <v>0</v>
      </c>
      <c r="JL84" s="99">
        <f t="shared" si="1741"/>
        <v>0</v>
      </c>
      <c r="JM84" s="99">
        <f t="shared" si="1741"/>
        <v>0</v>
      </c>
      <c r="JN84" s="91">
        <f t="shared" si="1468"/>
        <v>0</v>
      </c>
      <c r="JO84" s="99">
        <f>JO74</f>
        <v>0</v>
      </c>
      <c r="JP84" s="99">
        <f t="shared" ref="JP84:JZ84" si="1742">JP74</f>
        <v>0</v>
      </c>
      <c r="JQ84" s="99">
        <f t="shared" si="1742"/>
        <v>0</v>
      </c>
      <c r="JR84" s="99">
        <f t="shared" si="1742"/>
        <v>0</v>
      </c>
      <c r="JS84" s="99">
        <f t="shared" si="1742"/>
        <v>0</v>
      </c>
      <c r="JT84" s="99">
        <f t="shared" si="1742"/>
        <v>0</v>
      </c>
      <c r="JU84" s="99">
        <f t="shared" si="1742"/>
        <v>0</v>
      </c>
      <c r="JV84" s="99">
        <f t="shared" si="1742"/>
        <v>0</v>
      </c>
      <c r="JW84" s="99">
        <f t="shared" si="1742"/>
        <v>0</v>
      </c>
      <c r="JX84" s="99">
        <f t="shared" si="1742"/>
        <v>0</v>
      </c>
      <c r="JY84" s="99">
        <f t="shared" si="1742"/>
        <v>0</v>
      </c>
      <c r="JZ84" s="99">
        <f t="shared" si="1742"/>
        <v>0</v>
      </c>
      <c r="KA84" s="91">
        <f t="shared" si="1470"/>
        <v>0</v>
      </c>
      <c r="KB84" s="99">
        <f>KB74</f>
        <v>0</v>
      </c>
      <c r="KC84" s="99">
        <f t="shared" ref="KC84:KM84" si="1743">KC74</f>
        <v>0</v>
      </c>
      <c r="KD84" s="99">
        <f t="shared" si="1743"/>
        <v>0</v>
      </c>
      <c r="KE84" s="99">
        <f t="shared" si="1743"/>
        <v>0</v>
      </c>
      <c r="KF84" s="99">
        <f t="shared" si="1743"/>
        <v>0</v>
      </c>
      <c r="KG84" s="99">
        <f t="shared" si="1743"/>
        <v>0</v>
      </c>
      <c r="KH84" s="99">
        <f t="shared" si="1743"/>
        <v>0</v>
      </c>
      <c r="KI84" s="99">
        <f t="shared" si="1743"/>
        <v>0</v>
      </c>
      <c r="KJ84" s="99">
        <f t="shared" si="1743"/>
        <v>0</v>
      </c>
      <c r="KK84" s="99">
        <f t="shared" si="1743"/>
        <v>0</v>
      </c>
      <c r="KL84" s="99">
        <f t="shared" si="1743"/>
        <v>0</v>
      </c>
      <c r="KM84" s="99">
        <f t="shared" si="1743"/>
        <v>0</v>
      </c>
      <c r="KN84" s="91">
        <f t="shared" si="1472"/>
        <v>0</v>
      </c>
      <c r="KO84" s="99">
        <f>KO74</f>
        <v>0</v>
      </c>
      <c r="KP84" s="99">
        <f t="shared" ref="KP84:KZ84" si="1744">KP74</f>
        <v>0</v>
      </c>
      <c r="KQ84" s="99">
        <f t="shared" si="1744"/>
        <v>0</v>
      </c>
      <c r="KR84" s="99">
        <f t="shared" si="1744"/>
        <v>0</v>
      </c>
      <c r="KS84" s="99">
        <f t="shared" si="1744"/>
        <v>0</v>
      </c>
      <c r="KT84" s="99">
        <f t="shared" si="1744"/>
        <v>0</v>
      </c>
      <c r="KU84" s="99">
        <f t="shared" si="1744"/>
        <v>0</v>
      </c>
      <c r="KV84" s="99">
        <f t="shared" si="1744"/>
        <v>0</v>
      </c>
      <c r="KW84" s="99">
        <f t="shared" si="1744"/>
        <v>0</v>
      </c>
      <c r="KX84" s="99">
        <f t="shared" si="1744"/>
        <v>0</v>
      </c>
      <c r="KY84" s="99">
        <f t="shared" si="1744"/>
        <v>0</v>
      </c>
      <c r="KZ84" s="99">
        <f t="shared" si="1744"/>
        <v>0</v>
      </c>
      <c r="LA84" s="91">
        <f t="shared" si="1474"/>
        <v>0</v>
      </c>
      <c r="LB84" s="99">
        <f>LB74</f>
        <v>0</v>
      </c>
      <c r="LC84" s="99">
        <f t="shared" ref="LC84:LM84" si="1745">LC74</f>
        <v>0</v>
      </c>
      <c r="LD84" s="99">
        <f t="shared" si="1745"/>
        <v>0</v>
      </c>
      <c r="LE84" s="99">
        <f t="shared" si="1745"/>
        <v>0</v>
      </c>
      <c r="LF84" s="99">
        <f t="shared" si="1745"/>
        <v>0</v>
      </c>
      <c r="LG84" s="99">
        <f t="shared" si="1745"/>
        <v>0</v>
      </c>
      <c r="LH84" s="99">
        <f t="shared" si="1745"/>
        <v>0</v>
      </c>
      <c r="LI84" s="99">
        <f t="shared" si="1745"/>
        <v>0</v>
      </c>
      <c r="LJ84" s="99">
        <f t="shared" si="1745"/>
        <v>0</v>
      </c>
      <c r="LK84" s="99">
        <f t="shared" si="1745"/>
        <v>0</v>
      </c>
      <c r="LL84" s="99">
        <f t="shared" si="1745"/>
        <v>0</v>
      </c>
      <c r="LM84" s="99">
        <f t="shared" si="1745"/>
        <v>0</v>
      </c>
      <c r="LN84" s="91">
        <f t="shared" si="1476"/>
        <v>0</v>
      </c>
    </row>
    <row r="85" spans="1:326" s="58" customFormat="1">
      <c r="A85" s="85" t="s">
        <v>60</v>
      </c>
      <c r="B85" s="92">
        <f>SUM(B86:B90)</f>
        <v>31250.000000000004</v>
      </c>
      <c r="C85" s="93">
        <f>SUM(C86:C90)</f>
        <v>31249.999999999996</v>
      </c>
      <c r="D85" s="93">
        <f t="shared" ref="D85:M85" si="1746">SUM(D86:D90)</f>
        <v>31249.999999999996</v>
      </c>
      <c r="E85" s="93">
        <f t="shared" si="1746"/>
        <v>31249.999999999996</v>
      </c>
      <c r="F85" s="93">
        <f t="shared" si="1746"/>
        <v>31249.999999999996</v>
      </c>
      <c r="G85" s="93">
        <f t="shared" si="1746"/>
        <v>31249.999999999996</v>
      </c>
      <c r="H85" s="93">
        <f t="shared" si="1746"/>
        <v>31249.999999999996</v>
      </c>
      <c r="I85" s="93">
        <f t="shared" si="1746"/>
        <v>31249.999999999996</v>
      </c>
      <c r="J85" s="93">
        <f t="shared" si="1746"/>
        <v>31249.999999999996</v>
      </c>
      <c r="K85" s="93">
        <f t="shared" si="1746"/>
        <v>31249.999999999996</v>
      </c>
      <c r="L85" s="93">
        <f t="shared" si="1746"/>
        <v>31249.999999999996</v>
      </c>
      <c r="M85" s="93">
        <f t="shared" si="1746"/>
        <v>31250</v>
      </c>
      <c r="N85" s="94">
        <f t="shared" si="1359"/>
        <v>375000</v>
      </c>
      <c r="O85" s="92">
        <f>SUM(O86:O90)</f>
        <v>104166.66666666667</v>
      </c>
      <c r="P85" s="93">
        <f>SUM(P86:P90)</f>
        <v>104166.66666666667</v>
      </c>
      <c r="Q85" s="93">
        <f t="shared" ref="Q85" si="1747">SUM(Q86:Q90)</f>
        <v>104166.66666666667</v>
      </c>
      <c r="R85" s="93">
        <f t="shared" ref="R85" si="1748">SUM(R86:R90)</f>
        <v>104166.66666666667</v>
      </c>
      <c r="S85" s="93">
        <f t="shared" ref="S85" si="1749">SUM(S86:S90)</f>
        <v>104166.66666666667</v>
      </c>
      <c r="T85" s="93">
        <f t="shared" ref="T85" si="1750">SUM(T86:T90)</f>
        <v>104166.66666666667</v>
      </c>
      <c r="U85" s="93">
        <f t="shared" ref="U85" si="1751">SUM(U86:U90)</f>
        <v>104166.66666666667</v>
      </c>
      <c r="V85" s="93">
        <f t="shared" ref="V85" si="1752">SUM(V86:V90)</f>
        <v>104166.66666666667</v>
      </c>
      <c r="W85" s="93">
        <f t="shared" ref="W85" si="1753">SUM(W86:W90)</f>
        <v>104166.66666666667</v>
      </c>
      <c r="X85" s="93">
        <f t="shared" ref="X85" si="1754">SUM(X86:X90)</f>
        <v>104166.66666666667</v>
      </c>
      <c r="Y85" s="93">
        <f t="shared" ref="Y85" si="1755">SUM(Y86:Y90)</f>
        <v>104166.66666666667</v>
      </c>
      <c r="Z85" s="93">
        <f t="shared" ref="Z85" si="1756">SUM(Z86:Z90)</f>
        <v>104166.66666666669</v>
      </c>
      <c r="AA85" s="94">
        <f t="shared" si="1360"/>
        <v>1250000</v>
      </c>
      <c r="AB85" s="92">
        <f>SUM(AB86:AB90)</f>
        <v>72916.666666666672</v>
      </c>
      <c r="AC85" s="93">
        <f>SUM(AC86:AC90)</f>
        <v>72916.666666666672</v>
      </c>
      <c r="AD85" s="93">
        <f t="shared" ref="AD85" si="1757">SUM(AD86:AD90)</f>
        <v>72916.666666666672</v>
      </c>
      <c r="AE85" s="93">
        <f t="shared" ref="AE85" si="1758">SUM(AE86:AE90)</f>
        <v>72916.666666666672</v>
      </c>
      <c r="AF85" s="93">
        <f t="shared" ref="AF85" si="1759">SUM(AF86:AF90)</f>
        <v>72916.666666666672</v>
      </c>
      <c r="AG85" s="93">
        <f t="shared" ref="AG85" si="1760">SUM(AG86:AG90)</f>
        <v>87925.802951388905</v>
      </c>
      <c r="AH85" s="93">
        <f t="shared" ref="AH85" si="1761">SUM(AH86:AH90)</f>
        <v>67877.604166666672</v>
      </c>
      <c r="AI85" s="93">
        <f t="shared" ref="AI85" si="1762">SUM(AI86:AI90)</f>
        <v>67695.3125</v>
      </c>
      <c r="AJ85" s="93">
        <f t="shared" ref="AJ85" si="1763">SUM(AJ86:AJ90)</f>
        <v>67513.020833333343</v>
      </c>
      <c r="AK85" s="93">
        <f t="shared" ref="AK85" si="1764">SUM(AK86:AK90)</f>
        <v>67330.729166666672</v>
      </c>
      <c r="AL85" s="93">
        <f t="shared" ref="AL85" si="1765">SUM(AL86:AL90)</f>
        <v>67148.4375</v>
      </c>
      <c r="AM85" s="93">
        <f t="shared" ref="AM85" si="1766">SUM(AM86:AM90)</f>
        <v>160923.3146405461</v>
      </c>
      <c r="AN85" s="94">
        <f t="shared" si="1361"/>
        <v>950997.55509193509</v>
      </c>
      <c r="AO85" s="92">
        <f>SUM(AO86:AO90)</f>
        <v>236135.92459489297</v>
      </c>
      <c r="AP85" s="93">
        <f>SUM(AP86:AP90)</f>
        <v>-86330.302348484867</v>
      </c>
      <c r="AQ85" s="93">
        <f t="shared" ref="AQ85" si="1767">SUM(AQ86:AQ90)</f>
        <v>-86330.302348484809</v>
      </c>
      <c r="AR85" s="93">
        <f t="shared" ref="AR85" si="1768">SUM(AR86:AR90)</f>
        <v>-86330.302348484838</v>
      </c>
      <c r="AS85" s="93">
        <f t="shared" ref="AS85" si="1769">SUM(AS86:AS90)</f>
        <v>-86330.302348484853</v>
      </c>
      <c r="AT85" s="93">
        <f t="shared" ref="AT85" si="1770">SUM(AT86:AT90)</f>
        <v>-86330.302348484867</v>
      </c>
      <c r="AU85" s="93">
        <f t="shared" ref="AU85" si="1771">SUM(AU86:AU90)</f>
        <v>-86330.302348484838</v>
      </c>
      <c r="AV85" s="93">
        <f t="shared" ref="AV85" si="1772">SUM(AV86:AV90)</f>
        <v>-86330.302348484838</v>
      </c>
      <c r="AW85" s="93">
        <f t="shared" ref="AW85" si="1773">SUM(AW86:AW90)</f>
        <v>-86330.302348484867</v>
      </c>
      <c r="AX85" s="93">
        <f t="shared" ref="AX85" si="1774">SUM(AX86:AX90)</f>
        <v>-86330.302348484838</v>
      </c>
      <c r="AY85" s="93">
        <f t="shared" ref="AY85" si="1775">SUM(AY86:AY90)</f>
        <v>-86330.302348484853</v>
      </c>
      <c r="AZ85" s="93">
        <f t="shared" ref="AZ85" si="1776">SUM(AZ86:AZ90)</f>
        <v>-86330.302348484853</v>
      </c>
      <c r="BA85" s="94">
        <f t="shared" si="1388"/>
        <v>-713497.40123844042</v>
      </c>
      <c r="BB85" s="92">
        <f>SUM(BB86:BB90)</f>
        <v>57994.291363023476</v>
      </c>
      <c r="BC85" s="93">
        <f>SUM(BC86:BC90)</f>
        <v>-86466.893223484833</v>
      </c>
      <c r="BD85" s="93">
        <f t="shared" ref="BD85" si="1777">SUM(BD86:BD90)</f>
        <v>-86466.893223484833</v>
      </c>
      <c r="BE85" s="93">
        <f t="shared" ref="BE85" si="1778">SUM(BE86:BE90)</f>
        <v>-86466.893223484833</v>
      </c>
      <c r="BF85" s="93">
        <f t="shared" ref="BF85" si="1779">SUM(BF86:BF90)</f>
        <v>-86466.893223484833</v>
      </c>
      <c r="BG85" s="93">
        <f t="shared" ref="BG85" si="1780">SUM(BG86:BG90)</f>
        <v>-86466.893223484847</v>
      </c>
      <c r="BH85" s="93">
        <f t="shared" ref="BH85" si="1781">SUM(BH86:BH90)</f>
        <v>-86466.893223484847</v>
      </c>
      <c r="BI85" s="93">
        <f t="shared" ref="BI85" si="1782">SUM(BI86:BI90)</f>
        <v>-86466.893223484862</v>
      </c>
      <c r="BJ85" s="93">
        <f t="shared" ref="BJ85" si="1783">SUM(BJ86:BJ90)</f>
        <v>-86466.893223484833</v>
      </c>
      <c r="BK85" s="93">
        <f t="shared" ref="BK85" si="1784">SUM(BK86:BK90)</f>
        <v>-86466.893223484833</v>
      </c>
      <c r="BL85" s="93">
        <f t="shared" ref="BL85" si="1785">SUM(BL86:BL90)</f>
        <v>-86466.893223484847</v>
      </c>
      <c r="BM85" s="93">
        <f t="shared" ref="BM85" si="1786">SUM(BM86:BM90)</f>
        <v>-86466.893223484847</v>
      </c>
      <c r="BN85" s="94">
        <f t="shared" si="1436"/>
        <v>-893141.53409530991</v>
      </c>
      <c r="BO85" s="92">
        <f>SUM(BO86:BO90)</f>
        <v>62437.898145300998</v>
      </c>
      <c r="BP85" s="93">
        <f>SUM(BP86:BP90)</f>
        <v>-86607.581824734836</v>
      </c>
      <c r="BQ85" s="93">
        <f t="shared" ref="BQ85" si="1787">SUM(BQ86:BQ90)</f>
        <v>-86607.581824734865</v>
      </c>
      <c r="BR85" s="93">
        <f t="shared" ref="BR85" si="1788">SUM(BR86:BR90)</f>
        <v>-86607.581824734836</v>
      </c>
      <c r="BS85" s="93">
        <f t="shared" ref="BS85" si="1789">SUM(BS86:BS90)</f>
        <v>-86607.581824734851</v>
      </c>
      <c r="BT85" s="93">
        <f t="shared" ref="BT85" si="1790">SUM(BT86:BT90)</f>
        <v>-86607.581824734865</v>
      </c>
      <c r="BU85" s="93">
        <f t="shared" ref="BU85" si="1791">SUM(BU86:BU90)</f>
        <v>-86607.581824734851</v>
      </c>
      <c r="BV85" s="93">
        <f t="shared" ref="BV85" si="1792">SUM(BV86:BV90)</f>
        <v>-86607.581824734851</v>
      </c>
      <c r="BW85" s="93">
        <f t="shared" ref="BW85" si="1793">SUM(BW86:BW90)</f>
        <v>-86607.581824734822</v>
      </c>
      <c r="BX85" s="93">
        <f t="shared" ref="BX85" si="1794">SUM(BX86:BX90)</f>
        <v>-86607.581824734851</v>
      </c>
      <c r="BY85" s="93">
        <f t="shared" ref="BY85" si="1795">SUM(BY86:BY90)</f>
        <v>-86607.581824734865</v>
      </c>
      <c r="BZ85" s="93">
        <f t="shared" ref="BZ85" si="1796">SUM(BZ86:BZ90)</f>
        <v>-86607.581824734851</v>
      </c>
      <c r="CA85" s="94">
        <f t="shared" si="1438"/>
        <v>-890245.50192678231</v>
      </c>
      <c r="CB85" s="92">
        <f>SUM(CB86:CB90)</f>
        <v>64141.566533593919</v>
      </c>
      <c r="CC85" s="93">
        <f>SUM(CC86:CC90)</f>
        <v>-86752.491084022346</v>
      </c>
      <c r="CD85" s="93">
        <f t="shared" ref="CD85" si="1797">SUM(CD86:CD90)</f>
        <v>-86752.491084022331</v>
      </c>
      <c r="CE85" s="93">
        <f t="shared" ref="CE85" si="1798">SUM(CE86:CE90)</f>
        <v>-86752.491084022331</v>
      </c>
      <c r="CF85" s="93">
        <f t="shared" ref="CF85" si="1799">SUM(CF86:CF90)</f>
        <v>-86752.491084022331</v>
      </c>
      <c r="CG85" s="93">
        <f t="shared" ref="CG85" si="1800">SUM(CG86:CG90)</f>
        <v>-86752.491084022404</v>
      </c>
      <c r="CH85" s="93">
        <f t="shared" ref="CH85" si="1801">SUM(CH86:CH90)</f>
        <v>-86752.491084022331</v>
      </c>
      <c r="CI85" s="93">
        <f t="shared" ref="CI85" si="1802">SUM(CI86:CI90)</f>
        <v>-86752.491084022331</v>
      </c>
      <c r="CJ85" s="93">
        <f t="shared" ref="CJ85" si="1803">SUM(CJ86:CJ90)</f>
        <v>-86752.49108402236</v>
      </c>
      <c r="CK85" s="93">
        <f t="shared" ref="CK85" si="1804">SUM(CK86:CK90)</f>
        <v>-86752.491084022302</v>
      </c>
      <c r="CL85" s="93">
        <f t="shared" ref="CL85" si="1805">SUM(CL86:CL90)</f>
        <v>-86752.491084022346</v>
      </c>
      <c r="CM85" s="93">
        <f t="shared" ref="CM85" si="1806">SUM(CM86:CM90)</f>
        <v>-86752.491084022346</v>
      </c>
      <c r="CN85" s="94">
        <f t="shared" si="1440"/>
        <v>-890135.83539065183</v>
      </c>
      <c r="CO85" s="92">
        <f>SUM(CO86:CO90)</f>
        <v>62997.25945840987</v>
      </c>
      <c r="CP85" s="93">
        <f>SUM(CP86:CP90)</f>
        <v>-86901.747621088463</v>
      </c>
      <c r="CQ85" s="93">
        <f t="shared" ref="CQ85" si="1807">SUM(CQ86:CQ90)</f>
        <v>-86901.747621088463</v>
      </c>
      <c r="CR85" s="93">
        <f t="shared" ref="CR85" si="1808">SUM(CR86:CR90)</f>
        <v>-86901.747621088507</v>
      </c>
      <c r="CS85" s="93">
        <f t="shared" ref="CS85" si="1809">SUM(CS86:CS90)</f>
        <v>-86901.747621088449</v>
      </c>
      <c r="CT85" s="93">
        <f t="shared" ref="CT85" si="1810">SUM(CT86:CT90)</f>
        <v>-86901.747621088463</v>
      </c>
      <c r="CU85" s="93">
        <f t="shared" ref="CU85" si="1811">SUM(CU86:CU90)</f>
        <v>-86901.747621088478</v>
      </c>
      <c r="CV85" s="93">
        <f t="shared" ref="CV85" si="1812">SUM(CV86:CV90)</f>
        <v>-86901.747621088492</v>
      </c>
      <c r="CW85" s="93">
        <f t="shared" ref="CW85" si="1813">SUM(CW86:CW90)</f>
        <v>-86901.747621088478</v>
      </c>
      <c r="CX85" s="93">
        <f t="shared" ref="CX85" si="1814">SUM(CX86:CX90)</f>
        <v>-86901.747621088463</v>
      </c>
      <c r="CY85" s="93">
        <f t="shared" ref="CY85" si="1815">SUM(CY86:CY90)</f>
        <v>-86901.747621088492</v>
      </c>
      <c r="CZ85" s="93">
        <f t="shared" ref="CZ85" si="1816">SUM(CZ86:CZ90)</f>
        <v>-86901.747621088449</v>
      </c>
      <c r="DA85" s="94">
        <f t="shared" si="1442"/>
        <v>-892921.9643735633</v>
      </c>
      <c r="DB85" s="92">
        <f>SUM(DB86:DB90)</f>
        <v>60791.618635522347</v>
      </c>
      <c r="DC85" s="93">
        <f>SUM(DC86:DC90)</f>
        <v>-87055.481854266574</v>
      </c>
      <c r="DD85" s="93">
        <f t="shared" ref="DD85" si="1817">SUM(DD86:DD90)</f>
        <v>-87055.481854266589</v>
      </c>
      <c r="DE85" s="93">
        <f t="shared" ref="DE85" si="1818">SUM(DE86:DE90)</f>
        <v>-87055.481854266574</v>
      </c>
      <c r="DF85" s="93">
        <f t="shared" ref="DF85" si="1819">SUM(DF86:DF90)</f>
        <v>-87055.48185426656</v>
      </c>
      <c r="DG85" s="93">
        <f t="shared" ref="DG85" si="1820">SUM(DG86:DG90)</f>
        <v>-87055.481854266705</v>
      </c>
      <c r="DH85" s="93">
        <f t="shared" ref="DH85" si="1821">SUM(DH86:DH90)</f>
        <v>-87055.481854266574</v>
      </c>
      <c r="DI85" s="93">
        <f t="shared" ref="DI85" si="1822">SUM(DI86:DI90)</f>
        <v>-87055.481854266574</v>
      </c>
      <c r="DJ85" s="93">
        <f t="shared" ref="DJ85" si="1823">SUM(DJ86:DJ90)</f>
        <v>-87055.481854266545</v>
      </c>
      <c r="DK85" s="93">
        <f t="shared" ref="DK85" si="1824">SUM(DK86:DK90)</f>
        <v>-87055.481854266589</v>
      </c>
      <c r="DL85" s="93">
        <f t="shared" ref="DL85" si="1825">SUM(DL86:DL90)</f>
        <v>-87055.48185426656</v>
      </c>
      <c r="DM85" s="93">
        <f t="shared" ref="DM85" si="1826">SUM(DM86:DM90)</f>
        <v>-87055.48185426656</v>
      </c>
      <c r="DN85" s="94">
        <f t="shared" si="1444"/>
        <v>-896818.6817614102</v>
      </c>
      <c r="DO85" s="92">
        <f>SUM(DO86:DO90)</f>
        <v>57170.255603618541</v>
      </c>
      <c r="DP85" s="93">
        <f>SUM(DP86:DP90)</f>
        <v>-87213.828114440039</v>
      </c>
      <c r="DQ85" s="93">
        <f t="shared" ref="DQ85" si="1827">SUM(DQ86:DQ90)</f>
        <v>-87213.828114440024</v>
      </c>
      <c r="DR85" s="93">
        <f t="shared" ref="DR85" si="1828">SUM(DR86:DR90)</f>
        <v>-87213.828114440039</v>
      </c>
      <c r="DS85" s="93">
        <f t="shared" ref="DS85" si="1829">SUM(DS86:DS90)</f>
        <v>-87213.828114440053</v>
      </c>
      <c r="DT85" s="93">
        <f t="shared" ref="DT85" si="1830">SUM(DT86:DT90)</f>
        <v>-87213.828114439966</v>
      </c>
      <c r="DU85" s="93">
        <f t="shared" ref="DU85" si="1831">SUM(DU86:DU90)</f>
        <v>-87213.82811444001</v>
      </c>
      <c r="DV85" s="93">
        <f t="shared" ref="DV85" si="1832">SUM(DV86:DV90)</f>
        <v>-87213.828114440039</v>
      </c>
      <c r="DW85" s="93">
        <f t="shared" ref="DW85" si="1833">SUM(DW86:DW90)</f>
        <v>-87213.828114440039</v>
      </c>
      <c r="DX85" s="93">
        <f t="shared" ref="DX85" si="1834">SUM(DX86:DX90)</f>
        <v>-87213.828114440039</v>
      </c>
      <c r="DY85" s="93">
        <f t="shared" ref="DY85" si="1835">SUM(DY86:DY90)</f>
        <v>-87213.828114440024</v>
      </c>
      <c r="DZ85" s="93">
        <f t="shared" ref="DZ85" si="1836">SUM(DZ86:DZ90)</f>
        <v>-87213.828114440053</v>
      </c>
      <c r="EA85" s="94">
        <f t="shared" si="1446"/>
        <v>-902181.85365522199</v>
      </c>
      <c r="EB85" s="92">
        <f>SUM(EB86:EB90)</f>
        <v>51659.428324055771</v>
      </c>
      <c r="EC85" s="93">
        <f>SUM(EC86:EC90)</f>
        <v>-87376.924762418668</v>
      </c>
      <c r="ED85" s="93">
        <f t="shared" ref="ED85" si="1837">SUM(ED86:ED90)</f>
        <v>-87376.924762418683</v>
      </c>
      <c r="EE85" s="93">
        <f t="shared" ref="EE85" si="1838">SUM(EE86:EE90)</f>
        <v>-87376.924762418683</v>
      </c>
      <c r="EF85" s="93">
        <f t="shared" ref="EF85" si="1839">SUM(EF86:EF90)</f>
        <v>-87376.924762418683</v>
      </c>
      <c r="EG85" s="93">
        <f t="shared" ref="EG85" si="1840">SUM(EG86:EG90)</f>
        <v>-87376.924762418654</v>
      </c>
      <c r="EH85" s="93">
        <f t="shared" ref="EH85" si="1841">SUM(EH86:EH90)</f>
        <v>-87376.924762418697</v>
      </c>
      <c r="EI85" s="93">
        <f t="shared" ref="EI85" si="1842">SUM(EI86:EI90)</f>
        <v>-87376.924762418668</v>
      </c>
      <c r="EJ85" s="93">
        <f t="shared" ref="EJ85" si="1843">SUM(EJ86:EJ90)</f>
        <v>-87376.924762418668</v>
      </c>
      <c r="EK85" s="93">
        <f t="shared" ref="EK85" si="1844">SUM(EK86:EK90)</f>
        <v>-87376.924762418683</v>
      </c>
      <c r="EL85" s="93">
        <f t="shared" ref="EL85" si="1845">SUM(EL86:EL90)</f>
        <v>-87376.924762418683</v>
      </c>
      <c r="EM85" s="93">
        <f t="shared" ref="EM85" si="1846">SUM(EM86:EM90)</f>
        <v>-87376.924762418683</v>
      </c>
      <c r="EN85" s="94">
        <f t="shared" si="1448"/>
        <v>-909486.7440625499</v>
      </c>
      <c r="EO85" s="92">
        <f>SUM(EO86:EO90)</f>
        <v>43630.30571671838</v>
      </c>
      <c r="EP85" s="93">
        <f>SUM(EP86:EP90)</f>
        <v>-87544.914309836706</v>
      </c>
      <c r="EQ85" s="93">
        <f t="shared" ref="EQ85" si="1847">SUM(EQ86:EQ90)</f>
        <v>-87544.91430983672</v>
      </c>
      <c r="ER85" s="93">
        <f t="shared" ref="ER85" si="1848">SUM(ER86:ER90)</f>
        <v>-87544.914309836677</v>
      </c>
      <c r="ES85" s="93">
        <f t="shared" ref="ES85" si="1849">SUM(ES86:ES90)</f>
        <v>-87544.914309836706</v>
      </c>
      <c r="ET85" s="93">
        <f t="shared" ref="ET85" si="1850">SUM(ET86:ET90)</f>
        <v>-87544.914309836618</v>
      </c>
      <c r="EU85" s="93">
        <f t="shared" ref="EU85" si="1851">SUM(EU86:EU90)</f>
        <v>-87544.914309836691</v>
      </c>
      <c r="EV85" s="93">
        <f t="shared" ref="EV85" si="1852">SUM(EV86:EV90)</f>
        <v>-87544.914309836706</v>
      </c>
      <c r="EW85" s="93">
        <f t="shared" ref="EW85" si="1853">SUM(EW86:EW90)</f>
        <v>-87544.914309836706</v>
      </c>
      <c r="EX85" s="93">
        <f t="shared" ref="EX85" si="1854">SUM(EX86:EX90)</f>
        <v>-87544.91430983672</v>
      </c>
      <c r="EY85" s="93">
        <f t="shared" ref="EY85" si="1855">SUM(EY86:EY90)</f>
        <v>-87544.914309836691</v>
      </c>
      <c r="EZ85" s="93">
        <f t="shared" ref="EZ85" si="1856">SUM(EZ86:EZ90)</f>
        <v>-87544.914309836691</v>
      </c>
      <c r="FA85" s="94">
        <f t="shared" si="1450"/>
        <v>-919363.75169148517</v>
      </c>
      <c r="FB85" s="92">
        <f>SUM(FB86:FB90)</f>
        <v>32248.292059549996</v>
      </c>
      <c r="FC85" s="93">
        <f>SUM(FC86:FC90)</f>
        <v>-87717.943543677247</v>
      </c>
      <c r="FD85" s="93">
        <f t="shared" ref="FD85" si="1857">SUM(FD86:FD90)</f>
        <v>-87717.943543677233</v>
      </c>
      <c r="FE85" s="93">
        <f t="shared" ref="FE85" si="1858">SUM(FE86:FE90)</f>
        <v>-87717.943543677262</v>
      </c>
      <c r="FF85" s="93">
        <f t="shared" ref="FF85" si="1859">SUM(FF86:FF90)</f>
        <v>-87717.943543677262</v>
      </c>
      <c r="FG85" s="93">
        <f t="shared" ref="FG85" si="1860">SUM(FG86:FG90)</f>
        <v>-87717.943543677378</v>
      </c>
      <c r="FH85" s="93">
        <f t="shared" ref="FH85" si="1861">SUM(FH86:FH90)</f>
        <v>-87717.943543677247</v>
      </c>
      <c r="FI85" s="93">
        <f t="shared" ref="FI85" si="1862">SUM(FI86:FI90)</f>
        <v>-87717.943543677247</v>
      </c>
      <c r="FJ85" s="93">
        <f t="shared" ref="FJ85" si="1863">SUM(FJ86:FJ90)</f>
        <v>-87717.943543677262</v>
      </c>
      <c r="FK85" s="93">
        <f t="shared" ref="FK85" si="1864">SUM(FK86:FK90)</f>
        <v>-87717.943543677262</v>
      </c>
      <c r="FL85" s="93">
        <f t="shared" ref="FL85" si="1865">SUM(FL86:FL90)</f>
        <v>-87717.943543677262</v>
      </c>
      <c r="FM85" s="93">
        <f t="shared" ref="FM85" si="1866">SUM(FM86:FM90)</f>
        <v>-87717.943543677262</v>
      </c>
      <c r="FN85" s="94">
        <f t="shared" si="1452"/>
        <v>-932649.0869208998</v>
      </c>
      <c r="FO85" s="92">
        <f>SUM(FO86:FO90)</f>
        <v>16405.80067963968</v>
      </c>
      <c r="FP85" s="93">
        <f>SUM(FP86:FP90)</f>
        <v>-87896.163654533011</v>
      </c>
      <c r="FQ85" s="93">
        <f t="shared" ref="FQ85" si="1867">SUM(FQ86:FQ90)</f>
        <v>-87896.163654533026</v>
      </c>
      <c r="FR85" s="93">
        <f t="shared" ref="FR85" si="1868">SUM(FR86:FR90)</f>
        <v>-87896.163654533026</v>
      </c>
      <c r="FS85" s="93">
        <f t="shared" ref="FS85" si="1869">SUM(FS86:FS90)</f>
        <v>-87896.163654533011</v>
      </c>
      <c r="FT85" s="93">
        <f t="shared" ref="FT85" si="1870">SUM(FT86:FT90)</f>
        <v>-87896.163654532967</v>
      </c>
      <c r="FU85" s="93">
        <f t="shared" ref="FU85" si="1871">SUM(FU86:FU90)</f>
        <v>-103025.58284645221</v>
      </c>
      <c r="FV85" s="93">
        <f t="shared" ref="FV85" si="1872">SUM(FV86:FV90)</f>
        <v>-102981.39092726031</v>
      </c>
      <c r="FW85" s="93">
        <f t="shared" ref="FW85" si="1873">SUM(FW86:FW90)</f>
        <v>-102937.19900806838</v>
      </c>
      <c r="FX85" s="93">
        <f t="shared" ref="FX85" si="1874">SUM(FX86:FX90)</f>
        <v>-102893.00708887645</v>
      </c>
      <c r="FY85" s="93">
        <f t="shared" ref="FY85" si="1875">SUM(FY86:FY90)</f>
        <v>-102848.81516968453</v>
      </c>
      <c r="FZ85" s="93">
        <f t="shared" ref="FZ85" si="1876">SUM(FZ86:FZ90)</f>
        <v>-102804.6232504926</v>
      </c>
      <c r="GA85" s="94">
        <f t="shared" si="1454"/>
        <v>-1040565.6358838598</v>
      </c>
      <c r="GB85" s="92">
        <f>SUM(GB86:GB90)</f>
        <v>-4959.7069038842292</v>
      </c>
      <c r="GC85" s="93">
        <f>SUM(GC86:GC90)</f>
        <v>-87814.57885356294</v>
      </c>
      <c r="GD85" s="93">
        <f t="shared" ref="GD85" si="1877">SUM(GD86:GD90)</f>
        <v>-87814.57885356294</v>
      </c>
      <c r="GE85" s="93">
        <f t="shared" ref="GE85" si="1878">SUM(GE86:GE90)</f>
        <v>-87814.57885356294</v>
      </c>
      <c r="GF85" s="93">
        <f t="shared" ref="GF85" si="1879">SUM(GF86:GF90)</f>
        <v>-87814.578853562954</v>
      </c>
      <c r="GG85" s="93">
        <f t="shared" ref="GG85" si="1880">SUM(GG86:GG90)</f>
        <v>-87814.578853562984</v>
      </c>
      <c r="GH85" s="93">
        <f t="shared" ref="GH85" si="1881">SUM(GH86:GH90)</f>
        <v>-87814.578853562954</v>
      </c>
      <c r="GI85" s="93">
        <f t="shared" ref="GI85" si="1882">SUM(GI86:GI90)</f>
        <v>-87814.578853562954</v>
      </c>
      <c r="GJ85" s="93">
        <f t="shared" ref="GJ85" si="1883">SUM(GJ86:GJ90)</f>
        <v>-87814.578853562954</v>
      </c>
      <c r="GK85" s="93">
        <f t="shared" ref="GK85" si="1884">SUM(GK86:GK90)</f>
        <v>-87814.578853562954</v>
      </c>
      <c r="GL85" s="93">
        <f t="shared" ref="GL85" si="1885">SUM(GL86:GL90)</f>
        <v>-87814.57885356294</v>
      </c>
      <c r="GM85" s="93">
        <f t="shared" ref="GM85" si="1886">SUM(GM86:GM90)</f>
        <v>-34363.833703330834</v>
      </c>
      <c r="GN85" s="94">
        <f t="shared" si="1456"/>
        <v>-917469.32914284454</v>
      </c>
      <c r="GO85" s="92">
        <f>SUM(GO86:GO90)</f>
        <v>-8.1005661437908805E-12</v>
      </c>
      <c r="GP85" s="93">
        <f>SUM(GP86:GP90)</f>
        <v>-8.1005661437908805E-12</v>
      </c>
      <c r="GQ85" s="93">
        <f t="shared" ref="GQ85" si="1887">SUM(GQ86:GQ90)</f>
        <v>-8.1005661437908805E-12</v>
      </c>
      <c r="GR85" s="93">
        <f t="shared" ref="GR85" si="1888">SUM(GR86:GR90)</f>
        <v>-8.1005661437908805E-12</v>
      </c>
      <c r="GS85" s="93">
        <f t="shared" ref="GS85" si="1889">SUM(GS86:GS90)</f>
        <v>-8.1005661437908805E-12</v>
      </c>
      <c r="GT85" s="93">
        <f t="shared" ref="GT85" si="1890">SUM(GT86:GT90)</f>
        <v>-8.1005661437908805E-12</v>
      </c>
      <c r="GU85" s="93">
        <f t="shared" ref="GU85" si="1891">SUM(GU86:GU90)</f>
        <v>-8.1005661437908805E-12</v>
      </c>
      <c r="GV85" s="93">
        <f t="shared" ref="GV85" si="1892">SUM(GV86:GV90)</f>
        <v>-8.1005661437908805E-12</v>
      </c>
      <c r="GW85" s="93">
        <f t="shared" ref="GW85" si="1893">SUM(GW86:GW90)</f>
        <v>-8.1005661437908805E-12</v>
      </c>
      <c r="GX85" s="93">
        <f t="shared" ref="GX85" si="1894">SUM(GX86:GX90)</f>
        <v>-8.1005661437908805E-12</v>
      </c>
      <c r="GY85" s="93">
        <f t="shared" ref="GY85" si="1895">SUM(GY86:GY90)</f>
        <v>-8.1005661437908805E-12</v>
      </c>
      <c r="GZ85" s="93">
        <f t="shared" ref="GZ85" si="1896">SUM(GZ86:GZ90)</f>
        <v>-8.1005661437908805E-12</v>
      </c>
      <c r="HA85" s="94">
        <f t="shared" si="1458"/>
        <v>-9.7206793725490566E-11</v>
      </c>
      <c r="HB85" s="92">
        <f>SUM(HB86:HB90)</f>
        <v>-8.1005661437908805E-12</v>
      </c>
      <c r="HC85" s="93">
        <f>SUM(HC86:HC90)</f>
        <v>-8.1005661437908805E-12</v>
      </c>
      <c r="HD85" s="93">
        <f t="shared" ref="HD85" si="1897">SUM(HD86:HD90)</f>
        <v>-8.1005661437908805E-12</v>
      </c>
      <c r="HE85" s="93">
        <f t="shared" ref="HE85" si="1898">SUM(HE86:HE90)</f>
        <v>-8.1005661437908805E-12</v>
      </c>
      <c r="HF85" s="93">
        <f t="shared" ref="HF85" si="1899">SUM(HF86:HF90)</f>
        <v>-8.1005661437908805E-12</v>
      </c>
      <c r="HG85" s="93">
        <f t="shared" ref="HG85" si="1900">SUM(HG86:HG90)</f>
        <v>-8.1005661437908805E-12</v>
      </c>
      <c r="HH85" s="93">
        <f t="shared" ref="HH85" si="1901">SUM(HH86:HH90)</f>
        <v>-8.1005661437908805E-12</v>
      </c>
      <c r="HI85" s="93">
        <f t="shared" ref="HI85" si="1902">SUM(HI86:HI90)</f>
        <v>-8.1005661437908805E-12</v>
      </c>
      <c r="HJ85" s="93">
        <f t="shared" ref="HJ85" si="1903">SUM(HJ86:HJ90)</f>
        <v>-8.1005661437908805E-12</v>
      </c>
      <c r="HK85" s="93">
        <f t="shared" ref="HK85" si="1904">SUM(HK86:HK90)</f>
        <v>-8.1005661437908805E-12</v>
      </c>
      <c r="HL85" s="93">
        <f t="shared" ref="HL85" si="1905">SUM(HL86:HL90)</f>
        <v>-8.1005661437908805E-12</v>
      </c>
      <c r="HM85" s="93">
        <f t="shared" ref="HM85" si="1906">SUM(HM86:HM90)</f>
        <v>-8.1005661437908805E-12</v>
      </c>
      <c r="HN85" s="94">
        <f t="shared" si="1460"/>
        <v>-9.7206793725490566E-11</v>
      </c>
      <c r="HO85" s="92">
        <f>SUM(HO86:HO90)</f>
        <v>-8.1005661437908805E-12</v>
      </c>
      <c r="HP85" s="93">
        <f>SUM(HP86:HP90)</f>
        <v>-8.1005661437908805E-12</v>
      </c>
      <c r="HQ85" s="93">
        <f t="shared" ref="HQ85" si="1907">SUM(HQ86:HQ90)</f>
        <v>-8.1005661437908805E-12</v>
      </c>
      <c r="HR85" s="93">
        <f t="shared" ref="HR85" si="1908">SUM(HR86:HR90)</f>
        <v>-8.1005661437908805E-12</v>
      </c>
      <c r="HS85" s="93">
        <f t="shared" ref="HS85" si="1909">SUM(HS86:HS90)</f>
        <v>-8.1005661437908805E-12</v>
      </c>
      <c r="HT85" s="93">
        <f t="shared" ref="HT85" si="1910">SUM(HT86:HT90)</f>
        <v>-8.1005661437908805E-12</v>
      </c>
      <c r="HU85" s="93">
        <f t="shared" ref="HU85" si="1911">SUM(HU86:HU90)</f>
        <v>-8.1005661437908805E-12</v>
      </c>
      <c r="HV85" s="93">
        <f t="shared" ref="HV85" si="1912">SUM(HV86:HV90)</f>
        <v>-8.1005661437908805E-12</v>
      </c>
      <c r="HW85" s="93">
        <f t="shared" ref="HW85" si="1913">SUM(HW86:HW90)</f>
        <v>-8.1005661437908805E-12</v>
      </c>
      <c r="HX85" s="93">
        <f t="shared" ref="HX85" si="1914">SUM(HX86:HX90)</f>
        <v>-8.1005661437908805E-12</v>
      </c>
      <c r="HY85" s="93">
        <f t="shared" ref="HY85" si="1915">SUM(HY86:HY90)</f>
        <v>-8.1005661437908805E-12</v>
      </c>
      <c r="HZ85" s="93">
        <f t="shared" ref="HZ85" si="1916">SUM(HZ86:HZ90)</f>
        <v>-8.1005661437908805E-12</v>
      </c>
      <c r="IA85" s="94">
        <f t="shared" si="1462"/>
        <v>-9.7206793725490566E-11</v>
      </c>
      <c r="IB85" s="92">
        <f>SUM(IB86:IB90)</f>
        <v>-8.1005661437908805E-12</v>
      </c>
      <c r="IC85" s="93">
        <f>SUM(IC86:IC90)</f>
        <v>-8.1005661437908805E-12</v>
      </c>
      <c r="ID85" s="93">
        <f t="shared" ref="ID85" si="1917">SUM(ID86:ID90)</f>
        <v>-8.1005661437908805E-12</v>
      </c>
      <c r="IE85" s="93">
        <f t="shared" ref="IE85" si="1918">SUM(IE86:IE90)</f>
        <v>-8.1005661437908805E-12</v>
      </c>
      <c r="IF85" s="93">
        <f t="shared" ref="IF85" si="1919">SUM(IF86:IF90)</f>
        <v>-8.1005661437908805E-12</v>
      </c>
      <c r="IG85" s="93">
        <f t="shared" ref="IG85" si="1920">SUM(IG86:IG90)</f>
        <v>-8.1005661437908805E-12</v>
      </c>
      <c r="IH85" s="93">
        <f t="shared" ref="IH85" si="1921">SUM(IH86:IH90)</f>
        <v>-8.1005661437908805E-12</v>
      </c>
      <c r="II85" s="93">
        <f t="shared" ref="II85" si="1922">SUM(II86:II90)</f>
        <v>-8.1005661437908805E-12</v>
      </c>
      <c r="IJ85" s="93">
        <f t="shared" ref="IJ85" si="1923">SUM(IJ86:IJ90)</f>
        <v>-8.1005661437908805E-12</v>
      </c>
      <c r="IK85" s="93">
        <f t="shared" ref="IK85" si="1924">SUM(IK86:IK90)</f>
        <v>-8.1005661437908805E-12</v>
      </c>
      <c r="IL85" s="93">
        <f t="shared" ref="IL85" si="1925">SUM(IL86:IL90)</f>
        <v>-8.1005661437908805E-12</v>
      </c>
      <c r="IM85" s="93">
        <f t="shared" ref="IM85" si="1926">SUM(IM86:IM90)</f>
        <v>-8.1005661437908805E-12</v>
      </c>
      <c r="IN85" s="94">
        <f t="shared" si="1464"/>
        <v>-9.7206793725490566E-11</v>
      </c>
      <c r="IO85" s="92">
        <f>SUM(IO86:IO90)</f>
        <v>-8.1005661437908805E-12</v>
      </c>
      <c r="IP85" s="93">
        <f>SUM(IP86:IP90)</f>
        <v>-8.1005661437908805E-12</v>
      </c>
      <c r="IQ85" s="93">
        <f t="shared" ref="IQ85" si="1927">SUM(IQ86:IQ90)</f>
        <v>-8.1005661437908805E-12</v>
      </c>
      <c r="IR85" s="93">
        <f t="shared" ref="IR85" si="1928">SUM(IR86:IR90)</f>
        <v>-8.1005661437908805E-12</v>
      </c>
      <c r="IS85" s="93">
        <f t="shared" ref="IS85" si="1929">SUM(IS86:IS90)</f>
        <v>-8.1005661437908805E-12</v>
      </c>
      <c r="IT85" s="93">
        <f t="shared" ref="IT85" si="1930">SUM(IT86:IT90)</f>
        <v>-8.1005661437908805E-12</v>
      </c>
      <c r="IU85" s="93">
        <f t="shared" ref="IU85" si="1931">SUM(IU86:IU90)</f>
        <v>-8.1005661437908805E-12</v>
      </c>
      <c r="IV85" s="93">
        <f t="shared" ref="IV85" si="1932">SUM(IV86:IV90)</f>
        <v>-8.1005661437908805E-12</v>
      </c>
      <c r="IW85" s="93">
        <f t="shared" ref="IW85" si="1933">SUM(IW86:IW90)</f>
        <v>-8.1005661437908805E-12</v>
      </c>
      <c r="IX85" s="93">
        <f t="shared" ref="IX85" si="1934">SUM(IX86:IX90)</f>
        <v>-8.1005661437908805E-12</v>
      </c>
      <c r="IY85" s="93">
        <f t="shared" ref="IY85" si="1935">SUM(IY86:IY90)</f>
        <v>-8.1005661437908805E-12</v>
      </c>
      <c r="IZ85" s="93">
        <f t="shared" ref="IZ85" si="1936">SUM(IZ86:IZ90)</f>
        <v>-8.1005661437908805E-12</v>
      </c>
      <c r="JA85" s="94">
        <f t="shared" si="1466"/>
        <v>-9.7206793725490566E-11</v>
      </c>
      <c r="JB85" s="92">
        <f>SUM(JB86:JB90)</f>
        <v>-8.1005661437908805E-12</v>
      </c>
      <c r="JC85" s="93">
        <f>SUM(JC86:JC90)</f>
        <v>-8.1005661437908805E-12</v>
      </c>
      <c r="JD85" s="93">
        <f t="shared" ref="JD85" si="1937">SUM(JD86:JD90)</f>
        <v>-8.1005661437908805E-12</v>
      </c>
      <c r="JE85" s="93">
        <f t="shared" ref="JE85" si="1938">SUM(JE86:JE90)</f>
        <v>-8.1005661437908805E-12</v>
      </c>
      <c r="JF85" s="93">
        <f t="shared" ref="JF85" si="1939">SUM(JF86:JF90)</f>
        <v>-8.1005661437908805E-12</v>
      </c>
      <c r="JG85" s="93">
        <f t="shared" ref="JG85" si="1940">SUM(JG86:JG90)</f>
        <v>-8.1005661437908805E-12</v>
      </c>
      <c r="JH85" s="93">
        <f t="shared" ref="JH85" si="1941">SUM(JH86:JH90)</f>
        <v>-8.1005661437908805E-12</v>
      </c>
      <c r="JI85" s="93">
        <f t="shared" ref="JI85" si="1942">SUM(JI86:JI90)</f>
        <v>-8.1005661437908805E-12</v>
      </c>
      <c r="JJ85" s="93">
        <f t="shared" ref="JJ85" si="1943">SUM(JJ86:JJ90)</f>
        <v>-8.1005661437908805E-12</v>
      </c>
      <c r="JK85" s="93">
        <f t="shared" ref="JK85" si="1944">SUM(JK86:JK90)</f>
        <v>-8.1005661437908805E-12</v>
      </c>
      <c r="JL85" s="93">
        <f t="shared" ref="JL85" si="1945">SUM(JL86:JL90)</f>
        <v>-8.1005661437908805E-12</v>
      </c>
      <c r="JM85" s="93">
        <f t="shared" ref="JM85" si="1946">SUM(JM86:JM90)</f>
        <v>-8.1005661437908805E-12</v>
      </c>
      <c r="JN85" s="94">
        <f t="shared" si="1468"/>
        <v>-9.7206793725490566E-11</v>
      </c>
      <c r="JO85" s="92">
        <f>SUM(JO86:JO90)</f>
        <v>-8.1005661437908805E-12</v>
      </c>
      <c r="JP85" s="93">
        <f>SUM(JP86:JP90)</f>
        <v>-8.1005661437908805E-12</v>
      </c>
      <c r="JQ85" s="93">
        <f t="shared" ref="JQ85" si="1947">SUM(JQ86:JQ90)</f>
        <v>-8.1005661437908805E-12</v>
      </c>
      <c r="JR85" s="93">
        <f t="shared" ref="JR85" si="1948">SUM(JR86:JR90)</f>
        <v>-8.1005661437908805E-12</v>
      </c>
      <c r="JS85" s="93">
        <f t="shared" ref="JS85" si="1949">SUM(JS86:JS90)</f>
        <v>-8.1005661437908805E-12</v>
      </c>
      <c r="JT85" s="93">
        <f t="shared" ref="JT85" si="1950">SUM(JT86:JT90)</f>
        <v>-8.1005661437908805E-12</v>
      </c>
      <c r="JU85" s="93">
        <f t="shared" ref="JU85" si="1951">SUM(JU86:JU90)</f>
        <v>-8.1005661437908805E-12</v>
      </c>
      <c r="JV85" s="93">
        <f t="shared" ref="JV85" si="1952">SUM(JV86:JV90)</f>
        <v>-8.1005661437908805E-12</v>
      </c>
      <c r="JW85" s="93">
        <f t="shared" ref="JW85" si="1953">SUM(JW86:JW90)</f>
        <v>-8.1005661437908805E-12</v>
      </c>
      <c r="JX85" s="93">
        <f t="shared" ref="JX85" si="1954">SUM(JX86:JX90)</f>
        <v>-8.1005661437908805E-12</v>
      </c>
      <c r="JY85" s="93">
        <f t="shared" ref="JY85" si="1955">SUM(JY86:JY90)</f>
        <v>-8.1005661437908805E-12</v>
      </c>
      <c r="JZ85" s="93">
        <f t="shared" ref="JZ85" si="1956">SUM(JZ86:JZ90)</f>
        <v>-8.1005661437908805E-12</v>
      </c>
      <c r="KA85" s="94">
        <f t="shared" si="1470"/>
        <v>-9.7206793725490566E-11</v>
      </c>
      <c r="KB85" s="92">
        <f>SUM(KB86:KB90)</f>
        <v>-8.1005661437908805E-12</v>
      </c>
      <c r="KC85" s="93">
        <f>SUM(KC86:KC90)</f>
        <v>-8.1005661437908805E-12</v>
      </c>
      <c r="KD85" s="93">
        <f t="shared" ref="KD85" si="1957">SUM(KD86:KD90)</f>
        <v>-8.1005661437908805E-12</v>
      </c>
      <c r="KE85" s="93">
        <f t="shared" ref="KE85" si="1958">SUM(KE86:KE90)</f>
        <v>-8.1005661437908805E-12</v>
      </c>
      <c r="KF85" s="93">
        <f t="shared" ref="KF85" si="1959">SUM(KF86:KF90)</f>
        <v>-8.1005661437908805E-12</v>
      </c>
      <c r="KG85" s="93">
        <f t="shared" ref="KG85" si="1960">SUM(KG86:KG90)</f>
        <v>-8.1005661437908805E-12</v>
      </c>
      <c r="KH85" s="93">
        <f t="shared" ref="KH85" si="1961">SUM(KH86:KH90)</f>
        <v>-8.1005661437908805E-12</v>
      </c>
      <c r="KI85" s="93">
        <f t="shared" ref="KI85" si="1962">SUM(KI86:KI90)</f>
        <v>-8.1005661437908805E-12</v>
      </c>
      <c r="KJ85" s="93">
        <f t="shared" ref="KJ85" si="1963">SUM(KJ86:KJ90)</f>
        <v>-8.1005661437908805E-12</v>
      </c>
      <c r="KK85" s="93">
        <f t="shared" ref="KK85" si="1964">SUM(KK86:KK90)</f>
        <v>-8.1005661437908805E-12</v>
      </c>
      <c r="KL85" s="93">
        <f t="shared" ref="KL85" si="1965">SUM(KL86:KL90)</f>
        <v>-8.1005661437908805E-12</v>
      </c>
      <c r="KM85" s="93">
        <f t="shared" ref="KM85" si="1966">SUM(KM86:KM90)</f>
        <v>-8.1005661437908805E-12</v>
      </c>
      <c r="KN85" s="94">
        <f t="shared" si="1472"/>
        <v>-9.7206793725490566E-11</v>
      </c>
      <c r="KO85" s="92">
        <f>SUM(KO86:KO90)</f>
        <v>-8.1005661437908805E-12</v>
      </c>
      <c r="KP85" s="93">
        <f>SUM(KP86:KP90)</f>
        <v>-8.1005661437908805E-12</v>
      </c>
      <c r="KQ85" s="93">
        <f t="shared" ref="KQ85" si="1967">SUM(KQ86:KQ90)</f>
        <v>-8.1005661437908805E-12</v>
      </c>
      <c r="KR85" s="93">
        <f t="shared" ref="KR85" si="1968">SUM(KR86:KR90)</f>
        <v>-8.1005661437908805E-12</v>
      </c>
      <c r="KS85" s="93">
        <f t="shared" ref="KS85" si="1969">SUM(KS86:KS90)</f>
        <v>-8.1005661437908805E-12</v>
      </c>
      <c r="KT85" s="93">
        <f t="shared" ref="KT85" si="1970">SUM(KT86:KT90)</f>
        <v>-8.1005661437908805E-12</v>
      </c>
      <c r="KU85" s="93">
        <f t="shared" ref="KU85" si="1971">SUM(KU86:KU90)</f>
        <v>-8.1005661437908805E-12</v>
      </c>
      <c r="KV85" s="93">
        <f t="shared" ref="KV85" si="1972">SUM(KV86:KV90)</f>
        <v>-8.1005661437908805E-12</v>
      </c>
      <c r="KW85" s="93">
        <f t="shared" ref="KW85" si="1973">SUM(KW86:KW90)</f>
        <v>-8.1005661437908805E-12</v>
      </c>
      <c r="KX85" s="93">
        <f t="shared" ref="KX85" si="1974">SUM(KX86:KX90)</f>
        <v>-8.1005661437908805E-12</v>
      </c>
      <c r="KY85" s="93">
        <f t="shared" ref="KY85" si="1975">SUM(KY86:KY90)</f>
        <v>-8.1005661437908805E-12</v>
      </c>
      <c r="KZ85" s="93">
        <f t="shared" ref="KZ85" si="1976">SUM(KZ86:KZ90)</f>
        <v>-8.1005661437908805E-12</v>
      </c>
      <c r="LA85" s="94">
        <f t="shared" si="1474"/>
        <v>-9.7206793725490566E-11</v>
      </c>
      <c r="LB85" s="92">
        <f>SUM(LB86:LB90)</f>
        <v>-8.1005661437908805E-12</v>
      </c>
      <c r="LC85" s="93">
        <f>SUM(LC86:LC90)</f>
        <v>-8.1005661437908805E-12</v>
      </c>
      <c r="LD85" s="93">
        <f t="shared" ref="LD85" si="1977">SUM(LD86:LD90)</f>
        <v>-8.1005661437908805E-12</v>
      </c>
      <c r="LE85" s="93">
        <f t="shared" ref="LE85" si="1978">SUM(LE86:LE90)</f>
        <v>-8.1005661437908805E-12</v>
      </c>
      <c r="LF85" s="93">
        <f t="shared" ref="LF85" si="1979">SUM(LF86:LF90)</f>
        <v>-8.1005661437908805E-12</v>
      </c>
      <c r="LG85" s="93">
        <f t="shared" ref="LG85" si="1980">SUM(LG86:LG90)</f>
        <v>-8.1005661437908805E-12</v>
      </c>
      <c r="LH85" s="93">
        <f t="shared" ref="LH85" si="1981">SUM(LH86:LH90)</f>
        <v>-8.1005661437908805E-12</v>
      </c>
      <c r="LI85" s="93">
        <f t="shared" ref="LI85" si="1982">SUM(LI86:LI90)</f>
        <v>-8.1005661437908805E-12</v>
      </c>
      <c r="LJ85" s="93">
        <f t="shared" ref="LJ85" si="1983">SUM(LJ86:LJ90)</f>
        <v>-8.1005661437908805E-12</v>
      </c>
      <c r="LK85" s="93">
        <f t="shared" ref="LK85" si="1984">SUM(LK86:LK90)</f>
        <v>-8.1005661437908805E-12</v>
      </c>
      <c r="LL85" s="93">
        <f t="shared" ref="LL85" si="1985">SUM(LL86:LL90)</f>
        <v>-8.1005661437908805E-12</v>
      </c>
      <c r="LM85" s="93">
        <f t="shared" ref="LM85" si="1986">SUM(LM86:LM90)</f>
        <v>-8.1005661437908805E-12</v>
      </c>
      <c r="LN85" s="94">
        <f t="shared" si="1476"/>
        <v>-9.7206793725490566E-11</v>
      </c>
    </row>
    <row r="86" spans="1:326" s="58" customFormat="1">
      <c r="A86" s="60" t="s">
        <v>61</v>
      </c>
      <c r="B86" s="88">
        <f>'Investuotojas ir Finansuotojas'!B47</f>
        <v>31250</v>
      </c>
      <c r="C86" s="88">
        <f>'Investuotojas ir Finansuotojas'!C47</f>
        <v>31250</v>
      </c>
      <c r="D86" s="88">
        <f>'Investuotojas ir Finansuotojas'!D47</f>
        <v>31250</v>
      </c>
      <c r="E86" s="88">
        <f>'Investuotojas ir Finansuotojas'!E47</f>
        <v>31250</v>
      </c>
      <c r="F86" s="88">
        <f>'Investuotojas ir Finansuotojas'!F47</f>
        <v>31250</v>
      </c>
      <c r="G86" s="88">
        <f>'Investuotojas ir Finansuotojas'!G47</f>
        <v>31250</v>
      </c>
      <c r="H86" s="88">
        <f>'Investuotojas ir Finansuotojas'!H47</f>
        <v>31250</v>
      </c>
      <c r="I86" s="88">
        <f>'Investuotojas ir Finansuotojas'!I47</f>
        <v>31250</v>
      </c>
      <c r="J86" s="88">
        <f>'Investuotojas ir Finansuotojas'!J47</f>
        <v>0</v>
      </c>
      <c r="K86" s="88">
        <f>'Investuotojas ir Finansuotojas'!K47</f>
        <v>0</v>
      </c>
      <c r="L86" s="88">
        <f>'Investuotojas ir Finansuotojas'!L47</f>
        <v>0</v>
      </c>
      <c r="M86" s="88">
        <f>'Investuotojas ir Finansuotojas'!M47</f>
        <v>0</v>
      </c>
      <c r="N86" s="95">
        <f t="shared" si="1359"/>
        <v>250000</v>
      </c>
      <c r="O86" s="84">
        <f>'Investuotojas ir Finansuotojas'!O47</f>
        <v>0</v>
      </c>
      <c r="P86" s="84">
        <f>'Investuotojas ir Finansuotojas'!P47</f>
        <v>0</v>
      </c>
      <c r="Q86" s="84">
        <f>'Investuotojas ir Finansuotojas'!Q47</f>
        <v>0</v>
      </c>
      <c r="R86" s="84">
        <f>'Investuotojas ir Finansuotojas'!R47</f>
        <v>0</v>
      </c>
      <c r="S86" s="84">
        <f>'Investuotojas ir Finansuotojas'!S47</f>
        <v>0</v>
      </c>
      <c r="T86" s="84">
        <f>'Investuotojas ir Finansuotojas'!T47</f>
        <v>0</v>
      </c>
      <c r="U86" s="84">
        <f>'Investuotojas ir Finansuotojas'!U47</f>
        <v>0</v>
      </c>
      <c r="V86" s="84">
        <f>'Investuotojas ir Finansuotojas'!V47</f>
        <v>0</v>
      </c>
      <c r="W86" s="84">
        <f>'Investuotojas ir Finansuotojas'!W47</f>
        <v>0</v>
      </c>
      <c r="X86" s="84">
        <f>'Investuotojas ir Finansuotojas'!X47</f>
        <v>0</v>
      </c>
      <c r="Y86" s="84">
        <f>'Investuotojas ir Finansuotojas'!Y47</f>
        <v>0</v>
      </c>
      <c r="Z86" s="84">
        <f>'Investuotojas ir Finansuotojas'!Z47</f>
        <v>0</v>
      </c>
      <c r="AA86" s="95">
        <f t="shared" si="1360"/>
        <v>0</v>
      </c>
      <c r="AB86" s="84">
        <f>'Investuotojas ir Finansuotojas'!AB47</f>
        <v>0</v>
      </c>
      <c r="AC86" s="84">
        <f>'Investuotojas ir Finansuotojas'!AC47</f>
        <v>0</v>
      </c>
      <c r="AD86" s="84">
        <f>'Investuotojas ir Finansuotojas'!AD47</f>
        <v>0</v>
      </c>
      <c r="AE86" s="84">
        <f>'Investuotojas ir Finansuotojas'!AE47</f>
        <v>0</v>
      </c>
      <c r="AF86" s="84">
        <f>'Investuotojas ir Finansuotojas'!AF47</f>
        <v>0</v>
      </c>
      <c r="AG86" s="84">
        <f>'Investuotojas ir Finansuotojas'!AG47</f>
        <v>0</v>
      </c>
      <c r="AH86" s="84">
        <f>'Investuotojas ir Finansuotojas'!AH47</f>
        <v>0</v>
      </c>
      <c r="AI86" s="84">
        <f>'Investuotojas ir Finansuotojas'!AI47</f>
        <v>0</v>
      </c>
      <c r="AJ86" s="84">
        <f>'Investuotojas ir Finansuotojas'!AJ47</f>
        <v>0</v>
      </c>
      <c r="AK86" s="84">
        <f>'Investuotojas ir Finansuotojas'!AK47</f>
        <v>0</v>
      </c>
      <c r="AL86" s="84">
        <f>'Investuotojas ir Finansuotojas'!AL47</f>
        <v>0</v>
      </c>
      <c r="AM86" s="84">
        <f>'Investuotojas ir Finansuotojas'!AM47</f>
        <v>0</v>
      </c>
      <c r="AN86" s="95">
        <f t="shared" si="1361"/>
        <v>0</v>
      </c>
      <c r="AO86" s="84">
        <f>+'Investuotojas ir Finansuotojas'!AO47+'Investuotojas ir Finansuotojas'!AO48</f>
        <v>0</v>
      </c>
      <c r="AP86" s="84">
        <f>+'Investuotojas ir Finansuotojas'!AP47+'Investuotojas ir Finansuotojas'!AP48</f>
        <v>0</v>
      </c>
      <c r="AQ86" s="84">
        <f>+'Investuotojas ir Finansuotojas'!AQ47+'Investuotojas ir Finansuotojas'!AQ48</f>
        <v>0</v>
      </c>
      <c r="AR86" s="84">
        <f>+'Investuotojas ir Finansuotojas'!AR47+'Investuotojas ir Finansuotojas'!AR48</f>
        <v>0</v>
      </c>
      <c r="AS86" s="84">
        <f>+'Investuotojas ir Finansuotojas'!AS47+'Investuotojas ir Finansuotojas'!AS48</f>
        <v>0</v>
      </c>
      <c r="AT86" s="84">
        <f>+'Investuotojas ir Finansuotojas'!AT47+'Investuotojas ir Finansuotojas'!AT48</f>
        <v>0</v>
      </c>
      <c r="AU86" s="84">
        <f>+'Investuotojas ir Finansuotojas'!AU47+'Investuotojas ir Finansuotojas'!AU48</f>
        <v>0</v>
      </c>
      <c r="AV86" s="84">
        <f>+'Investuotojas ir Finansuotojas'!AV47+'Investuotojas ir Finansuotojas'!AV48</f>
        <v>0</v>
      </c>
      <c r="AW86" s="84">
        <f>+'Investuotojas ir Finansuotojas'!AW47+'Investuotojas ir Finansuotojas'!AW48</f>
        <v>0</v>
      </c>
      <c r="AX86" s="84">
        <f>+'Investuotojas ir Finansuotojas'!AX47+'Investuotojas ir Finansuotojas'!AX48</f>
        <v>0</v>
      </c>
      <c r="AY86" s="84">
        <f>+'Investuotojas ir Finansuotojas'!AY47+'Investuotojas ir Finansuotojas'!AY48</f>
        <v>0</v>
      </c>
      <c r="AZ86" s="84">
        <f>+'Investuotojas ir Finansuotojas'!AZ47+'Investuotojas ir Finansuotojas'!AZ48</f>
        <v>0</v>
      </c>
      <c r="BA86" s="95">
        <f t="shared" si="1388"/>
        <v>0</v>
      </c>
      <c r="BB86" s="84">
        <f>+'Investuotojas ir Finansuotojas'!BB47+'Investuotojas ir Finansuotojas'!BB48</f>
        <v>0</v>
      </c>
      <c r="BC86" s="84">
        <f>+'Investuotojas ir Finansuotojas'!BC47+'Investuotojas ir Finansuotojas'!BC48</f>
        <v>0</v>
      </c>
      <c r="BD86" s="84">
        <f>+'Investuotojas ir Finansuotojas'!BD47+'Investuotojas ir Finansuotojas'!BD48</f>
        <v>0</v>
      </c>
      <c r="BE86" s="84">
        <f>+'Investuotojas ir Finansuotojas'!BE47+'Investuotojas ir Finansuotojas'!BE48</f>
        <v>0</v>
      </c>
      <c r="BF86" s="84">
        <f>+'Investuotojas ir Finansuotojas'!BF47+'Investuotojas ir Finansuotojas'!BF48</f>
        <v>0</v>
      </c>
      <c r="BG86" s="84">
        <f>+'Investuotojas ir Finansuotojas'!BG47+'Investuotojas ir Finansuotojas'!BG48</f>
        <v>0</v>
      </c>
      <c r="BH86" s="84">
        <f>+'Investuotojas ir Finansuotojas'!BH47+'Investuotojas ir Finansuotojas'!BH48</f>
        <v>0</v>
      </c>
      <c r="BI86" s="84">
        <f>+'Investuotojas ir Finansuotojas'!BI47+'Investuotojas ir Finansuotojas'!BI48</f>
        <v>0</v>
      </c>
      <c r="BJ86" s="84">
        <f>+'Investuotojas ir Finansuotojas'!BJ47+'Investuotojas ir Finansuotojas'!BJ48</f>
        <v>0</v>
      </c>
      <c r="BK86" s="84">
        <f>+'Investuotojas ir Finansuotojas'!BK47+'Investuotojas ir Finansuotojas'!BK48</f>
        <v>0</v>
      </c>
      <c r="BL86" s="84">
        <f>+'Investuotojas ir Finansuotojas'!BL47+'Investuotojas ir Finansuotojas'!BL48</f>
        <v>0</v>
      </c>
      <c r="BM86" s="84">
        <f>+'Investuotojas ir Finansuotojas'!BM47+'Investuotojas ir Finansuotojas'!BM48</f>
        <v>0</v>
      </c>
      <c r="BN86" s="95">
        <f t="shared" si="1436"/>
        <v>0</v>
      </c>
      <c r="BO86" s="84">
        <f>+'Investuotojas ir Finansuotojas'!BO47+'Investuotojas ir Finansuotojas'!BO48</f>
        <v>0</v>
      </c>
      <c r="BP86" s="84">
        <f>+'Investuotojas ir Finansuotojas'!BP47+'Investuotojas ir Finansuotojas'!BP48</f>
        <v>0</v>
      </c>
      <c r="BQ86" s="84">
        <f>+'Investuotojas ir Finansuotojas'!BQ47+'Investuotojas ir Finansuotojas'!BQ48</f>
        <v>0</v>
      </c>
      <c r="BR86" s="84">
        <f>+'Investuotojas ir Finansuotojas'!BR47+'Investuotojas ir Finansuotojas'!BR48</f>
        <v>0</v>
      </c>
      <c r="BS86" s="84">
        <f>+'Investuotojas ir Finansuotojas'!BS47+'Investuotojas ir Finansuotojas'!BS48</f>
        <v>0</v>
      </c>
      <c r="BT86" s="84">
        <f>+'Investuotojas ir Finansuotojas'!BT47+'Investuotojas ir Finansuotojas'!BT48</f>
        <v>0</v>
      </c>
      <c r="BU86" s="84">
        <f>+'Investuotojas ir Finansuotojas'!BU47+'Investuotojas ir Finansuotojas'!BU48</f>
        <v>0</v>
      </c>
      <c r="BV86" s="84">
        <f>+'Investuotojas ir Finansuotojas'!BV47+'Investuotojas ir Finansuotojas'!BV48</f>
        <v>0</v>
      </c>
      <c r="BW86" s="84">
        <f>+'Investuotojas ir Finansuotojas'!BW47+'Investuotojas ir Finansuotojas'!BW48</f>
        <v>0</v>
      </c>
      <c r="BX86" s="84">
        <f>+'Investuotojas ir Finansuotojas'!BX47+'Investuotojas ir Finansuotojas'!BX48</f>
        <v>0</v>
      </c>
      <c r="BY86" s="84">
        <f>+'Investuotojas ir Finansuotojas'!BY47+'Investuotojas ir Finansuotojas'!BY48</f>
        <v>0</v>
      </c>
      <c r="BZ86" s="84">
        <f>+'Investuotojas ir Finansuotojas'!BZ47+'Investuotojas ir Finansuotojas'!BZ48</f>
        <v>0</v>
      </c>
      <c r="CA86" s="95">
        <f t="shared" si="1438"/>
        <v>0</v>
      </c>
      <c r="CB86" s="84">
        <f>+'Investuotojas ir Finansuotojas'!CB47+'Investuotojas ir Finansuotojas'!CB48</f>
        <v>0</v>
      </c>
      <c r="CC86" s="84">
        <f>+'Investuotojas ir Finansuotojas'!CC47+'Investuotojas ir Finansuotojas'!CC48</f>
        <v>0</v>
      </c>
      <c r="CD86" s="84">
        <f>+'Investuotojas ir Finansuotojas'!CD47+'Investuotojas ir Finansuotojas'!CD48</f>
        <v>0</v>
      </c>
      <c r="CE86" s="84">
        <f>+'Investuotojas ir Finansuotojas'!CE47+'Investuotojas ir Finansuotojas'!CE48</f>
        <v>0</v>
      </c>
      <c r="CF86" s="84">
        <f>+'Investuotojas ir Finansuotojas'!CF47+'Investuotojas ir Finansuotojas'!CF48</f>
        <v>0</v>
      </c>
      <c r="CG86" s="84">
        <f>+'Investuotojas ir Finansuotojas'!CG47+'Investuotojas ir Finansuotojas'!CG48</f>
        <v>0</v>
      </c>
      <c r="CH86" s="84">
        <f>+'Investuotojas ir Finansuotojas'!CH47+'Investuotojas ir Finansuotojas'!CH48</f>
        <v>0</v>
      </c>
      <c r="CI86" s="84">
        <f>+'Investuotojas ir Finansuotojas'!CI47+'Investuotojas ir Finansuotojas'!CI48</f>
        <v>0</v>
      </c>
      <c r="CJ86" s="84">
        <f>+'Investuotojas ir Finansuotojas'!CJ47+'Investuotojas ir Finansuotojas'!CJ48</f>
        <v>0</v>
      </c>
      <c r="CK86" s="84">
        <f>+'Investuotojas ir Finansuotojas'!CK47+'Investuotojas ir Finansuotojas'!CK48</f>
        <v>0</v>
      </c>
      <c r="CL86" s="84">
        <f>+'Investuotojas ir Finansuotojas'!CL47+'Investuotojas ir Finansuotojas'!CL48</f>
        <v>0</v>
      </c>
      <c r="CM86" s="84">
        <f>+'Investuotojas ir Finansuotojas'!CM47+'Investuotojas ir Finansuotojas'!CM48</f>
        <v>0</v>
      </c>
      <c r="CN86" s="95">
        <f t="shared" si="1440"/>
        <v>0</v>
      </c>
      <c r="CO86" s="84">
        <f>+'Investuotojas ir Finansuotojas'!CO47+'Investuotojas ir Finansuotojas'!CO48</f>
        <v>0</v>
      </c>
      <c r="CP86" s="84">
        <f>+'Investuotojas ir Finansuotojas'!CP47+'Investuotojas ir Finansuotojas'!CP48</f>
        <v>0</v>
      </c>
      <c r="CQ86" s="84">
        <f>+'Investuotojas ir Finansuotojas'!CQ47+'Investuotojas ir Finansuotojas'!CQ48</f>
        <v>0</v>
      </c>
      <c r="CR86" s="84">
        <f>+'Investuotojas ir Finansuotojas'!CR47+'Investuotojas ir Finansuotojas'!CR48</f>
        <v>0</v>
      </c>
      <c r="CS86" s="84">
        <f>+'Investuotojas ir Finansuotojas'!CS47+'Investuotojas ir Finansuotojas'!CS48</f>
        <v>0</v>
      </c>
      <c r="CT86" s="84">
        <f>+'Investuotojas ir Finansuotojas'!CT47+'Investuotojas ir Finansuotojas'!CT48</f>
        <v>0</v>
      </c>
      <c r="CU86" s="84">
        <f>+'Investuotojas ir Finansuotojas'!CU47+'Investuotojas ir Finansuotojas'!CU48</f>
        <v>0</v>
      </c>
      <c r="CV86" s="84">
        <f>+'Investuotojas ir Finansuotojas'!CV47+'Investuotojas ir Finansuotojas'!CV48</f>
        <v>0</v>
      </c>
      <c r="CW86" s="84">
        <f>+'Investuotojas ir Finansuotojas'!CW47+'Investuotojas ir Finansuotojas'!CW48</f>
        <v>0</v>
      </c>
      <c r="CX86" s="84">
        <f>+'Investuotojas ir Finansuotojas'!CX47+'Investuotojas ir Finansuotojas'!CX48</f>
        <v>0</v>
      </c>
      <c r="CY86" s="84">
        <f>+'Investuotojas ir Finansuotojas'!CY47+'Investuotojas ir Finansuotojas'!CY48</f>
        <v>0</v>
      </c>
      <c r="CZ86" s="84">
        <f>+'Investuotojas ir Finansuotojas'!CZ47+'Investuotojas ir Finansuotojas'!CZ48</f>
        <v>0</v>
      </c>
      <c r="DA86" s="95">
        <f t="shared" si="1442"/>
        <v>0</v>
      </c>
      <c r="DB86" s="84">
        <f>+'Investuotojas ir Finansuotojas'!DB47+'Investuotojas ir Finansuotojas'!DB48</f>
        <v>0</v>
      </c>
      <c r="DC86" s="84">
        <f>+'Investuotojas ir Finansuotojas'!DC47+'Investuotojas ir Finansuotojas'!DC48</f>
        <v>0</v>
      </c>
      <c r="DD86" s="84">
        <f>+'Investuotojas ir Finansuotojas'!DD47+'Investuotojas ir Finansuotojas'!DD48</f>
        <v>0</v>
      </c>
      <c r="DE86" s="84">
        <f>+'Investuotojas ir Finansuotojas'!DE47+'Investuotojas ir Finansuotojas'!DE48</f>
        <v>0</v>
      </c>
      <c r="DF86" s="84">
        <f>+'Investuotojas ir Finansuotojas'!DF47+'Investuotojas ir Finansuotojas'!DF48</f>
        <v>0</v>
      </c>
      <c r="DG86" s="84">
        <f>+'Investuotojas ir Finansuotojas'!DG47+'Investuotojas ir Finansuotojas'!DG48</f>
        <v>0</v>
      </c>
      <c r="DH86" s="84">
        <f>+'Investuotojas ir Finansuotojas'!DH47+'Investuotojas ir Finansuotojas'!DH48</f>
        <v>0</v>
      </c>
      <c r="DI86" s="84">
        <f>+'Investuotojas ir Finansuotojas'!DI47+'Investuotojas ir Finansuotojas'!DI48</f>
        <v>0</v>
      </c>
      <c r="DJ86" s="84">
        <f>+'Investuotojas ir Finansuotojas'!DJ47+'Investuotojas ir Finansuotojas'!DJ48</f>
        <v>0</v>
      </c>
      <c r="DK86" s="84">
        <f>+'Investuotojas ir Finansuotojas'!DK47+'Investuotojas ir Finansuotojas'!DK48</f>
        <v>0</v>
      </c>
      <c r="DL86" s="84">
        <f>+'Investuotojas ir Finansuotojas'!DL47+'Investuotojas ir Finansuotojas'!DL48</f>
        <v>0</v>
      </c>
      <c r="DM86" s="84">
        <f>+'Investuotojas ir Finansuotojas'!DM47+'Investuotojas ir Finansuotojas'!DM48</f>
        <v>0</v>
      </c>
      <c r="DN86" s="95">
        <f t="shared" si="1444"/>
        <v>0</v>
      </c>
      <c r="DO86" s="84">
        <f>+'Investuotojas ir Finansuotojas'!DO47+'Investuotojas ir Finansuotojas'!DO48</f>
        <v>0</v>
      </c>
      <c r="DP86" s="84">
        <f>+'Investuotojas ir Finansuotojas'!DP47+'Investuotojas ir Finansuotojas'!DP48</f>
        <v>0</v>
      </c>
      <c r="DQ86" s="84">
        <f>+'Investuotojas ir Finansuotojas'!DQ47+'Investuotojas ir Finansuotojas'!DQ48</f>
        <v>0</v>
      </c>
      <c r="DR86" s="84">
        <f>+'Investuotojas ir Finansuotojas'!DR47+'Investuotojas ir Finansuotojas'!DR48</f>
        <v>0</v>
      </c>
      <c r="DS86" s="84">
        <f>+'Investuotojas ir Finansuotojas'!DS47+'Investuotojas ir Finansuotojas'!DS48</f>
        <v>0</v>
      </c>
      <c r="DT86" s="84">
        <f>+'Investuotojas ir Finansuotojas'!DT47+'Investuotojas ir Finansuotojas'!DT48</f>
        <v>0</v>
      </c>
      <c r="DU86" s="84">
        <f>+'Investuotojas ir Finansuotojas'!DU47+'Investuotojas ir Finansuotojas'!DU48</f>
        <v>0</v>
      </c>
      <c r="DV86" s="84">
        <f>+'Investuotojas ir Finansuotojas'!DV47+'Investuotojas ir Finansuotojas'!DV48</f>
        <v>0</v>
      </c>
      <c r="DW86" s="84">
        <f>+'Investuotojas ir Finansuotojas'!DW47+'Investuotojas ir Finansuotojas'!DW48</f>
        <v>0</v>
      </c>
      <c r="DX86" s="84">
        <f>+'Investuotojas ir Finansuotojas'!DX47+'Investuotojas ir Finansuotojas'!DX48</f>
        <v>0</v>
      </c>
      <c r="DY86" s="84">
        <f>+'Investuotojas ir Finansuotojas'!DY47+'Investuotojas ir Finansuotojas'!DY48</f>
        <v>0</v>
      </c>
      <c r="DZ86" s="84">
        <f>+'Investuotojas ir Finansuotojas'!DZ47+'Investuotojas ir Finansuotojas'!DZ48</f>
        <v>0</v>
      </c>
      <c r="EA86" s="95">
        <f t="shared" si="1446"/>
        <v>0</v>
      </c>
      <c r="EB86" s="84">
        <f>+'Investuotojas ir Finansuotojas'!EB47+'Investuotojas ir Finansuotojas'!EB48</f>
        <v>0</v>
      </c>
      <c r="EC86" s="84">
        <f>+'Investuotojas ir Finansuotojas'!EC47+'Investuotojas ir Finansuotojas'!EC48</f>
        <v>0</v>
      </c>
      <c r="ED86" s="84">
        <f>+'Investuotojas ir Finansuotojas'!ED47+'Investuotojas ir Finansuotojas'!ED48</f>
        <v>0</v>
      </c>
      <c r="EE86" s="84">
        <f>+'Investuotojas ir Finansuotojas'!EE47+'Investuotojas ir Finansuotojas'!EE48</f>
        <v>0</v>
      </c>
      <c r="EF86" s="84">
        <f>+'Investuotojas ir Finansuotojas'!EF47+'Investuotojas ir Finansuotojas'!EF48</f>
        <v>0</v>
      </c>
      <c r="EG86" s="84">
        <f>+'Investuotojas ir Finansuotojas'!EG47+'Investuotojas ir Finansuotojas'!EG48</f>
        <v>0</v>
      </c>
      <c r="EH86" s="84">
        <f>+'Investuotojas ir Finansuotojas'!EH47+'Investuotojas ir Finansuotojas'!EH48</f>
        <v>0</v>
      </c>
      <c r="EI86" s="84">
        <f>+'Investuotojas ir Finansuotojas'!EI47+'Investuotojas ir Finansuotojas'!EI48</f>
        <v>0</v>
      </c>
      <c r="EJ86" s="84">
        <f>+'Investuotojas ir Finansuotojas'!EJ47+'Investuotojas ir Finansuotojas'!EJ48</f>
        <v>0</v>
      </c>
      <c r="EK86" s="84">
        <f>+'Investuotojas ir Finansuotojas'!EK47+'Investuotojas ir Finansuotojas'!EK48</f>
        <v>0</v>
      </c>
      <c r="EL86" s="84">
        <f>+'Investuotojas ir Finansuotojas'!EL47+'Investuotojas ir Finansuotojas'!EL48</f>
        <v>0</v>
      </c>
      <c r="EM86" s="84">
        <f>+'Investuotojas ir Finansuotojas'!EM47+'Investuotojas ir Finansuotojas'!EM48</f>
        <v>0</v>
      </c>
      <c r="EN86" s="95">
        <f t="shared" si="1448"/>
        <v>0</v>
      </c>
      <c r="EO86" s="84">
        <f>+'Investuotojas ir Finansuotojas'!EO47+'Investuotojas ir Finansuotojas'!EO48</f>
        <v>0</v>
      </c>
      <c r="EP86" s="84">
        <f>+'Investuotojas ir Finansuotojas'!EP47+'Investuotojas ir Finansuotojas'!EP48</f>
        <v>0</v>
      </c>
      <c r="EQ86" s="84">
        <f>+'Investuotojas ir Finansuotojas'!EQ47+'Investuotojas ir Finansuotojas'!EQ48</f>
        <v>0</v>
      </c>
      <c r="ER86" s="84">
        <f>+'Investuotojas ir Finansuotojas'!ER47+'Investuotojas ir Finansuotojas'!ER48</f>
        <v>0</v>
      </c>
      <c r="ES86" s="84">
        <f>+'Investuotojas ir Finansuotojas'!ES47+'Investuotojas ir Finansuotojas'!ES48</f>
        <v>0</v>
      </c>
      <c r="ET86" s="84">
        <f>+'Investuotojas ir Finansuotojas'!ET47+'Investuotojas ir Finansuotojas'!ET48</f>
        <v>0</v>
      </c>
      <c r="EU86" s="84">
        <f>+'Investuotojas ir Finansuotojas'!EU47+'Investuotojas ir Finansuotojas'!EU48</f>
        <v>0</v>
      </c>
      <c r="EV86" s="84">
        <f>+'Investuotojas ir Finansuotojas'!EV47+'Investuotojas ir Finansuotojas'!EV48</f>
        <v>0</v>
      </c>
      <c r="EW86" s="84">
        <f>+'Investuotojas ir Finansuotojas'!EW47+'Investuotojas ir Finansuotojas'!EW48</f>
        <v>0</v>
      </c>
      <c r="EX86" s="84">
        <f>+'Investuotojas ir Finansuotojas'!EX47+'Investuotojas ir Finansuotojas'!EX48</f>
        <v>0</v>
      </c>
      <c r="EY86" s="84">
        <f>+'Investuotojas ir Finansuotojas'!EY47+'Investuotojas ir Finansuotojas'!EY48</f>
        <v>0</v>
      </c>
      <c r="EZ86" s="84">
        <f>+'Investuotojas ir Finansuotojas'!EZ47+'Investuotojas ir Finansuotojas'!EZ48</f>
        <v>0</v>
      </c>
      <c r="FA86" s="95">
        <f t="shared" si="1450"/>
        <v>0</v>
      </c>
      <c r="FB86" s="84">
        <f>+'Investuotojas ir Finansuotojas'!FB47+'Investuotojas ir Finansuotojas'!FB48</f>
        <v>0</v>
      </c>
      <c r="FC86" s="84">
        <f>+'Investuotojas ir Finansuotojas'!FC47+'Investuotojas ir Finansuotojas'!FC48</f>
        <v>0</v>
      </c>
      <c r="FD86" s="84">
        <f>+'Investuotojas ir Finansuotojas'!FD47+'Investuotojas ir Finansuotojas'!FD48</f>
        <v>0</v>
      </c>
      <c r="FE86" s="84">
        <f>+'Investuotojas ir Finansuotojas'!FE47+'Investuotojas ir Finansuotojas'!FE48</f>
        <v>0</v>
      </c>
      <c r="FF86" s="84">
        <f>+'Investuotojas ir Finansuotojas'!FF47+'Investuotojas ir Finansuotojas'!FF48</f>
        <v>0</v>
      </c>
      <c r="FG86" s="84">
        <f>+'Investuotojas ir Finansuotojas'!FG47+'Investuotojas ir Finansuotojas'!FG48</f>
        <v>0</v>
      </c>
      <c r="FH86" s="84">
        <f>+'Investuotojas ir Finansuotojas'!FH47+'Investuotojas ir Finansuotojas'!FH48</f>
        <v>0</v>
      </c>
      <c r="FI86" s="84">
        <f>+'Investuotojas ir Finansuotojas'!FI47+'Investuotojas ir Finansuotojas'!FI48</f>
        <v>0</v>
      </c>
      <c r="FJ86" s="84">
        <f>+'Investuotojas ir Finansuotojas'!FJ47+'Investuotojas ir Finansuotojas'!FJ48</f>
        <v>0</v>
      </c>
      <c r="FK86" s="84">
        <f>+'Investuotojas ir Finansuotojas'!FK47+'Investuotojas ir Finansuotojas'!FK48</f>
        <v>0</v>
      </c>
      <c r="FL86" s="84">
        <f>+'Investuotojas ir Finansuotojas'!FL47+'Investuotojas ir Finansuotojas'!FL48</f>
        <v>0</v>
      </c>
      <c r="FM86" s="84">
        <f>+'Investuotojas ir Finansuotojas'!FM47+'Investuotojas ir Finansuotojas'!FM48</f>
        <v>0</v>
      </c>
      <c r="FN86" s="95">
        <f t="shared" si="1452"/>
        <v>0</v>
      </c>
      <c r="FO86" s="84">
        <f>+'Investuotojas ir Finansuotojas'!FO47+'Investuotojas ir Finansuotojas'!FO48</f>
        <v>0</v>
      </c>
      <c r="FP86" s="84">
        <f>+'Investuotojas ir Finansuotojas'!FP47+'Investuotojas ir Finansuotojas'!FP48</f>
        <v>0</v>
      </c>
      <c r="FQ86" s="84">
        <f>+'Investuotojas ir Finansuotojas'!FQ47+'Investuotojas ir Finansuotojas'!FQ48</f>
        <v>0</v>
      </c>
      <c r="FR86" s="84">
        <f>+'Investuotojas ir Finansuotojas'!FR47+'Investuotojas ir Finansuotojas'!FR48</f>
        <v>0</v>
      </c>
      <c r="FS86" s="84">
        <f>+'Investuotojas ir Finansuotojas'!FS47+'Investuotojas ir Finansuotojas'!FS48</f>
        <v>0</v>
      </c>
      <c r="FT86" s="84">
        <f>+'Investuotojas ir Finansuotojas'!FT47+'Investuotojas ir Finansuotojas'!FT48</f>
        <v>0</v>
      </c>
      <c r="FU86" s="84">
        <f>+'Investuotojas ir Finansuotojas'!FU47+'Investuotojas ir Finansuotojas'!FU48</f>
        <v>0</v>
      </c>
      <c r="FV86" s="84">
        <f>+'Investuotojas ir Finansuotojas'!FV47+'Investuotojas ir Finansuotojas'!FV48</f>
        <v>0</v>
      </c>
      <c r="FW86" s="84">
        <f>+'Investuotojas ir Finansuotojas'!FW47+'Investuotojas ir Finansuotojas'!FW48</f>
        <v>0</v>
      </c>
      <c r="FX86" s="84">
        <f>+'Investuotojas ir Finansuotojas'!FX47+'Investuotojas ir Finansuotojas'!FX48</f>
        <v>0</v>
      </c>
      <c r="FY86" s="84">
        <f>+'Investuotojas ir Finansuotojas'!FY47+'Investuotojas ir Finansuotojas'!FY48</f>
        <v>0</v>
      </c>
      <c r="FZ86" s="84">
        <f>+'Investuotojas ir Finansuotojas'!FZ47+'Investuotojas ir Finansuotojas'!FZ48</f>
        <v>0</v>
      </c>
      <c r="GA86" s="95">
        <f t="shared" si="1454"/>
        <v>0</v>
      </c>
      <c r="GB86" s="84">
        <f>+'Investuotojas ir Finansuotojas'!GB47+'Investuotojas ir Finansuotojas'!GB48</f>
        <v>0</v>
      </c>
      <c r="GC86" s="84">
        <f>+'Investuotojas ir Finansuotojas'!GC47+'Investuotojas ir Finansuotojas'!GC48</f>
        <v>0</v>
      </c>
      <c r="GD86" s="84">
        <f>+'Investuotojas ir Finansuotojas'!GD47+'Investuotojas ir Finansuotojas'!GD48</f>
        <v>0</v>
      </c>
      <c r="GE86" s="84">
        <f>+'Investuotojas ir Finansuotojas'!GE47+'Investuotojas ir Finansuotojas'!GE48</f>
        <v>0</v>
      </c>
      <c r="GF86" s="84">
        <f>+'Investuotojas ir Finansuotojas'!GF47+'Investuotojas ir Finansuotojas'!GF48</f>
        <v>0</v>
      </c>
      <c r="GG86" s="84">
        <f>+'Investuotojas ir Finansuotojas'!GG47+'Investuotojas ir Finansuotojas'!GG48</f>
        <v>0</v>
      </c>
      <c r="GH86" s="84">
        <f>+'Investuotojas ir Finansuotojas'!GH47+'Investuotojas ir Finansuotojas'!GH48</f>
        <v>0</v>
      </c>
      <c r="GI86" s="84">
        <f>+'Investuotojas ir Finansuotojas'!GI47+'Investuotojas ir Finansuotojas'!GI48</f>
        <v>0</v>
      </c>
      <c r="GJ86" s="84">
        <f>+'Investuotojas ir Finansuotojas'!GJ47+'Investuotojas ir Finansuotojas'!GJ48</f>
        <v>0</v>
      </c>
      <c r="GK86" s="84">
        <f>+'Investuotojas ir Finansuotojas'!GK47+'Investuotojas ir Finansuotojas'!GK48</f>
        <v>0</v>
      </c>
      <c r="GL86" s="84">
        <f>+'Investuotojas ir Finansuotojas'!GL47+'Investuotojas ir Finansuotojas'!GL48</f>
        <v>0</v>
      </c>
      <c r="GM86" s="84">
        <f>+'Investuotojas ir Finansuotojas'!GM47+'Investuotojas ir Finansuotojas'!GM48</f>
        <v>-250000</v>
      </c>
      <c r="GN86" s="95">
        <f t="shared" si="1456"/>
        <v>-250000</v>
      </c>
      <c r="GO86" s="84"/>
      <c r="GP86" s="84"/>
      <c r="GQ86" s="84"/>
      <c r="GR86" s="84"/>
      <c r="GS86" s="84"/>
      <c r="GT86" s="84"/>
      <c r="GU86" s="84"/>
      <c r="GV86" s="84"/>
      <c r="GW86" s="84"/>
      <c r="GX86" s="84"/>
      <c r="GY86" s="84"/>
      <c r="GZ86" s="84"/>
      <c r="HA86" s="95">
        <f t="shared" si="1458"/>
        <v>0</v>
      </c>
      <c r="HB86" s="84"/>
      <c r="HC86" s="84"/>
      <c r="HD86" s="84"/>
      <c r="HE86" s="84"/>
      <c r="HF86" s="84"/>
      <c r="HG86" s="84"/>
      <c r="HH86" s="84"/>
      <c r="HI86" s="84"/>
      <c r="HJ86" s="84"/>
      <c r="HK86" s="84"/>
      <c r="HL86" s="84"/>
      <c r="HM86" s="84"/>
      <c r="HN86" s="95">
        <f t="shared" si="1460"/>
        <v>0</v>
      </c>
      <c r="HO86" s="84"/>
      <c r="HP86" s="84"/>
      <c r="HQ86" s="84"/>
      <c r="HR86" s="84"/>
      <c r="HS86" s="84"/>
      <c r="HT86" s="84"/>
      <c r="HU86" s="84"/>
      <c r="HV86" s="84"/>
      <c r="HW86" s="84"/>
      <c r="HX86" s="84"/>
      <c r="HY86" s="84"/>
      <c r="HZ86" s="84"/>
      <c r="IA86" s="95">
        <f t="shared" si="1462"/>
        <v>0</v>
      </c>
      <c r="IB86" s="84"/>
      <c r="IC86" s="84"/>
      <c r="ID86" s="84"/>
      <c r="IE86" s="84"/>
      <c r="IF86" s="84"/>
      <c r="IG86" s="84"/>
      <c r="IH86" s="84"/>
      <c r="II86" s="84"/>
      <c r="IJ86" s="84"/>
      <c r="IK86" s="84"/>
      <c r="IL86" s="84"/>
      <c r="IM86" s="84"/>
      <c r="IN86" s="95">
        <f t="shared" si="1464"/>
        <v>0</v>
      </c>
      <c r="IO86" s="84"/>
      <c r="IP86" s="84"/>
      <c r="IQ86" s="84"/>
      <c r="IR86" s="84"/>
      <c r="IS86" s="84"/>
      <c r="IT86" s="84"/>
      <c r="IU86" s="84"/>
      <c r="IV86" s="84"/>
      <c r="IW86" s="84"/>
      <c r="IX86" s="84"/>
      <c r="IY86" s="84"/>
      <c r="IZ86" s="84"/>
      <c r="JA86" s="95">
        <f t="shared" si="1466"/>
        <v>0</v>
      </c>
      <c r="JB86" s="84"/>
      <c r="JC86" s="84"/>
      <c r="JD86" s="84"/>
      <c r="JE86" s="84"/>
      <c r="JF86" s="84"/>
      <c r="JG86" s="84"/>
      <c r="JH86" s="84"/>
      <c r="JI86" s="84"/>
      <c r="JJ86" s="84"/>
      <c r="JK86" s="84"/>
      <c r="JL86" s="84"/>
      <c r="JM86" s="84"/>
      <c r="JN86" s="95">
        <f t="shared" si="1468"/>
        <v>0</v>
      </c>
      <c r="JO86" s="84"/>
      <c r="JP86" s="84"/>
      <c r="JQ86" s="84"/>
      <c r="JR86" s="84"/>
      <c r="JS86" s="84"/>
      <c r="JT86" s="84"/>
      <c r="JU86" s="84"/>
      <c r="JV86" s="84"/>
      <c r="JW86" s="84"/>
      <c r="JX86" s="84"/>
      <c r="JY86" s="84"/>
      <c r="JZ86" s="84"/>
      <c r="KA86" s="95">
        <f t="shared" si="1470"/>
        <v>0</v>
      </c>
      <c r="KB86" s="84"/>
      <c r="KC86" s="84"/>
      <c r="KD86" s="84"/>
      <c r="KE86" s="84"/>
      <c r="KF86" s="84"/>
      <c r="KG86" s="84"/>
      <c r="KH86" s="84"/>
      <c r="KI86" s="84"/>
      <c r="KJ86" s="84"/>
      <c r="KK86" s="84"/>
      <c r="KL86" s="84"/>
      <c r="KM86" s="84"/>
      <c r="KN86" s="95">
        <f t="shared" si="1472"/>
        <v>0</v>
      </c>
      <c r="KO86" s="84"/>
      <c r="KP86" s="84"/>
      <c r="KQ86" s="84"/>
      <c r="KR86" s="84"/>
      <c r="KS86" s="84"/>
      <c r="KT86" s="84"/>
      <c r="KU86" s="84"/>
      <c r="KV86" s="84"/>
      <c r="KW86" s="84"/>
      <c r="KX86" s="84"/>
      <c r="KY86" s="84"/>
      <c r="KZ86" s="84"/>
      <c r="LA86" s="95">
        <f t="shared" si="1474"/>
        <v>0</v>
      </c>
      <c r="LB86" s="84"/>
      <c r="LC86" s="84"/>
      <c r="LD86" s="84"/>
      <c r="LE86" s="84"/>
      <c r="LF86" s="84"/>
      <c r="LG86" s="84"/>
      <c r="LH86" s="84"/>
      <c r="LI86" s="84"/>
      <c r="LJ86" s="84"/>
      <c r="LK86" s="84"/>
      <c r="LL86" s="84"/>
      <c r="LM86" s="84"/>
      <c r="LN86" s="95">
        <f t="shared" si="1476"/>
        <v>0</v>
      </c>
    </row>
    <row r="87" spans="1:326" s="58" customFormat="1">
      <c r="A87" s="60" t="s">
        <v>62</v>
      </c>
      <c r="B87" s="88">
        <f>-'Investuotojas ir Finansuotojas'!B49</f>
        <v>0</v>
      </c>
      <c r="C87" s="88">
        <f>-'Investuotojas ir Finansuotojas'!C49</f>
        <v>0</v>
      </c>
      <c r="D87" s="88">
        <f>-'Investuotojas ir Finansuotojas'!D49</f>
        <v>0</v>
      </c>
      <c r="E87" s="88">
        <f>-'Investuotojas ir Finansuotojas'!E49</f>
        <v>0</v>
      </c>
      <c r="F87" s="88">
        <f>-'Investuotojas ir Finansuotojas'!F49</f>
        <v>0</v>
      </c>
      <c r="G87" s="88">
        <f>-'Investuotojas ir Finansuotojas'!G49</f>
        <v>0</v>
      </c>
      <c r="H87" s="88">
        <f>-'Investuotojas ir Finansuotojas'!H49</f>
        <v>0</v>
      </c>
      <c r="I87" s="88">
        <f>-'Investuotojas ir Finansuotojas'!I49</f>
        <v>0</v>
      </c>
      <c r="J87" s="88">
        <f>-'Investuotojas ir Finansuotojas'!J49</f>
        <v>0</v>
      </c>
      <c r="K87" s="88">
        <f>-'Investuotojas ir Finansuotojas'!K49</f>
        <v>0</v>
      </c>
      <c r="L87" s="88">
        <f>-'Investuotojas ir Finansuotojas'!L49</f>
        <v>0</v>
      </c>
      <c r="M87" s="88">
        <f>-'Investuotojas ir Finansuotojas'!M49</f>
        <v>0</v>
      </c>
      <c r="N87" s="88">
        <f>-'Investuotojas ir Finansuotojas'!N49</f>
        <v>0</v>
      </c>
      <c r="O87" s="88">
        <f>-'Investuotojas ir Finansuotojas'!O49</f>
        <v>0</v>
      </c>
      <c r="P87" s="88">
        <f>-'Investuotojas ir Finansuotojas'!P49</f>
        <v>0</v>
      </c>
      <c r="Q87" s="88">
        <f>-'Investuotojas ir Finansuotojas'!Q49</f>
        <v>0</v>
      </c>
      <c r="R87" s="88">
        <f>-'Investuotojas ir Finansuotojas'!R49</f>
        <v>0</v>
      </c>
      <c r="S87" s="88">
        <f>-'Investuotojas ir Finansuotojas'!S49</f>
        <v>0</v>
      </c>
      <c r="T87" s="88">
        <f>-'Investuotojas ir Finansuotojas'!T49</f>
        <v>0</v>
      </c>
      <c r="U87" s="88">
        <f>-'Investuotojas ir Finansuotojas'!U49</f>
        <v>0</v>
      </c>
      <c r="V87" s="88">
        <f>-'Investuotojas ir Finansuotojas'!V49</f>
        <v>0</v>
      </c>
      <c r="W87" s="88">
        <f>-'Investuotojas ir Finansuotojas'!W49</f>
        <v>0</v>
      </c>
      <c r="X87" s="88">
        <f>-'Investuotojas ir Finansuotojas'!X49</f>
        <v>0</v>
      </c>
      <c r="Y87" s="88">
        <f>-'Investuotojas ir Finansuotojas'!Y49</f>
        <v>0</v>
      </c>
      <c r="Z87" s="88">
        <f>-'Investuotojas ir Finansuotojas'!Z49</f>
        <v>0</v>
      </c>
      <c r="AA87" s="88">
        <f>-'Investuotojas ir Finansuotojas'!AA49</f>
        <v>0</v>
      </c>
      <c r="AB87" s="88">
        <f>-'Investuotojas ir Finansuotojas'!AB49</f>
        <v>0</v>
      </c>
      <c r="AC87" s="88">
        <f>-'Investuotojas ir Finansuotojas'!AC49</f>
        <v>0</v>
      </c>
      <c r="AD87" s="88">
        <f>-'Investuotojas ir Finansuotojas'!AD49</f>
        <v>0</v>
      </c>
      <c r="AE87" s="88">
        <f>-'Investuotojas ir Finansuotojas'!AE49</f>
        <v>0</v>
      </c>
      <c r="AF87" s="88">
        <f>-'Investuotojas ir Finansuotojas'!AF49</f>
        <v>0</v>
      </c>
      <c r="AG87" s="88">
        <f>-'Investuotojas ir Finansuotojas'!AG49</f>
        <v>0</v>
      </c>
      <c r="AH87" s="88">
        <f>-'Investuotojas ir Finansuotojas'!AH49</f>
        <v>0</v>
      </c>
      <c r="AI87" s="88">
        <f>-'Investuotojas ir Finansuotojas'!AI49</f>
        <v>0</v>
      </c>
      <c r="AJ87" s="88">
        <f>-'Investuotojas ir Finansuotojas'!AJ49</f>
        <v>0</v>
      </c>
      <c r="AK87" s="88">
        <f>-'Investuotojas ir Finansuotojas'!AK49</f>
        <v>0</v>
      </c>
      <c r="AL87" s="88">
        <f>-'Investuotojas ir Finansuotojas'!AL49</f>
        <v>0</v>
      </c>
      <c r="AM87" s="88">
        <f>-'Investuotojas ir Finansuotojas'!AM49</f>
        <v>0</v>
      </c>
      <c r="AN87" s="88">
        <f>-'Investuotojas ir Finansuotojas'!AN49</f>
        <v>0</v>
      </c>
      <c r="AO87" s="88">
        <f>-'Investuotojas ir Finansuotojas'!AO49</f>
        <v>0</v>
      </c>
      <c r="AP87" s="88">
        <f>-'Investuotojas ir Finansuotojas'!AP49</f>
        <v>0</v>
      </c>
      <c r="AQ87" s="88">
        <f>-'Investuotojas ir Finansuotojas'!AQ49</f>
        <v>0</v>
      </c>
      <c r="AR87" s="88">
        <f>-'Investuotojas ir Finansuotojas'!AR49</f>
        <v>0</v>
      </c>
      <c r="AS87" s="88">
        <f>-'Investuotojas ir Finansuotojas'!AS49</f>
        <v>0</v>
      </c>
      <c r="AT87" s="88">
        <f>-'Investuotojas ir Finansuotojas'!AT49</f>
        <v>0</v>
      </c>
      <c r="AU87" s="88">
        <f>-'Investuotojas ir Finansuotojas'!AU49</f>
        <v>0</v>
      </c>
      <c r="AV87" s="88">
        <f>-'Investuotojas ir Finansuotojas'!AV49</f>
        <v>0</v>
      </c>
      <c r="AW87" s="88">
        <f>-'Investuotojas ir Finansuotojas'!AW49</f>
        <v>0</v>
      </c>
      <c r="AX87" s="88">
        <f>-'Investuotojas ir Finansuotojas'!AX49</f>
        <v>0</v>
      </c>
      <c r="AY87" s="88">
        <f>-'Investuotojas ir Finansuotojas'!AY49</f>
        <v>0</v>
      </c>
      <c r="AZ87" s="88">
        <f>-'Investuotojas ir Finansuotojas'!AZ49</f>
        <v>0</v>
      </c>
      <c r="BA87" s="88">
        <f>-'Investuotojas ir Finansuotojas'!BA49</f>
        <v>0</v>
      </c>
      <c r="BB87" s="88">
        <f>-'Investuotojas ir Finansuotojas'!BB49</f>
        <v>0</v>
      </c>
      <c r="BC87" s="88">
        <f>-'Investuotojas ir Finansuotojas'!BC49</f>
        <v>0</v>
      </c>
      <c r="BD87" s="88">
        <f>-'Investuotojas ir Finansuotojas'!BD49</f>
        <v>0</v>
      </c>
      <c r="BE87" s="88">
        <f>-'Investuotojas ir Finansuotojas'!BE49</f>
        <v>0</v>
      </c>
      <c r="BF87" s="88">
        <f>-'Investuotojas ir Finansuotojas'!BF49</f>
        <v>0</v>
      </c>
      <c r="BG87" s="88">
        <f>-'Investuotojas ir Finansuotojas'!BG49</f>
        <v>-71806.96079460677</v>
      </c>
      <c r="BH87" s="88">
        <f>-'Investuotojas ir Finansuotojas'!BH49</f>
        <v>0</v>
      </c>
      <c r="BI87" s="88">
        <f>-'Investuotojas ir Finansuotojas'!BI49</f>
        <v>0</v>
      </c>
      <c r="BJ87" s="88">
        <f>-'Investuotojas ir Finansuotojas'!BJ49</f>
        <v>0</v>
      </c>
      <c r="BK87" s="88">
        <f>-'Investuotojas ir Finansuotojas'!BK49</f>
        <v>0</v>
      </c>
      <c r="BL87" s="88">
        <f>-'Investuotojas ir Finansuotojas'!BL49</f>
        <v>0</v>
      </c>
      <c r="BM87" s="88">
        <f>-'Investuotojas ir Finansuotojas'!BM49</f>
        <v>0</v>
      </c>
      <c r="BN87" s="88">
        <f>-'Investuotojas ir Finansuotojas'!BN49</f>
        <v>-71806.96079460677</v>
      </c>
      <c r="BO87" s="88">
        <f>-'Investuotojas ir Finansuotojas'!BO49</f>
        <v>0</v>
      </c>
      <c r="BP87" s="88">
        <f>-'Investuotojas ir Finansuotojas'!BP49</f>
        <v>0</v>
      </c>
      <c r="BQ87" s="88">
        <f>-'Investuotojas ir Finansuotojas'!BQ49</f>
        <v>0</v>
      </c>
      <c r="BR87" s="88">
        <f>-'Investuotojas ir Finansuotojas'!BR49</f>
        <v>0</v>
      </c>
      <c r="BS87" s="88">
        <f>-'Investuotojas ir Finansuotojas'!BS49</f>
        <v>0</v>
      </c>
      <c r="BT87" s="88">
        <f>-'Investuotojas ir Finansuotojas'!BT49</f>
        <v>-630045.36732806615</v>
      </c>
      <c r="BU87" s="88">
        <f>-'Investuotojas ir Finansuotojas'!BU49</f>
        <v>0</v>
      </c>
      <c r="BV87" s="88">
        <f>-'Investuotojas ir Finansuotojas'!BV49</f>
        <v>0</v>
      </c>
      <c r="BW87" s="88">
        <f>-'Investuotojas ir Finansuotojas'!BW49</f>
        <v>0</v>
      </c>
      <c r="BX87" s="88">
        <f>-'Investuotojas ir Finansuotojas'!BX49</f>
        <v>0</v>
      </c>
      <c r="BY87" s="88">
        <f>-'Investuotojas ir Finansuotojas'!BY49</f>
        <v>0</v>
      </c>
      <c r="BZ87" s="88">
        <f>-'Investuotojas ir Finansuotojas'!BZ49</f>
        <v>0</v>
      </c>
      <c r="CA87" s="88">
        <f>-'Investuotojas ir Finansuotojas'!CA49</f>
        <v>-630045.36732806615</v>
      </c>
      <c r="CB87" s="88">
        <f>-'Investuotojas ir Finansuotojas'!CB49</f>
        <v>0</v>
      </c>
      <c r="CC87" s="88">
        <f>-'Investuotojas ir Finansuotojas'!CC49</f>
        <v>0</v>
      </c>
      <c r="CD87" s="88">
        <f>-'Investuotojas ir Finansuotojas'!CD49</f>
        <v>0</v>
      </c>
      <c r="CE87" s="88">
        <f>-'Investuotojas ir Finansuotojas'!CE49</f>
        <v>0</v>
      </c>
      <c r="CF87" s="88">
        <f>-'Investuotojas ir Finansuotojas'!CF49</f>
        <v>0</v>
      </c>
      <c r="CG87" s="88">
        <f>-'Investuotojas ir Finansuotojas'!CG49</f>
        <v>-637112.15161866799</v>
      </c>
      <c r="CH87" s="88">
        <f>-'Investuotojas ir Finansuotojas'!CH49</f>
        <v>0</v>
      </c>
      <c r="CI87" s="88">
        <f>-'Investuotojas ir Finansuotojas'!CI49</f>
        <v>0</v>
      </c>
      <c r="CJ87" s="88">
        <f>-'Investuotojas ir Finansuotojas'!CJ49</f>
        <v>0</v>
      </c>
      <c r="CK87" s="88">
        <f>-'Investuotojas ir Finansuotojas'!CK49</f>
        <v>0</v>
      </c>
      <c r="CL87" s="88">
        <f>-'Investuotojas ir Finansuotojas'!CL49</f>
        <v>0</v>
      </c>
      <c r="CM87" s="88">
        <f>-'Investuotojas ir Finansuotojas'!CM49</f>
        <v>0</v>
      </c>
      <c r="CN87" s="88">
        <f>-'Investuotojas ir Finansuotojas'!CN49</f>
        <v>-637112.15161866799</v>
      </c>
      <c r="CO87" s="88">
        <f>-'Investuotojas ir Finansuotojas'!CO49</f>
        <v>0</v>
      </c>
      <c r="CP87" s="88">
        <f>-'Investuotojas ir Finansuotojas'!CP49</f>
        <v>0</v>
      </c>
      <c r="CQ87" s="88">
        <f>-'Investuotojas ir Finansuotojas'!CQ49</f>
        <v>0</v>
      </c>
      <c r="CR87" s="88">
        <f>-'Investuotojas ir Finansuotojas'!CR49</f>
        <v>0</v>
      </c>
      <c r="CS87" s="88">
        <f>-'Investuotojas ir Finansuotojas'!CS49</f>
        <v>0</v>
      </c>
      <c r="CT87" s="88">
        <f>-'Investuotojas ir Finansuotojas'!CT49</f>
        <v>-644666.22751185612</v>
      </c>
      <c r="CU87" s="88">
        <f>-'Investuotojas ir Finansuotojas'!CU49</f>
        <v>0</v>
      </c>
      <c r="CV87" s="88">
        <f>-'Investuotojas ir Finansuotojas'!CV49</f>
        <v>0</v>
      </c>
      <c r="CW87" s="88">
        <f>-'Investuotojas ir Finansuotojas'!CW49</f>
        <v>0</v>
      </c>
      <c r="CX87" s="88">
        <f>-'Investuotojas ir Finansuotojas'!CX49</f>
        <v>0</v>
      </c>
      <c r="CY87" s="88">
        <f>-'Investuotojas ir Finansuotojas'!CY49</f>
        <v>0</v>
      </c>
      <c r="CZ87" s="88">
        <f>-'Investuotojas ir Finansuotojas'!CZ49</f>
        <v>0</v>
      </c>
      <c r="DA87" s="274">
        <f>-'Investuotojas ir Finansuotojas'!DA49</f>
        <v>-644666.22751185612</v>
      </c>
      <c r="DB87" s="88">
        <f>-'Investuotojas ir Finansuotojas'!DB49</f>
        <v>0</v>
      </c>
      <c r="DC87" s="88">
        <f>-'Investuotojas ir Finansuotojas'!DC49</f>
        <v>0</v>
      </c>
      <c r="DD87" s="88">
        <f>-'Investuotojas ir Finansuotojas'!DD49</f>
        <v>0</v>
      </c>
      <c r="DE87" s="88">
        <f>-'Investuotojas ir Finansuotojas'!DE49</f>
        <v>0</v>
      </c>
      <c r="DF87" s="88">
        <f>-'Investuotojas ir Finansuotojas'!DF49</f>
        <v>0</v>
      </c>
      <c r="DG87" s="88">
        <f>-'Investuotojas ir Finansuotojas'!DG49</f>
        <v>-653297.00952346367</v>
      </c>
      <c r="DH87" s="88">
        <f>-'Investuotojas ir Finansuotojas'!DH49</f>
        <v>0</v>
      </c>
      <c r="DI87" s="88">
        <f>-'Investuotojas ir Finansuotojas'!DI49</f>
        <v>0</v>
      </c>
      <c r="DJ87" s="88">
        <f>-'Investuotojas ir Finansuotojas'!DJ49</f>
        <v>0</v>
      </c>
      <c r="DK87" s="88">
        <f>-'Investuotojas ir Finansuotojas'!DK49</f>
        <v>0</v>
      </c>
      <c r="DL87" s="88">
        <f>-'Investuotojas ir Finansuotojas'!DL49</f>
        <v>0</v>
      </c>
      <c r="DM87" s="88">
        <f>-'Investuotojas ir Finansuotojas'!DM49</f>
        <v>0</v>
      </c>
      <c r="DN87" s="274">
        <f>-'Investuotojas ir Finansuotojas'!DN49</f>
        <v>-653297.00952346367</v>
      </c>
      <c r="DO87" s="88">
        <f>-'Investuotojas ir Finansuotojas'!DO49</f>
        <v>0</v>
      </c>
      <c r="DP87" s="88">
        <f>-'Investuotojas ir Finansuotojas'!DP49</f>
        <v>0</v>
      </c>
      <c r="DQ87" s="88">
        <f>-'Investuotojas ir Finansuotojas'!DQ49</f>
        <v>0</v>
      </c>
      <c r="DR87" s="88">
        <f>-'Investuotojas ir Finansuotojas'!DR49</f>
        <v>0</v>
      </c>
      <c r="DS87" s="88">
        <f>-'Investuotojas ir Finansuotojas'!DS49</f>
        <v>0</v>
      </c>
      <c r="DT87" s="88">
        <f>-'Investuotojas ir Finansuotojas'!DT49</f>
        <v>-663367.26385372202</v>
      </c>
      <c r="DU87" s="88">
        <f>-'Investuotojas ir Finansuotojas'!DU49</f>
        <v>0</v>
      </c>
      <c r="DV87" s="88">
        <f>-'Investuotojas ir Finansuotojas'!DV49</f>
        <v>0</v>
      </c>
      <c r="DW87" s="88">
        <f>-'Investuotojas ir Finansuotojas'!DW49</f>
        <v>0</v>
      </c>
      <c r="DX87" s="88">
        <f>-'Investuotojas ir Finansuotojas'!DX49</f>
        <v>0</v>
      </c>
      <c r="DY87" s="88">
        <f>-'Investuotojas ir Finansuotojas'!DY49</f>
        <v>0</v>
      </c>
      <c r="DZ87" s="88">
        <f>-'Investuotojas ir Finansuotojas'!DZ49</f>
        <v>0</v>
      </c>
      <c r="EA87" s="274">
        <f>-'Investuotojas ir Finansuotojas'!EA49</f>
        <v>-663367.26385372202</v>
      </c>
      <c r="EB87" s="88">
        <f>-'Investuotojas ir Finansuotojas'!EB49</f>
        <v>0</v>
      </c>
      <c r="EC87" s="88">
        <f>-'Investuotojas ir Finansuotojas'!EC49</f>
        <v>0</v>
      </c>
      <c r="ED87" s="88">
        <f>-'Investuotojas ir Finansuotojas'!ED49</f>
        <v>0</v>
      </c>
      <c r="EE87" s="88">
        <f>-'Investuotojas ir Finansuotojas'!EE49</f>
        <v>0</v>
      </c>
      <c r="EF87" s="88">
        <f>-'Investuotojas ir Finansuotojas'!EF49</f>
        <v>0</v>
      </c>
      <c r="EG87" s="88">
        <f>-'Investuotojas ir Finansuotojas'!EG49</f>
        <v>-675360.119311583</v>
      </c>
      <c r="EH87" s="88">
        <f>-'Investuotojas ir Finansuotojas'!EH49</f>
        <v>0</v>
      </c>
      <c r="EI87" s="88">
        <f>-'Investuotojas ir Finansuotojas'!EI49</f>
        <v>0</v>
      </c>
      <c r="EJ87" s="88">
        <f>-'Investuotojas ir Finansuotojas'!EJ49</f>
        <v>0</v>
      </c>
      <c r="EK87" s="88">
        <f>-'Investuotojas ir Finansuotojas'!EK49</f>
        <v>0</v>
      </c>
      <c r="EL87" s="88">
        <f>-'Investuotojas ir Finansuotojas'!EL49</f>
        <v>0</v>
      </c>
      <c r="EM87" s="88">
        <f>-'Investuotojas ir Finansuotojas'!EM49</f>
        <v>0</v>
      </c>
      <c r="EN87" s="274">
        <f>-'Investuotojas ir Finansuotojas'!EN49</f>
        <v>-675360.119311583</v>
      </c>
      <c r="EO87" s="88">
        <f>-'Investuotojas ir Finansuotojas'!EO49</f>
        <v>0</v>
      </c>
      <c r="EP87" s="88">
        <f>-'Investuotojas ir Finansuotojas'!EP49</f>
        <v>0</v>
      </c>
      <c r="EQ87" s="88">
        <f>-'Investuotojas ir Finansuotojas'!EQ49</f>
        <v>0</v>
      </c>
      <c r="ER87" s="88">
        <f>-'Investuotojas ir Finansuotojas'!ER49</f>
        <v>0</v>
      </c>
      <c r="ES87" s="88">
        <f>-'Investuotojas ir Finansuotojas'!ES49</f>
        <v>0</v>
      </c>
      <c r="ET87" s="88">
        <f>-'Investuotojas ir Finansuotojas'!ET49</f>
        <v>-689916.91552611603</v>
      </c>
      <c r="EU87" s="88">
        <f>-'Investuotojas ir Finansuotojas'!EU49</f>
        <v>0</v>
      </c>
      <c r="EV87" s="88">
        <f>-'Investuotojas ir Finansuotojas'!EV49</f>
        <v>0</v>
      </c>
      <c r="EW87" s="88">
        <f>-'Investuotojas ir Finansuotojas'!EW49</f>
        <v>0</v>
      </c>
      <c r="EX87" s="88">
        <f>-'Investuotojas ir Finansuotojas'!EX49</f>
        <v>0</v>
      </c>
      <c r="EY87" s="88">
        <f>-'Investuotojas ir Finansuotojas'!EY49</f>
        <v>0</v>
      </c>
      <c r="EZ87" s="88">
        <f>-'Investuotojas ir Finansuotojas'!EZ49</f>
        <v>0</v>
      </c>
      <c r="FA87" s="274">
        <f>-'Investuotojas ir Finansuotojas'!FA49</f>
        <v>-689916.91552611603</v>
      </c>
      <c r="FB87" s="88">
        <f>-'Investuotojas ir Finansuotojas'!FB49</f>
        <v>0</v>
      </c>
      <c r="FC87" s="88">
        <f>-'Investuotojas ir Finansuotojas'!FC49</f>
        <v>0</v>
      </c>
      <c r="FD87" s="88">
        <f>-'Investuotojas ir Finansuotojas'!FD49</f>
        <v>0</v>
      </c>
      <c r="FE87" s="88">
        <f>-'Investuotojas ir Finansuotojas'!FE49</f>
        <v>0</v>
      </c>
      <c r="FF87" s="88">
        <f>-'Investuotojas ir Finansuotojas'!FF49</f>
        <v>0</v>
      </c>
      <c r="FG87" s="88">
        <f>-'Investuotojas ir Finansuotojas'!FG49</f>
        <v>-707888.89338840707</v>
      </c>
      <c r="FH87" s="88">
        <f>-'Investuotojas ir Finansuotojas'!FH49</f>
        <v>0</v>
      </c>
      <c r="FI87" s="88">
        <f>-'Investuotojas ir Finansuotojas'!FI49</f>
        <v>0</v>
      </c>
      <c r="FJ87" s="88">
        <f>-'Investuotojas ir Finansuotojas'!FJ49</f>
        <v>0</v>
      </c>
      <c r="FK87" s="88">
        <f>-'Investuotojas ir Finansuotojas'!FK49</f>
        <v>0</v>
      </c>
      <c r="FL87" s="88">
        <f>-'Investuotojas ir Finansuotojas'!FL49</f>
        <v>0</v>
      </c>
      <c r="FM87" s="88">
        <f>-'Investuotojas ir Finansuotojas'!FM49</f>
        <v>0</v>
      </c>
      <c r="FN87" s="274">
        <f>-'Investuotojas ir Finansuotojas'!FN49</f>
        <v>-707888.89338840707</v>
      </c>
      <c r="FO87" s="88">
        <f>-'Investuotojas ir Finansuotojas'!FO49</f>
        <v>0</v>
      </c>
      <c r="FP87" s="88">
        <f>-'Investuotojas ir Finansuotojas'!FP49</f>
        <v>0</v>
      </c>
      <c r="FQ87" s="88">
        <f>-'Investuotojas ir Finansuotojas'!FQ49</f>
        <v>0</v>
      </c>
      <c r="FR87" s="88">
        <f>-'Investuotojas ir Finansuotojas'!FR49</f>
        <v>0</v>
      </c>
      <c r="FS87" s="88">
        <f>-'Investuotojas ir Finansuotojas'!FS49</f>
        <v>0</v>
      </c>
      <c r="FT87" s="88">
        <f>-'Investuotojas ir Finansuotojas'!FT49</f>
        <v>-730405.77414728585</v>
      </c>
      <c r="FU87" s="88">
        <f>-'Investuotojas ir Finansuotojas'!FU49</f>
        <v>0</v>
      </c>
      <c r="FV87" s="88">
        <f>-'Investuotojas ir Finansuotojas'!FV49</f>
        <v>0</v>
      </c>
      <c r="FW87" s="88">
        <f>-'Investuotojas ir Finansuotojas'!FW49</f>
        <v>0</v>
      </c>
      <c r="FX87" s="88">
        <f>-'Investuotojas ir Finansuotojas'!FX49</f>
        <v>0</v>
      </c>
      <c r="FY87" s="88">
        <f>-'Investuotojas ir Finansuotojas'!FY49</f>
        <v>0</v>
      </c>
      <c r="FZ87" s="88">
        <f>-'Investuotojas ir Finansuotojas'!FZ49</f>
        <v>0</v>
      </c>
      <c r="GA87" s="274">
        <f>-'Investuotojas ir Finansuotojas'!GA49</f>
        <v>-730405.77414728585</v>
      </c>
      <c r="GB87" s="88">
        <f>-'Investuotojas ir Finansuotojas'!GB49</f>
        <v>0</v>
      </c>
      <c r="GC87" s="88">
        <f>-'Investuotojas ir Finansuotojas'!GC49</f>
        <v>0</v>
      </c>
      <c r="GD87" s="88">
        <f>-'Investuotojas ir Finansuotojas'!GD49</f>
        <v>0</v>
      </c>
      <c r="GE87" s="88">
        <f>-'Investuotojas ir Finansuotojas'!GE49</f>
        <v>0</v>
      </c>
      <c r="GF87" s="88">
        <f>-'Investuotojas ir Finansuotojas'!GF49</f>
        <v>0</v>
      </c>
      <c r="GG87" s="88">
        <f>-'Investuotojas ir Finansuotojas'!GG49</f>
        <v>-926295.56405154651</v>
      </c>
      <c r="GH87" s="88">
        <f>-'Investuotojas ir Finansuotojas'!GH49</f>
        <v>0</v>
      </c>
      <c r="GI87" s="88">
        <f>-'Investuotojas ir Finansuotojas'!GI49</f>
        <v>0</v>
      </c>
      <c r="GJ87" s="88">
        <f>-'Investuotojas ir Finansuotojas'!GJ49</f>
        <v>0</v>
      </c>
      <c r="GK87" s="88">
        <f>-'Investuotojas ir Finansuotojas'!GK49</f>
        <v>0</v>
      </c>
      <c r="GL87" s="88">
        <f>-'Investuotojas ir Finansuotojas'!GL49</f>
        <v>0</v>
      </c>
      <c r="GM87" s="88">
        <f>-'Investuotojas ir Finansuotojas'!GM49</f>
        <v>-2004253.1662187525</v>
      </c>
      <c r="GN87" s="274">
        <f>-'Investuotojas ir Finansuotojas'!GN49</f>
        <v>-2930548.7302702991</v>
      </c>
      <c r="GO87" s="88">
        <f>-'Investuotojas ir Finansuotojas'!GO49</f>
        <v>0</v>
      </c>
      <c r="GP87" s="88">
        <f>-'Investuotojas ir Finansuotojas'!GP49</f>
        <v>0</v>
      </c>
      <c r="GQ87" s="88">
        <f>-'Investuotojas ir Finansuotojas'!GQ49</f>
        <v>0</v>
      </c>
      <c r="GR87" s="88">
        <f>-'Investuotojas ir Finansuotojas'!GR49</f>
        <v>0</v>
      </c>
      <c r="GS87" s="88">
        <f>-'Investuotojas ir Finansuotojas'!GS49</f>
        <v>0</v>
      </c>
      <c r="GT87" s="88">
        <f>-'Investuotojas ir Finansuotojas'!GT49</f>
        <v>0</v>
      </c>
      <c r="GU87" s="88">
        <f>-'Investuotojas ir Finansuotojas'!GU49</f>
        <v>0</v>
      </c>
      <c r="GV87" s="88">
        <f>-'Investuotojas ir Finansuotojas'!GV49</f>
        <v>0</v>
      </c>
      <c r="GW87" s="88">
        <f>-'Investuotojas ir Finansuotojas'!GW49</f>
        <v>0</v>
      </c>
      <c r="GX87" s="88">
        <f>-'Investuotojas ir Finansuotojas'!GX49</f>
        <v>0</v>
      </c>
      <c r="GY87" s="88">
        <f>-'Investuotojas ir Finansuotojas'!GY49</f>
        <v>0</v>
      </c>
      <c r="GZ87" s="88">
        <f>-'Investuotojas ir Finansuotojas'!GZ49</f>
        <v>0</v>
      </c>
      <c r="HA87" s="88">
        <f>-'Investuotojas ir Finansuotojas'!HA49</f>
        <v>0</v>
      </c>
      <c r="HB87" s="88">
        <f>-'Investuotojas ir Finansuotojas'!HB49</f>
        <v>0</v>
      </c>
      <c r="HC87" s="88">
        <f>-'Investuotojas ir Finansuotojas'!HC49</f>
        <v>0</v>
      </c>
      <c r="HD87" s="88">
        <f>-'Investuotojas ir Finansuotojas'!HD49</f>
        <v>0</v>
      </c>
      <c r="HE87" s="88">
        <f>-'Investuotojas ir Finansuotojas'!HE49</f>
        <v>0</v>
      </c>
      <c r="HF87" s="88">
        <f>-'Investuotojas ir Finansuotojas'!HF49</f>
        <v>0</v>
      </c>
      <c r="HG87" s="88">
        <f>-'Investuotojas ir Finansuotojas'!HG49</f>
        <v>0</v>
      </c>
      <c r="HH87" s="88">
        <f>-'Investuotojas ir Finansuotojas'!HH49</f>
        <v>0</v>
      </c>
      <c r="HI87" s="88">
        <f>-'Investuotojas ir Finansuotojas'!HI49</f>
        <v>0</v>
      </c>
      <c r="HJ87" s="88">
        <f>-'Investuotojas ir Finansuotojas'!HJ49</f>
        <v>0</v>
      </c>
      <c r="HK87" s="88">
        <f>-'Investuotojas ir Finansuotojas'!HK49</f>
        <v>0</v>
      </c>
      <c r="HL87" s="88">
        <f>-'Investuotojas ir Finansuotojas'!HL49</f>
        <v>0</v>
      </c>
      <c r="HM87" s="88">
        <f>-'Investuotojas ir Finansuotojas'!HM49</f>
        <v>0</v>
      </c>
      <c r="HN87" s="88">
        <f>-'Investuotojas ir Finansuotojas'!HN49</f>
        <v>0</v>
      </c>
      <c r="HO87" s="88">
        <f>-'Investuotojas ir Finansuotojas'!HO49</f>
        <v>0</v>
      </c>
      <c r="HP87" s="88">
        <f>-'Investuotojas ir Finansuotojas'!HP49</f>
        <v>0</v>
      </c>
      <c r="HQ87" s="88">
        <f>-'Investuotojas ir Finansuotojas'!HQ49</f>
        <v>0</v>
      </c>
      <c r="HR87" s="88">
        <f>-'Investuotojas ir Finansuotojas'!HR49</f>
        <v>0</v>
      </c>
      <c r="HS87" s="88">
        <f>-'Investuotojas ir Finansuotojas'!HS49</f>
        <v>0</v>
      </c>
      <c r="HT87" s="88">
        <f>-'Investuotojas ir Finansuotojas'!HT49</f>
        <v>0</v>
      </c>
      <c r="HU87" s="88">
        <f>-'Investuotojas ir Finansuotojas'!HU49</f>
        <v>0</v>
      </c>
      <c r="HV87" s="88">
        <f>-'Investuotojas ir Finansuotojas'!HV49</f>
        <v>0</v>
      </c>
      <c r="HW87" s="88">
        <f>-'Investuotojas ir Finansuotojas'!HW49</f>
        <v>0</v>
      </c>
      <c r="HX87" s="88">
        <f>-'Investuotojas ir Finansuotojas'!HX49</f>
        <v>0</v>
      </c>
      <c r="HY87" s="88">
        <f>-'Investuotojas ir Finansuotojas'!HY49</f>
        <v>0</v>
      </c>
      <c r="HZ87" s="88">
        <f>-'Investuotojas ir Finansuotojas'!HZ49</f>
        <v>0</v>
      </c>
      <c r="IA87" s="88">
        <f>-'Investuotojas ir Finansuotojas'!IA49</f>
        <v>0</v>
      </c>
      <c r="IB87" s="88">
        <f>-'Investuotojas ir Finansuotojas'!IB49</f>
        <v>0</v>
      </c>
      <c r="IC87" s="88">
        <f>-'Investuotojas ir Finansuotojas'!IC49</f>
        <v>0</v>
      </c>
      <c r="ID87" s="88">
        <f>-'Investuotojas ir Finansuotojas'!ID49</f>
        <v>0</v>
      </c>
      <c r="IE87" s="88">
        <f>-'Investuotojas ir Finansuotojas'!IE49</f>
        <v>0</v>
      </c>
      <c r="IF87" s="88">
        <f>-'Investuotojas ir Finansuotojas'!IF49</f>
        <v>0</v>
      </c>
      <c r="IG87" s="88">
        <f>-'Investuotojas ir Finansuotojas'!IG49</f>
        <v>0</v>
      </c>
      <c r="IH87" s="88">
        <f>-'Investuotojas ir Finansuotojas'!IH49</f>
        <v>0</v>
      </c>
      <c r="II87" s="88">
        <f>-'Investuotojas ir Finansuotojas'!II49</f>
        <v>0</v>
      </c>
      <c r="IJ87" s="88">
        <f>-'Investuotojas ir Finansuotojas'!IJ49</f>
        <v>0</v>
      </c>
      <c r="IK87" s="88">
        <f>-'Investuotojas ir Finansuotojas'!IK49</f>
        <v>0</v>
      </c>
      <c r="IL87" s="88">
        <f>-'Investuotojas ir Finansuotojas'!IL49</f>
        <v>0</v>
      </c>
      <c r="IM87" s="88">
        <f>-'Investuotojas ir Finansuotojas'!IM49</f>
        <v>0</v>
      </c>
      <c r="IN87" s="88">
        <f>-'Investuotojas ir Finansuotojas'!IN49</f>
        <v>0</v>
      </c>
      <c r="IO87" s="88">
        <f>-'Investuotojas ir Finansuotojas'!IO49</f>
        <v>0</v>
      </c>
      <c r="IP87" s="88">
        <f>-'Investuotojas ir Finansuotojas'!IP49</f>
        <v>0</v>
      </c>
      <c r="IQ87" s="88">
        <f>-'Investuotojas ir Finansuotojas'!IQ49</f>
        <v>0</v>
      </c>
      <c r="IR87" s="88">
        <f>-'Investuotojas ir Finansuotojas'!IR49</f>
        <v>0</v>
      </c>
      <c r="IS87" s="88">
        <f>-'Investuotojas ir Finansuotojas'!IS49</f>
        <v>0</v>
      </c>
      <c r="IT87" s="88">
        <f>-'Investuotojas ir Finansuotojas'!IT49</f>
        <v>0</v>
      </c>
      <c r="IU87" s="88">
        <f>-'Investuotojas ir Finansuotojas'!IU49</f>
        <v>0</v>
      </c>
      <c r="IV87" s="88">
        <f>-'Investuotojas ir Finansuotojas'!IV49</f>
        <v>0</v>
      </c>
      <c r="IW87" s="88">
        <f>-'Investuotojas ir Finansuotojas'!IW49</f>
        <v>0</v>
      </c>
      <c r="IX87" s="88">
        <f>-'Investuotojas ir Finansuotojas'!IX49</f>
        <v>0</v>
      </c>
      <c r="IY87" s="88">
        <f>-'Investuotojas ir Finansuotojas'!IY49</f>
        <v>0</v>
      </c>
      <c r="IZ87" s="88">
        <f>-'Investuotojas ir Finansuotojas'!IZ49</f>
        <v>0</v>
      </c>
      <c r="JA87" s="88">
        <f>-'Investuotojas ir Finansuotojas'!JA49</f>
        <v>0</v>
      </c>
      <c r="JB87" s="88">
        <f>-'Investuotojas ir Finansuotojas'!JB49</f>
        <v>0</v>
      </c>
      <c r="JC87" s="88">
        <f>-'Investuotojas ir Finansuotojas'!JC49</f>
        <v>0</v>
      </c>
      <c r="JD87" s="88">
        <f>-'Investuotojas ir Finansuotojas'!JD49</f>
        <v>0</v>
      </c>
      <c r="JE87" s="88">
        <f>-'Investuotojas ir Finansuotojas'!JE49</f>
        <v>0</v>
      </c>
      <c r="JF87" s="88">
        <f>-'Investuotojas ir Finansuotojas'!JF49</f>
        <v>0</v>
      </c>
      <c r="JG87" s="88">
        <f>-'Investuotojas ir Finansuotojas'!JG49</f>
        <v>0</v>
      </c>
      <c r="JH87" s="88">
        <f>-'Investuotojas ir Finansuotojas'!JH49</f>
        <v>0</v>
      </c>
      <c r="JI87" s="88">
        <f>-'Investuotojas ir Finansuotojas'!JI49</f>
        <v>0</v>
      </c>
      <c r="JJ87" s="88">
        <f>-'Investuotojas ir Finansuotojas'!JJ49</f>
        <v>0</v>
      </c>
      <c r="JK87" s="88">
        <f>-'Investuotojas ir Finansuotojas'!JK49</f>
        <v>0</v>
      </c>
      <c r="JL87" s="88">
        <f>-'Investuotojas ir Finansuotojas'!JL49</f>
        <v>0</v>
      </c>
      <c r="JM87" s="88">
        <f>-'Investuotojas ir Finansuotojas'!JM49</f>
        <v>0</v>
      </c>
      <c r="JN87" s="88">
        <f>-'Investuotojas ir Finansuotojas'!JN49</f>
        <v>0</v>
      </c>
      <c r="JO87" s="88">
        <f>-'Investuotojas ir Finansuotojas'!JO49</f>
        <v>0</v>
      </c>
      <c r="JP87" s="88">
        <f>-'Investuotojas ir Finansuotojas'!JP49</f>
        <v>0</v>
      </c>
      <c r="JQ87" s="88">
        <f>-'Investuotojas ir Finansuotojas'!JQ49</f>
        <v>0</v>
      </c>
      <c r="JR87" s="88">
        <f>-'Investuotojas ir Finansuotojas'!JR49</f>
        <v>0</v>
      </c>
      <c r="JS87" s="88">
        <f>-'Investuotojas ir Finansuotojas'!JS49</f>
        <v>0</v>
      </c>
      <c r="JT87" s="88">
        <f>-'Investuotojas ir Finansuotojas'!JT49</f>
        <v>0</v>
      </c>
      <c r="JU87" s="88">
        <f>-'Investuotojas ir Finansuotojas'!JU49</f>
        <v>0</v>
      </c>
      <c r="JV87" s="88">
        <f>-'Investuotojas ir Finansuotojas'!JV49</f>
        <v>0</v>
      </c>
      <c r="JW87" s="88">
        <f>-'Investuotojas ir Finansuotojas'!JW49</f>
        <v>0</v>
      </c>
      <c r="JX87" s="88">
        <f>-'Investuotojas ir Finansuotojas'!JX49</f>
        <v>0</v>
      </c>
      <c r="JY87" s="88">
        <f>-'Investuotojas ir Finansuotojas'!JY49</f>
        <v>0</v>
      </c>
      <c r="JZ87" s="88">
        <f>-'Investuotojas ir Finansuotojas'!JZ49</f>
        <v>0</v>
      </c>
      <c r="KA87" s="88">
        <f>-'Investuotojas ir Finansuotojas'!KA49</f>
        <v>0</v>
      </c>
      <c r="KB87" s="88">
        <f>-'Investuotojas ir Finansuotojas'!KB49</f>
        <v>0</v>
      </c>
      <c r="KC87" s="88">
        <f>-'Investuotojas ir Finansuotojas'!KC49</f>
        <v>0</v>
      </c>
      <c r="KD87" s="88">
        <f>-'Investuotojas ir Finansuotojas'!KD49</f>
        <v>0</v>
      </c>
      <c r="KE87" s="88">
        <f>-'Investuotojas ir Finansuotojas'!KE49</f>
        <v>0</v>
      </c>
      <c r="KF87" s="88">
        <f>-'Investuotojas ir Finansuotojas'!KF49</f>
        <v>0</v>
      </c>
      <c r="KG87" s="88">
        <f>-'Investuotojas ir Finansuotojas'!KG49</f>
        <v>0</v>
      </c>
      <c r="KH87" s="88">
        <f>-'Investuotojas ir Finansuotojas'!KH49</f>
        <v>0</v>
      </c>
      <c r="KI87" s="88">
        <f>-'Investuotojas ir Finansuotojas'!KI49</f>
        <v>0</v>
      </c>
      <c r="KJ87" s="88">
        <f>-'Investuotojas ir Finansuotojas'!KJ49</f>
        <v>0</v>
      </c>
      <c r="KK87" s="88">
        <f>-'Investuotojas ir Finansuotojas'!KK49</f>
        <v>0</v>
      </c>
      <c r="KL87" s="88">
        <f>-'Investuotojas ir Finansuotojas'!KL49</f>
        <v>0</v>
      </c>
      <c r="KM87" s="88">
        <f>-'Investuotojas ir Finansuotojas'!KM49</f>
        <v>0</v>
      </c>
      <c r="KN87" s="88">
        <f>-'Investuotojas ir Finansuotojas'!KN49</f>
        <v>0</v>
      </c>
      <c r="KO87" s="88">
        <f>-'Investuotojas ir Finansuotojas'!KO49</f>
        <v>0</v>
      </c>
      <c r="KP87" s="88">
        <f>-'Investuotojas ir Finansuotojas'!KP49</f>
        <v>0</v>
      </c>
      <c r="KQ87" s="88">
        <f>-'Investuotojas ir Finansuotojas'!KQ49</f>
        <v>0</v>
      </c>
      <c r="KR87" s="88">
        <f>-'Investuotojas ir Finansuotojas'!KR49</f>
        <v>0</v>
      </c>
      <c r="KS87" s="88">
        <f>-'Investuotojas ir Finansuotojas'!KS49</f>
        <v>0</v>
      </c>
      <c r="KT87" s="88">
        <f>-'Investuotojas ir Finansuotojas'!KT49</f>
        <v>0</v>
      </c>
      <c r="KU87" s="88">
        <f>-'Investuotojas ir Finansuotojas'!KU49</f>
        <v>0</v>
      </c>
      <c r="KV87" s="88">
        <f>-'Investuotojas ir Finansuotojas'!KV49</f>
        <v>0</v>
      </c>
      <c r="KW87" s="88">
        <f>-'Investuotojas ir Finansuotojas'!KW49</f>
        <v>0</v>
      </c>
      <c r="KX87" s="88">
        <f>-'Investuotojas ir Finansuotojas'!KX49</f>
        <v>0</v>
      </c>
      <c r="KY87" s="88">
        <f>-'Investuotojas ir Finansuotojas'!KY49</f>
        <v>0</v>
      </c>
      <c r="KZ87" s="88">
        <f>-'Investuotojas ir Finansuotojas'!KZ49</f>
        <v>0</v>
      </c>
      <c r="LA87" s="88">
        <f>-'Investuotojas ir Finansuotojas'!LA49</f>
        <v>0</v>
      </c>
      <c r="LB87" s="88">
        <f>-'Investuotojas ir Finansuotojas'!LB49</f>
        <v>0</v>
      </c>
      <c r="LC87" s="88">
        <f>-'Investuotojas ir Finansuotojas'!LC49</f>
        <v>0</v>
      </c>
      <c r="LD87" s="88">
        <f>-'Investuotojas ir Finansuotojas'!LD49</f>
        <v>0</v>
      </c>
      <c r="LE87" s="88">
        <f>-'Investuotojas ir Finansuotojas'!LE49</f>
        <v>0</v>
      </c>
      <c r="LF87" s="88">
        <f>-'Investuotojas ir Finansuotojas'!LF49</f>
        <v>0</v>
      </c>
      <c r="LG87" s="88">
        <f>-'Investuotojas ir Finansuotojas'!LG49</f>
        <v>0</v>
      </c>
      <c r="LH87" s="88">
        <f>-'Investuotojas ir Finansuotojas'!LH49</f>
        <v>0</v>
      </c>
      <c r="LI87" s="88">
        <f>-'Investuotojas ir Finansuotojas'!LI49</f>
        <v>0</v>
      </c>
      <c r="LJ87" s="88">
        <f>-'Investuotojas ir Finansuotojas'!LJ49</f>
        <v>0</v>
      </c>
      <c r="LK87" s="88">
        <f>-'Investuotojas ir Finansuotojas'!LK49</f>
        <v>0</v>
      </c>
      <c r="LL87" s="88">
        <f>-'Investuotojas ir Finansuotojas'!LL49</f>
        <v>0</v>
      </c>
      <c r="LM87" s="88">
        <f>-'Investuotojas ir Finansuotojas'!LM49</f>
        <v>0</v>
      </c>
      <c r="LN87" s="88">
        <f>-'Investuotojas ir Finansuotojas'!LN49</f>
        <v>0</v>
      </c>
    </row>
    <row r="88" spans="1:326" s="58" customFormat="1">
      <c r="A88" s="60" t="s">
        <v>63</v>
      </c>
      <c r="B88" s="88">
        <f>'Investuotojas ir Finansuotojas'!B34+'Investuotojas ir Finansuotojas'!B22+'Investuotojas ir Finansuotojas'!B41</f>
        <v>16666.666666666668</v>
      </c>
      <c r="C88" s="88">
        <f>'Investuotojas ir Finansuotojas'!C34+'Investuotojas ir Finansuotojas'!C22+'Investuotojas ir Finansuotojas'!C41</f>
        <v>1666.6666666666667</v>
      </c>
      <c r="D88" s="88">
        <f>'Investuotojas ir Finansuotojas'!D34+'Investuotojas ir Finansuotojas'!D22+'Investuotojas ir Finansuotojas'!D41</f>
        <v>1666.6666666666667</v>
      </c>
      <c r="E88" s="88">
        <f>'Investuotojas ir Finansuotojas'!E34+'Investuotojas ir Finansuotojas'!E22+'Investuotojas ir Finansuotojas'!E41</f>
        <v>1666.6666666666667</v>
      </c>
      <c r="F88" s="88">
        <f>'Investuotojas ir Finansuotojas'!F34+'Investuotojas ir Finansuotojas'!F22+'Investuotojas ir Finansuotojas'!F41</f>
        <v>1666.6666666666667</v>
      </c>
      <c r="G88" s="88">
        <f>'Investuotojas ir Finansuotojas'!G34+'Investuotojas ir Finansuotojas'!G22+'Investuotojas ir Finansuotojas'!G41</f>
        <v>1666.6666666666667</v>
      </c>
      <c r="H88" s="88">
        <f>'Investuotojas ir Finansuotojas'!H34+'Investuotojas ir Finansuotojas'!H22+'Investuotojas ir Finansuotojas'!H41</f>
        <v>1666.6666666666667</v>
      </c>
      <c r="I88" s="88">
        <f>'Investuotojas ir Finansuotojas'!I34+'Investuotojas ir Finansuotojas'!I22+'Investuotojas ir Finansuotojas'!I41</f>
        <v>1666.6666666666667</v>
      </c>
      <c r="J88" s="88">
        <f>'Investuotojas ir Finansuotojas'!J34+'Investuotojas ir Finansuotojas'!J22+'Investuotojas ir Finansuotojas'!J41</f>
        <v>32916.666666666664</v>
      </c>
      <c r="K88" s="88">
        <f>'Investuotojas ir Finansuotojas'!K34+'Investuotojas ir Finansuotojas'!K22+'Investuotojas ir Finansuotojas'!K41</f>
        <v>32916.666666666664</v>
      </c>
      <c r="L88" s="88">
        <f>'Investuotojas ir Finansuotojas'!L34+'Investuotojas ir Finansuotojas'!L22+'Investuotojas ir Finansuotojas'!L41</f>
        <v>32916.666666666664</v>
      </c>
      <c r="M88" s="88">
        <f>'Investuotojas ir Finansuotojas'!M34+'Investuotojas ir Finansuotojas'!M22+'Investuotojas ir Finansuotojas'!M41</f>
        <v>34843.75</v>
      </c>
      <c r="N88" s="95">
        <f t="shared" si="1359"/>
        <v>161927.08333333334</v>
      </c>
      <c r="O88" s="88">
        <f>'Investuotojas ir Finansuotojas'!O34+'Investuotojas ir Finansuotojas'!O22+'Investuotojas ir Finansuotojas'!O41</f>
        <v>105833.33333333334</v>
      </c>
      <c r="P88" s="88">
        <f>'Investuotojas ir Finansuotojas'!P34+'Investuotojas ir Finansuotojas'!P22+'Investuotojas ir Finansuotojas'!P41</f>
        <v>105833.33333333334</v>
      </c>
      <c r="Q88" s="88">
        <f>'Investuotojas ir Finansuotojas'!Q34+'Investuotojas ir Finansuotojas'!Q22+'Investuotojas ir Finansuotojas'!Q41</f>
        <v>105833.33333333334</v>
      </c>
      <c r="R88" s="88">
        <f>'Investuotojas ir Finansuotojas'!R34+'Investuotojas ir Finansuotojas'!R22+'Investuotojas ir Finansuotojas'!R41</f>
        <v>105885.41666666667</v>
      </c>
      <c r="S88" s="88">
        <f>'Investuotojas ir Finansuotojas'!S34+'Investuotojas ir Finansuotojas'!S22+'Investuotojas ir Finansuotojas'!S41</f>
        <v>106067.70833333334</v>
      </c>
      <c r="T88" s="88">
        <f>'Investuotojas ir Finansuotojas'!T34+'Investuotojas ir Finansuotojas'!T22+'Investuotojas ir Finansuotojas'!T41</f>
        <v>106328.125</v>
      </c>
      <c r="U88" s="88">
        <f>'Investuotojas ir Finansuotojas'!U34+'Investuotojas ir Finansuotojas'!U22+'Investuotojas ir Finansuotojas'!U41</f>
        <v>106588.54166666667</v>
      </c>
      <c r="V88" s="88">
        <f>'Investuotojas ir Finansuotojas'!V34+'Investuotojas ir Finansuotojas'!V22+'Investuotojas ir Finansuotojas'!V41</f>
        <v>106848.95833333334</v>
      </c>
      <c r="W88" s="88">
        <f>'Investuotojas ir Finansuotojas'!W34+'Investuotojas ir Finansuotojas'!W22+'Investuotojas ir Finansuotojas'!W41</f>
        <v>107109.375</v>
      </c>
      <c r="X88" s="88">
        <f>'Investuotojas ir Finansuotojas'!X34+'Investuotojas ir Finansuotojas'!X22+'Investuotojas ir Finansuotojas'!X41</f>
        <v>107369.79166666667</v>
      </c>
      <c r="Y88" s="88">
        <f>'Investuotojas ir Finansuotojas'!Y34+'Investuotojas ir Finansuotojas'!Y22+'Investuotojas ir Finansuotojas'!Y41</f>
        <v>107630.20833333334</v>
      </c>
      <c r="Z88" s="88">
        <f>'Investuotojas ir Finansuotojas'!Z34+'Investuotojas ir Finansuotojas'!Z22+'Investuotojas ir Finansuotojas'!Z41</f>
        <v>131639.32291666669</v>
      </c>
      <c r="AA88" s="95">
        <f t="shared" si="1360"/>
        <v>1302967.4479166667</v>
      </c>
      <c r="AB88" s="88">
        <f>'Investuotojas ir Finansuotojas'!AB34+'Investuotojas ir Finansuotojas'!AB22+'Investuotojas ir Finansuotojas'!AB41</f>
        <v>76861.979166666672</v>
      </c>
      <c r="AC88" s="88">
        <f>'Investuotojas ir Finansuotojas'!AC34+'Investuotojas ir Finansuotojas'!AC22+'Investuotojas ir Finansuotojas'!AC41</f>
        <v>77044.270833333343</v>
      </c>
      <c r="AD88" s="88">
        <f>'Investuotojas ir Finansuotojas'!AD34+'Investuotojas ir Finansuotojas'!AD22+'Investuotojas ir Finansuotojas'!AD41</f>
        <v>77226.5625</v>
      </c>
      <c r="AE88" s="88">
        <f>'Investuotojas ir Finansuotojas'!AE34+'Investuotojas ir Finansuotojas'!AE22+'Investuotojas ir Finansuotojas'!AE41</f>
        <v>77408.854166666672</v>
      </c>
      <c r="AF88" s="88">
        <f>'Investuotojas ir Finansuotojas'!AF34+'Investuotojas ir Finansuotojas'!AF22+'Investuotojas ir Finansuotojas'!AF41</f>
        <v>77591.145833333343</v>
      </c>
      <c r="AG88" s="88">
        <f>'Investuotojas ir Finansuotojas'!AG34+'Investuotojas ir Finansuotojas'!AG22+'Investuotojas ir Finansuotojas'!AG41</f>
        <v>92782.573784722234</v>
      </c>
      <c r="AH88" s="88">
        <f>'Investuotojas ir Finansuotojas'!AH34+'Investuotojas ir Finansuotojas'!AH22+'Investuotojas ir Finansuotojas'!AH41</f>
        <v>72916.666666666672</v>
      </c>
      <c r="AI88" s="88">
        <f>'Investuotojas ir Finansuotojas'!AI34+'Investuotojas ir Finansuotojas'!AI22+'Investuotojas ir Finansuotojas'!AI41</f>
        <v>72916.666666666672</v>
      </c>
      <c r="AJ88" s="88">
        <f>'Investuotojas ir Finansuotojas'!AJ34+'Investuotojas ir Finansuotojas'!AJ22+'Investuotojas ir Finansuotojas'!AJ41</f>
        <v>72916.666666666672</v>
      </c>
      <c r="AK88" s="88">
        <f>'Investuotojas ir Finansuotojas'!AK34+'Investuotojas ir Finansuotojas'!AK22+'Investuotojas ir Finansuotojas'!AK41</f>
        <v>72916.666666666672</v>
      </c>
      <c r="AL88" s="88">
        <f>'Investuotojas ir Finansuotojas'!AL34+'Investuotojas ir Finansuotojas'!AL22+'Investuotojas ir Finansuotojas'!AL41</f>
        <v>72916.666666666672</v>
      </c>
      <c r="AM88" s="88">
        <f>'Investuotojas ir Finansuotojas'!AM34+'Investuotojas ir Finansuotojas'!AM22+'Investuotojas ir Finansuotojas'!AM41</f>
        <v>197665.71969696973</v>
      </c>
      <c r="AN88" s="95">
        <f t="shared" si="1361"/>
        <v>1041164.4393150251</v>
      </c>
      <c r="AO88" s="84">
        <f>+IF('Investuotojas ir Finansuotojas'!AO41&gt;0,'Investuotojas ir Finansuotojas'!AO41+'Investuotojas ir Finansuotojas'!AO34,'Investuotojas ir Finansuotojas'!AO34)+'Investuotojas ir Finansuotojas'!AO22</f>
        <v>250099.43181818182</v>
      </c>
      <c r="AP88" s="84">
        <f>+IF('Investuotojas ir Finansuotojas'!AP41&gt;0,'Investuotojas ir Finansuotojas'!AP41+'Investuotojas ir Finansuotojas'!AP34,'Investuotojas ir Finansuotojas'!AP34)</f>
        <v>0</v>
      </c>
      <c r="AQ88" s="84">
        <f>+IF('Investuotojas ir Finansuotojas'!AQ41&gt;0,'Investuotojas ir Finansuotojas'!AQ41+'Investuotojas ir Finansuotojas'!AQ34,'Investuotojas ir Finansuotojas'!AQ34)</f>
        <v>0</v>
      </c>
      <c r="AR88" s="84">
        <f>+IF('Investuotojas ir Finansuotojas'!AR41&gt;0,'Investuotojas ir Finansuotojas'!AR41+'Investuotojas ir Finansuotojas'!AR34,'Investuotojas ir Finansuotojas'!AR34)</f>
        <v>0</v>
      </c>
      <c r="AS88" s="84">
        <f>+IF('Investuotojas ir Finansuotojas'!AS41&gt;0,'Investuotojas ir Finansuotojas'!AS41+'Investuotojas ir Finansuotojas'!AS34,'Investuotojas ir Finansuotojas'!AS34)</f>
        <v>0</v>
      </c>
      <c r="AT88" s="84">
        <f>+IF('Investuotojas ir Finansuotojas'!AT41&gt;0,'Investuotojas ir Finansuotojas'!AT41+'Investuotojas ir Finansuotojas'!AT34,'Investuotojas ir Finansuotojas'!AT34)</f>
        <v>0</v>
      </c>
      <c r="AU88" s="84">
        <f>+IF('Investuotojas ir Finansuotojas'!AU41&gt;0,'Investuotojas ir Finansuotojas'!AU41+'Investuotojas ir Finansuotojas'!AU34,'Investuotojas ir Finansuotojas'!AU34)</f>
        <v>0</v>
      </c>
      <c r="AV88" s="84">
        <f>+IF('Investuotojas ir Finansuotojas'!AV41&gt;0,'Investuotojas ir Finansuotojas'!AV41+'Investuotojas ir Finansuotojas'!AV34,'Investuotojas ir Finansuotojas'!AV34)</f>
        <v>0</v>
      </c>
      <c r="AW88" s="84">
        <f>+IF('Investuotojas ir Finansuotojas'!AW41&gt;0,'Investuotojas ir Finansuotojas'!AW41+'Investuotojas ir Finansuotojas'!AW34,'Investuotojas ir Finansuotojas'!AW34)</f>
        <v>0</v>
      </c>
      <c r="AX88" s="84">
        <f>+IF('Investuotojas ir Finansuotojas'!AX41&gt;0,'Investuotojas ir Finansuotojas'!AX41+'Investuotojas ir Finansuotojas'!AX34,'Investuotojas ir Finansuotojas'!AX34)</f>
        <v>0</v>
      </c>
      <c r="AY88" s="84">
        <f>+IF('Investuotojas ir Finansuotojas'!AY41&gt;0,'Investuotojas ir Finansuotojas'!AY41+'Investuotojas ir Finansuotojas'!AY34,'Investuotojas ir Finansuotojas'!AY34)</f>
        <v>0</v>
      </c>
      <c r="AZ88" s="84">
        <f>+IF('Investuotojas ir Finansuotojas'!AZ41&gt;0,'Investuotojas ir Finansuotojas'!AZ41+'Investuotojas ir Finansuotojas'!AZ34,'Investuotojas ir Finansuotojas'!AZ34)</f>
        <v>0</v>
      </c>
      <c r="BA88" s="95">
        <f t="shared" si="1388"/>
        <v>250099.43181818182</v>
      </c>
      <c r="BB88" s="84">
        <f>+IF('Investuotojas ir Finansuotojas'!BB41&gt;0,'Investuotojas ir Finansuotojas'!BB41+'Investuotojas ir Finansuotojas'!BB34,'Investuotojas ir Finansuotojas'!BB34)</f>
        <v>81704.164797512669</v>
      </c>
      <c r="BC88" s="84">
        <f>+IF('Investuotojas ir Finansuotojas'!BC41&gt;0,'Investuotojas ir Finansuotojas'!BC41+'Investuotojas ir Finansuotojas'!BC34,'Investuotojas ir Finansuotojas'!BC34)</f>
        <v>0</v>
      </c>
      <c r="BD88" s="84">
        <f>+IF('Investuotojas ir Finansuotojas'!BD41&gt;0,'Investuotojas ir Finansuotojas'!BD41+'Investuotojas ir Finansuotojas'!BD34,'Investuotojas ir Finansuotojas'!BD34)</f>
        <v>0</v>
      </c>
      <c r="BE88" s="84">
        <f>+IF('Investuotojas ir Finansuotojas'!BE41&gt;0,'Investuotojas ir Finansuotojas'!BE41+'Investuotojas ir Finansuotojas'!BE34,'Investuotojas ir Finansuotojas'!BE34)</f>
        <v>0</v>
      </c>
      <c r="BF88" s="84">
        <f>+IF('Investuotojas ir Finansuotojas'!BF41&gt;0,'Investuotojas ir Finansuotojas'!BF41+'Investuotojas ir Finansuotojas'!BF34,'Investuotojas ir Finansuotojas'!BF34)</f>
        <v>0</v>
      </c>
      <c r="BG88" s="84">
        <f>+IF('Investuotojas ir Finansuotojas'!BG41&gt;0,'Investuotojas ir Finansuotojas'!BG41+'Investuotojas ir Finansuotojas'!BG34,'Investuotojas ir Finansuotojas'!BG34)</f>
        <v>8120.7701751342975</v>
      </c>
      <c r="BH88" s="84">
        <f>+IF('Investuotojas ir Finansuotojas'!BH41&gt;0,'Investuotojas ir Finansuotojas'!BH41+'Investuotojas ir Finansuotojas'!BH34,'Investuotojas ir Finansuotojas'!BH34)</f>
        <v>0</v>
      </c>
      <c r="BI88" s="84">
        <f>+IF('Investuotojas ir Finansuotojas'!BI41&gt;0,'Investuotojas ir Finansuotojas'!BI41+'Investuotojas ir Finansuotojas'!BI34,'Investuotojas ir Finansuotojas'!BI34)</f>
        <v>0</v>
      </c>
      <c r="BJ88" s="84">
        <f>+IF('Investuotojas ir Finansuotojas'!BJ41&gt;0,'Investuotojas ir Finansuotojas'!BJ41+'Investuotojas ir Finansuotojas'!BJ34,'Investuotojas ir Finansuotojas'!BJ34)</f>
        <v>0</v>
      </c>
      <c r="BK88" s="84">
        <f>+IF('Investuotojas ir Finansuotojas'!BK41&gt;0,'Investuotojas ir Finansuotojas'!BK41+'Investuotojas ir Finansuotojas'!BK34,'Investuotojas ir Finansuotojas'!BK34)</f>
        <v>0</v>
      </c>
      <c r="BL88" s="84">
        <f>+IF('Investuotojas ir Finansuotojas'!BL41&gt;0,'Investuotojas ir Finansuotojas'!BL41+'Investuotojas ir Finansuotojas'!BL34,'Investuotojas ir Finansuotojas'!BL34)</f>
        <v>0</v>
      </c>
      <c r="BM88" s="84">
        <f>+IF('Investuotojas ir Finansuotojas'!BM41&gt;0,'Investuotojas ir Finansuotojas'!BM41+'Investuotojas ir Finansuotojas'!BM34,'Investuotojas ir Finansuotojas'!BM34)</f>
        <v>0</v>
      </c>
      <c r="BN88" s="95">
        <f t="shared" si="1436"/>
        <v>89824.934972646966</v>
      </c>
      <c r="BO88" s="84">
        <f>+IF('Investuotojas ir Finansuotojas'!BO41&gt;0,'Investuotojas ir Finansuotojas'!BO41+'Investuotojas ir Finansuotojas'!BO34,'Investuotojas ir Finansuotojas'!BO34)</f>
        <v>83471.911337098049</v>
      </c>
      <c r="BP88" s="84">
        <f>+IF('Investuotojas ir Finansuotojas'!BP41&gt;0,'Investuotojas ir Finansuotojas'!BP41+'Investuotojas ir Finansuotojas'!BP34,'Investuotojas ir Finansuotojas'!BP34)</f>
        <v>0</v>
      </c>
      <c r="BQ88" s="84">
        <f>+IF('Investuotojas ir Finansuotojas'!BQ41&gt;0,'Investuotojas ir Finansuotojas'!BQ41+'Investuotojas ir Finansuotojas'!BQ34,'Investuotojas ir Finansuotojas'!BQ34)</f>
        <v>0</v>
      </c>
      <c r="BR88" s="84">
        <f>+IF('Investuotojas ir Finansuotojas'!BR41&gt;0,'Investuotojas ir Finansuotojas'!BR41+'Investuotojas ir Finansuotojas'!BR34,'Investuotojas ir Finansuotojas'!BR34)</f>
        <v>0</v>
      </c>
      <c r="BS88" s="84">
        <f>+IF('Investuotojas ir Finansuotojas'!BS41&gt;0,'Investuotojas ir Finansuotojas'!BS41+'Investuotojas ir Finansuotojas'!BS34,'Investuotojas ir Finansuotojas'!BS34)</f>
        <v>0</v>
      </c>
      <c r="BT88" s="84">
        <f>+IF('Investuotojas ir Finansuotojas'!BT41&gt;0,'Investuotojas ir Finansuotojas'!BT41+'Investuotojas ir Finansuotojas'!BT34,'Investuotojas ir Finansuotojas'!BT34)</f>
        <v>563502.88031773455</v>
      </c>
      <c r="BU88" s="84">
        <f>+IF('Investuotojas ir Finansuotojas'!BU41&gt;0,'Investuotojas ir Finansuotojas'!BU41+'Investuotojas ir Finansuotojas'!BU34,'Investuotojas ir Finansuotojas'!BU34)</f>
        <v>0</v>
      </c>
      <c r="BV88" s="84">
        <f>+IF('Investuotojas ir Finansuotojas'!BV41&gt;0,'Investuotojas ir Finansuotojas'!BV41+'Investuotojas ir Finansuotojas'!BV34,'Investuotojas ir Finansuotojas'!BV34)</f>
        <v>0</v>
      </c>
      <c r="BW88" s="84">
        <f>+IF('Investuotojas ir Finansuotojas'!BW41&gt;0,'Investuotojas ir Finansuotojas'!BW41+'Investuotojas ir Finansuotojas'!BW34,'Investuotojas ir Finansuotojas'!BW34)</f>
        <v>0</v>
      </c>
      <c r="BX88" s="84">
        <f>+IF('Investuotojas ir Finansuotojas'!BX41&gt;0,'Investuotojas ir Finansuotojas'!BX41+'Investuotojas ir Finansuotojas'!BX34,'Investuotojas ir Finansuotojas'!BX34)</f>
        <v>0</v>
      </c>
      <c r="BY88" s="84">
        <f>+IF('Investuotojas ir Finansuotojas'!BY41&gt;0,'Investuotojas ir Finansuotojas'!BY41+'Investuotojas ir Finansuotojas'!BY34,'Investuotojas ir Finansuotojas'!BY34)</f>
        <v>0</v>
      </c>
      <c r="BZ88" s="84">
        <f>+IF('Investuotojas ir Finansuotojas'!BZ41&gt;0,'Investuotojas ir Finansuotojas'!BZ41+'Investuotojas ir Finansuotojas'!BZ34,'Investuotojas ir Finansuotojas'!BZ34)</f>
        <v>0</v>
      </c>
      <c r="CA88" s="95">
        <f t="shared" si="1438"/>
        <v>646974.79165483266</v>
      </c>
      <c r="CB88" s="84">
        <f>+IF('Investuotojas ir Finansuotojas'!CB41&gt;0,'Investuotojas ir Finansuotojas'!CB41+'Investuotojas ir Finansuotojas'!CB34,'Investuotojas ir Finansuotojas'!CB34)</f>
        <v>84764.587626859982</v>
      </c>
      <c r="CC88" s="84">
        <f>+IF('Investuotojas ir Finansuotojas'!CC41&gt;0,'Investuotojas ir Finansuotojas'!CC41+'Investuotojas ir Finansuotojas'!CC34,'Investuotojas ir Finansuotojas'!CC34)</f>
        <v>0</v>
      </c>
      <c r="CD88" s="84">
        <f>+IF('Investuotojas ir Finansuotojas'!CD41&gt;0,'Investuotojas ir Finansuotojas'!CD41+'Investuotojas ir Finansuotojas'!CD34,'Investuotojas ir Finansuotojas'!CD34)</f>
        <v>0</v>
      </c>
      <c r="CE88" s="84">
        <f>+IF('Investuotojas ir Finansuotojas'!CE41&gt;0,'Investuotojas ir Finansuotojas'!CE41+'Investuotojas ir Finansuotojas'!CE34,'Investuotojas ir Finansuotojas'!CE34)</f>
        <v>0</v>
      </c>
      <c r="CF88" s="84">
        <f>+IF('Investuotojas ir Finansuotojas'!CF41&gt;0,'Investuotojas ir Finansuotojas'!CF41+'Investuotojas ir Finansuotojas'!CF34,'Investuotojas ir Finansuotojas'!CF34)</f>
        <v>0</v>
      </c>
      <c r="CG88" s="84">
        <f>+IF('Investuotojas ir Finansuotojas'!CG41&gt;0,'Investuotojas ir Finansuotojas'!CG41+'Investuotojas ir Finansuotojas'!CG34,'Investuotojas ir Finansuotojas'!CG34)</f>
        <v>570009.91664348915</v>
      </c>
      <c r="CH88" s="84">
        <f>+IF('Investuotojas ir Finansuotojas'!CH41&gt;0,'Investuotojas ir Finansuotojas'!CH41+'Investuotojas ir Finansuotojas'!CH34,'Investuotojas ir Finansuotojas'!CH34)</f>
        <v>0</v>
      </c>
      <c r="CI88" s="84">
        <f>+IF('Investuotojas ir Finansuotojas'!CI41&gt;0,'Investuotojas ir Finansuotojas'!CI41+'Investuotojas ir Finansuotojas'!CI34,'Investuotojas ir Finansuotojas'!CI34)</f>
        <v>0</v>
      </c>
      <c r="CJ88" s="84">
        <f>+IF('Investuotojas ir Finansuotojas'!CJ41&gt;0,'Investuotojas ir Finansuotojas'!CJ41+'Investuotojas ir Finansuotojas'!CJ34,'Investuotojas ir Finansuotojas'!CJ34)</f>
        <v>0</v>
      </c>
      <c r="CK88" s="84">
        <f>+IF('Investuotojas ir Finansuotojas'!CK41&gt;0,'Investuotojas ir Finansuotojas'!CK41+'Investuotojas ir Finansuotojas'!CK34,'Investuotojas ir Finansuotojas'!CK34)</f>
        <v>0</v>
      </c>
      <c r="CL88" s="84">
        <f>+IF('Investuotojas ir Finansuotojas'!CL41&gt;0,'Investuotojas ir Finansuotojas'!CL41+'Investuotojas ir Finansuotojas'!CL34,'Investuotojas ir Finansuotojas'!CL34)</f>
        <v>0</v>
      </c>
      <c r="CM88" s="84">
        <f>+IF('Investuotojas ir Finansuotojas'!CM41&gt;0,'Investuotojas ir Finansuotojas'!CM41+'Investuotojas ir Finansuotojas'!CM34,'Investuotojas ir Finansuotojas'!CM34)</f>
        <v>0</v>
      </c>
      <c r="CN88" s="95">
        <f t="shared" si="1440"/>
        <v>654774.50427034916</v>
      </c>
      <c r="CO88" s="84">
        <f>+IF('Investuotojas ir Finansuotojas'!CO41&gt;0,'Investuotojas ir Finansuotojas'!CO41+'Investuotojas ir Finansuotojas'!CO34,'Investuotojas ir Finansuotojas'!CO34)</f>
        <v>83223.446412294841</v>
      </c>
      <c r="CP88" s="84">
        <f>+IF('Investuotojas ir Finansuotojas'!CP41&gt;0,'Investuotojas ir Finansuotojas'!CP41+'Investuotojas ir Finansuotojas'!CP34,'Investuotojas ir Finansuotojas'!CP34)</f>
        <v>0</v>
      </c>
      <c r="CQ88" s="84">
        <f>+IF('Investuotojas ir Finansuotojas'!CQ41&gt;0,'Investuotojas ir Finansuotojas'!CQ41+'Investuotojas ir Finansuotojas'!CQ34,'Investuotojas ir Finansuotojas'!CQ34)</f>
        <v>0</v>
      </c>
      <c r="CR88" s="84">
        <f>+IF('Investuotojas ir Finansuotojas'!CR41&gt;0,'Investuotojas ir Finansuotojas'!CR41+'Investuotojas ir Finansuotojas'!CR34,'Investuotojas ir Finansuotojas'!CR34)</f>
        <v>0</v>
      </c>
      <c r="CS88" s="84">
        <f>+IF('Investuotojas ir Finansuotojas'!CS41&gt;0,'Investuotojas ir Finansuotojas'!CS41+'Investuotojas ir Finansuotojas'!CS34,'Investuotojas ir Finansuotojas'!CS34)</f>
        <v>0</v>
      </c>
      <c r="CT88" s="84">
        <f>+IF('Investuotojas ir Finansuotojas'!CT41&gt;0,'Investuotojas ir Finansuotojas'!CT41+'Investuotojas ir Finansuotojas'!CT34,'Investuotojas ir Finansuotojas'!CT34)</f>
        <v>577002.21419015271</v>
      </c>
      <c r="CU88" s="84">
        <f>+IF('Investuotojas ir Finansuotojas'!CU41&gt;0,'Investuotojas ir Finansuotojas'!CU41+'Investuotojas ir Finansuotojas'!CU34,'Investuotojas ir Finansuotojas'!CU34)</f>
        <v>0</v>
      </c>
      <c r="CV88" s="84">
        <f>+IF('Investuotojas ir Finansuotojas'!CV41&gt;0,'Investuotojas ir Finansuotojas'!CV41+'Investuotojas ir Finansuotojas'!CV34,'Investuotojas ir Finansuotojas'!CV34)</f>
        <v>0</v>
      </c>
      <c r="CW88" s="84">
        <f>+IF('Investuotojas ir Finansuotojas'!CW41&gt;0,'Investuotojas ir Finansuotojas'!CW41+'Investuotojas ir Finansuotojas'!CW34,'Investuotojas ir Finansuotojas'!CW34)</f>
        <v>0</v>
      </c>
      <c r="CX88" s="84">
        <f>+IF('Investuotojas ir Finansuotojas'!CX41&gt;0,'Investuotojas ir Finansuotojas'!CX41+'Investuotojas ir Finansuotojas'!CX34,'Investuotojas ir Finansuotojas'!CX34)</f>
        <v>0</v>
      </c>
      <c r="CY88" s="84">
        <f>+IF('Investuotojas ir Finansuotojas'!CY41&gt;0,'Investuotojas ir Finansuotojas'!CY41+'Investuotojas ir Finansuotojas'!CY34,'Investuotojas ir Finansuotojas'!CY34)</f>
        <v>0</v>
      </c>
      <c r="CZ88" s="84">
        <f>+IF('Investuotojas ir Finansuotojas'!CZ41&gt;0,'Investuotojas ir Finansuotojas'!CZ41+'Investuotojas ir Finansuotojas'!CZ34,'Investuotojas ir Finansuotojas'!CZ34)</f>
        <v>0</v>
      </c>
      <c r="DA88" s="95">
        <f t="shared" si="1442"/>
        <v>660225.66060244758</v>
      </c>
      <c r="DB88" s="84">
        <f>+IF('Investuotojas ir Finansuotojas'!DB41&gt;0,'Investuotojas ir Finansuotojas'!DB41+'Investuotojas ir Finansuotojas'!DB34,'Investuotojas ir Finansuotojas'!DB34)</f>
        <v>80625.440472501068</v>
      </c>
      <c r="DC88" s="84">
        <f>+IF('Investuotojas ir Finansuotojas'!DC41&gt;0,'Investuotojas ir Finansuotojas'!DC41+'Investuotojas ir Finansuotojas'!DC34,'Investuotojas ir Finansuotojas'!DC34)</f>
        <v>0</v>
      </c>
      <c r="DD88" s="84">
        <f>+IF('Investuotojas ir Finansuotojas'!DD41&gt;0,'Investuotojas ir Finansuotojas'!DD41+'Investuotojas ir Finansuotojas'!DD34,'Investuotojas ir Finansuotojas'!DD34)</f>
        <v>0</v>
      </c>
      <c r="DE88" s="84">
        <f>+IF('Investuotojas ir Finansuotojas'!DE41&gt;0,'Investuotojas ir Finansuotojas'!DE41+'Investuotojas ir Finansuotojas'!DE34,'Investuotojas ir Finansuotojas'!DE34)</f>
        <v>0</v>
      </c>
      <c r="DF88" s="84">
        <f>+IF('Investuotojas ir Finansuotojas'!DF41&gt;0,'Investuotojas ir Finansuotojas'!DF41+'Investuotojas ir Finansuotojas'!DF34,'Investuotojas ir Finansuotojas'!DF34)</f>
        <v>0</v>
      </c>
      <c r="DG88" s="84">
        <f>+IF('Investuotojas ir Finansuotojas'!DG41&gt;0,'Investuotojas ir Finansuotojas'!DG41+'Investuotojas ir Finansuotojas'!DG34,'Investuotojas ir Finansuotojas'!DG34)</f>
        <v>585066.73157974205</v>
      </c>
      <c r="DH88" s="84">
        <f>+IF('Investuotojas ir Finansuotojas'!DH41&gt;0,'Investuotojas ir Finansuotojas'!DH41+'Investuotojas ir Finansuotojas'!DH34,'Investuotojas ir Finansuotojas'!DH34)</f>
        <v>0</v>
      </c>
      <c r="DI88" s="84">
        <f>+IF('Investuotojas ir Finansuotojas'!DI41&gt;0,'Investuotojas ir Finansuotojas'!DI41+'Investuotojas ir Finansuotojas'!DI34,'Investuotojas ir Finansuotojas'!DI34)</f>
        <v>0</v>
      </c>
      <c r="DJ88" s="84">
        <f>+IF('Investuotojas ir Finansuotojas'!DJ41&gt;0,'Investuotojas ir Finansuotojas'!DJ41+'Investuotojas ir Finansuotojas'!DJ34,'Investuotojas ir Finansuotojas'!DJ34)</f>
        <v>0</v>
      </c>
      <c r="DK88" s="84">
        <f>+IF('Investuotojas ir Finansuotojas'!DK41&gt;0,'Investuotojas ir Finansuotojas'!DK41+'Investuotojas ir Finansuotojas'!DK34,'Investuotojas ir Finansuotojas'!DK34)</f>
        <v>0</v>
      </c>
      <c r="DL88" s="84">
        <f>+IF('Investuotojas ir Finansuotojas'!DL41&gt;0,'Investuotojas ir Finansuotojas'!DL41+'Investuotojas ir Finansuotojas'!DL34,'Investuotojas ir Finansuotojas'!DL34)</f>
        <v>0</v>
      </c>
      <c r="DM88" s="84">
        <f>+IF('Investuotojas ir Finansuotojas'!DM41&gt;0,'Investuotojas ir Finansuotojas'!DM41+'Investuotojas ir Finansuotojas'!DM34,'Investuotojas ir Finansuotojas'!DM34)</f>
        <v>0</v>
      </c>
      <c r="DN88" s="95">
        <f t="shared" si="1444"/>
        <v>665692.17205224314</v>
      </c>
      <c r="DO88" s="84">
        <f>+IF('Investuotojas ir Finansuotojas'!DO41&gt;0,'Investuotojas ir Finansuotojas'!DO41+'Investuotojas ir Finansuotojas'!DO34,'Investuotojas ir Finansuotojas'!DO34)</f>
        <v>76616.305185656383</v>
      </c>
      <c r="DP88" s="84">
        <f>+IF('Investuotojas ir Finansuotojas'!DP41&gt;0,'Investuotojas ir Finansuotojas'!DP41+'Investuotojas ir Finansuotojas'!DP34,'Investuotojas ir Finansuotojas'!DP34)</f>
        <v>0</v>
      </c>
      <c r="DQ88" s="84">
        <f>+IF('Investuotojas ir Finansuotojas'!DQ41&gt;0,'Investuotojas ir Finansuotojas'!DQ41+'Investuotojas ir Finansuotojas'!DQ34,'Investuotojas ir Finansuotojas'!DQ34)</f>
        <v>0</v>
      </c>
      <c r="DR88" s="84">
        <f>+IF('Investuotojas ir Finansuotojas'!DR41&gt;0,'Investuotojas ir Finansuotojas'!DR41+'Investuotojas ir Finansuotojas'!DR34,'Investuotojas ir Finansuotojas'!DR34)</f>
        <v>0</v>
      </c>
      <c r="DS88" s="84">
        <f>+IF('Investuotojas ir Finansuotojas'!DS41&gt;0,'Investuotojas ir Finansuotojas'!DS41+'Investuotojas ir Finansuotojas'!DS34,'Investuotojas ir Finansuotojas'!DS34)</f>
        <v>0</v>
      </c>
      <c r="DT88" s="84">
        <f>+IF('Investuotojas ir Finansuotojas'!DT41&gt;0,'Investuotojas ir Finansuotojas'!DT41+'Investuotojas ir Finansuotojas'!DT34,'Investuotojas ir Finansuotojas'!DT34)</f>
        <v>594564.72348665481</v>
      </c>
      <c r="DU88" s="84">
        <f>+IF('Investuotojas ir Finansuotojas'!DU41&gt;0,'Investuotojas ir Finansuotojas'!DU41+'Investuotojas ir Finansuotojas'!DU34,'Investuotojas ir Finansuotojas'!DU34)</f>
        <v>0</v>
      </c>
      <c r="DV88" s="84">
        <f>+IF('Investuotojas ir Finansuotojas'!DV41&gt;0,'Investuotojas ir Finansuotojas'!DV41+'Investuotojas ir Finansuotojas'!DV34,'Investuotojas ir Finansuotojas'!DV34)</f>
        <v>0</v>
      </c>
      <c r="DW88" s="84">
        <f>+IF('Investuotojas ir Finansuotojas'!DW41&gt;0,'Investuotojas ir Finansuotojas'!DW41+'Investuotojas ir Finansuotojas'!DW34,'Investuotojas ir Finansuotojas'!DW34)</f>
        <v>0</v>
      </c>
      <c r="DX88" s="84">
        <f>+IF('Investuotojas ir Finansuotojas'!DX41&gt;0,'Investuotojas ir Finansuotojas'!DX41+'Investuotojas ir Finansuotojas'!DX34,'Investuotojas ir Finansuotojas'!DX34)</f>
        <v>0</v>
      </c>
      <c r="DY88" s="84">
        <f>+IF('Investuotojas ir Finansuotojas'!DY41&gt;0,'Investuotojas ir Finansuotojas'!DY41+'Investuotojas ir Finansuotojas'!DY34,'Investuotojas ir Finansuotojas'!DY34)</f>
        <v>0</v>
      </c>
      <c r="DZ88" s="84">
        <f>+IF('Investuotojas ir Finansuotojas'!DZ41&gt;0,'Investuotojas ir Finansuotojas'!DZ41+'Investuotojas ir Finansuotojas'!DZ34,'Investuotojas ir Finansuotojas'!DZ34)</f>
        <v>0</v>
      </c>
      <c r="EA88" s="95">
        <f t="shared" si="1446"/>
        <v>671181.02867231122</v>
      </c>
      <c r="EB88" s="84">
        <f>+IF('Investuotojas ir Finansuotojas'!EB41&gt;0,'Investuotojas ir Finansuotojas'!EB41+'Investuotojas ir Finansuotojas'!EB34,'Investuotojas ir Finansuotojas'!EB34)</f>
        <v>70722.430416803807</v>
      </c>
      <c r="EC88" s="84">
        <f>+IF('Investuotojas ir Finansuotojas'!EC41&gt;0,'Investuotojas ir Finansuotojas'!EC41+'Investuotojas ir Finansuotojas'!EC34,'Investuotojas ir Finansuotojas'!EC34)</f>
        <v>0</v>
      </c>
      <c r="ED88" s="84">
        <f>+IF('Investuotojas ir Finansuotojas'!ED41&gt;0,'Investuotojas ir Finansuotojas'!ED41+'Investuotojas ir Finansuotojas'!ED34,'Investuotojas ir Finansuotojas'!ED34)</f>
        <v>0</v>
      </c>
      <c r="EE88" s="84">
        <f>+IF('Investuotojas ir Finansuotojas'!EE41&gt;0,'Investuotojas ir Finansuotojas'!EE41+'Investuotojas ir Finansuotojas'!EE34,'Investuotojas ir Finansuotojas'!EE34)</f>
        <v>0</v>
      </c>
      <c r="EF88" s="84">
        <f>+IF('Investuotojas ir Finansuotojas'!EF41&gt;0,'Investuotojas ir Finansuotojas'!EF41+'Investuotojas ir Finansuotojas'!EF34,'Investuotojas ir Finansuotojas'!EF34)</f>
        <v>0</v>
      </c>
      <c r="EG88" s="84">
        <f>+IF('Investuotojas ir Finansuotojas'!EG41&gt;0,'Investuotojas ir Finansuotojas'!EG41+'Investuotojas ir Finansuotojas'!EG34,'Investuotojas ir Finansuotojas'!EG34)</f>
        <v>605977.30568313831</v>
      </c>
      <c r="EH88" s="84">
        <f>+IF('Investuotojas ir Finansuotojas'!EH41&gt;0,'Investuotojas ir Finansuotojas'!EH41+'Investuotojas ir Finansuotojas'!EH34,'Investuotojas ir Finansuotojas'!EH34)</f>
        <v>0</v>
      </c>
      <c r="EI88" s="84">
        <f>+IF('Investuotojas ir Finansuotojas'!EI41&gt;0,'Investuotojas ir Finansuotojas'!EI41+'Investuotojas ir Finansuotojas'!EI34,'Investuotojas ir Finansuotojas'!EI34)</f>
        <v>0</v>
      </c>
      <c r="EJ88" s="84">
        <f>+IF('Investuotojas ir Finansuotojas'!EJ41&gt;0,'Investuotojas ir Finansuotojas'!EJ41+'Investuotojas ir Finansuotojas'!EJ34,'Investuotojas ir Finansuotojas'!EJ34)</f>
        <v>0</v>
      </c>
      <c r="EK88" s="84">
        <f>+IF('Investuotojas ir Finansuotojas'!EK41&gt;0,'Investuotojas ir Finansuotojas'!EK41+'Investuotojas ir Finansuotojas'!EK34,'Investuotojas ir Finansuotojas'!EK34)</f>
        <v>0</v>
      </c>
      <c r="EL88" s="84">
        <f>+IF('Investuotojas ir Finansuotojas'!EL41&gt;0,'Investuotojas ir Finansuotojas'!EL41+'Investuotojas ir Finansuotojas'!EL34,'Investuotojas ir Finansuotojas'!EL34)</f>
        <v>0</v>
      </c>
      <c r="EM88" s="84">
        <f>+IF('Investuotojas ir Finansuotojas'!EM41&gt;0,'Investuotojas ir Finansuotojas'!EM41+'Investuotojas ir Finansuotojas'!EM34,'Investuotojas ir Finansuotojas'!EM34)</f>
        <v>0</v>
      </c>
      <c r="EN88" s="95">
        <f t="shared" si="1448"/>
        <v>676699.73609994212</v>
      </c>
      <c r="EO88" s="84">
        <f>+IF('Investuotojas ir Finansuotojas'!EO41&gt;0,'Investuotojas ir Finansuotojas'!EO41+'Investuotojas ir Finansuotojas'!EO34,'Investuotojas ir Finansuotojas'!EO34)</f>
        <v>62315.118997921119</v>
      </c>
      <c r="EP88" s="84">
        <f>+IF('Investuotojas ir Finansuotojas'!EP41&gt;0,'Investuotojas ir Finansuotojas'!EP41+'Investuotojas ir Finansuotojas'!EP34,'Investuotojas ir Finansuotojas'!EP34)</f>
        <v>0</v>
      </c>
      <c r="EQ88" s="84">
        <f>+IF('Investuotojas ir Finansuotojas'!EQ41&gt;0,'Investuotojas ir Finansuotojas'!EQ41+'Investuotojas ir Finansuotojas'!EQ34,'Investuotojas ir Finansuotojas'!EQ34)</f>
        <v>0</v>
      </c>
      <c r="ER88" s="84">
        <f>+IF('Investuotojas ir Finansuotojas'!ER41&gt;0,'Investuotojas ir Finansuotojas'!ER41+'Investuotojas ir Finansuotojas'!ER34,'Investuotojas ir Finansuotojas'!ER34)</f>
        <v>0</v>
      </c>
      <c r="ES88" s="84">
        <f>+IF('Investuotojas ir Finansuotojas'!ES41&gt;0,'Investuotojas ir Finansuotojas'!ES41+'Investuotojas ir Finansuotojas'!ES34,'Investuotojas ir Finansuotojas'!ES34)</f>
        <v>0</v>
      </c>
      <c r="ET88" s="84">
        <f>+IF('Investuotojas ir Finansuotojas'!ET41&gt;0,'Investuotojas ir Finansuotojas'!ET41+'Investuotojas ir Finansuotojas'!ET34,'Investuotojas ir Finansuotojas'!ET34)</f>
        <v>619943.14554980781</v>
      </c>
      <c r="EU88" s="84">
        <f>+IF('Investuotojas ir Finansuotojas'!EU41&gt;0,'Investuotojas ir Finansuotojas'!EU41+'Investuotojas ir Finansuotojas'!EU34,'Investuotojas ir Finansuotojas'!EU34)</f>
        <v>0</v>
      </c>
      <c r="EV88" s="84">
        <f>+IF('Investuotojas ir Finansuotojas'!EV41&gt;0,'Investuotojas ir Finansuotojas'!EV41+'Investuotojas ir Finansuotojas'!EV34,'Investuotojas ir Finansuotojas'!EV34)</f>
        <v>0</v>
      </c>
      <c r="EW88" s="84">
        <f>+IF('Investuotojas ir Finansuotojas'!EW41&gt;0,'Investuotojas ir Finansuotojas'!EW41+'Investuotojas ir Finansuotojas'!EW34,'Investuotojas ir Finansuotojas'!EW34)</f>
        <v>0</v>
      </c>
      <c r="EX88" s="84">
        <f>+IF('Investuotojas ir Finansuotojas'!EX41&gt;0,'Investuotojas ir Finansuotojas'!EX41+'Investuotojas ir Finansuotojas'!EX34,'Investuotojas ir Finansuotojas'!EX34)</f>
        <v>0</v>
      </c>
      <c r="EY88" s="84">
        <f>+IF('Investuotojas ir Finansuotojas'!EY41&gt;0,'Investuotojas ir Finansuotojas'!EY41+'Investuotojas ir Finansuotojas'!EY34,'Investuotojas ir Finansuotojas'!EY34)</f>
        <v>0</v>
      </c>
      <c r="EZ88" s="84">
        <f>+IF('Investuotojas ir Finansuotojas'!EZ41&gt;0,'Investuotojas ir Finansuotojas'!EZ41+'Investuotojas ir Finansuotojas'!EZ34,'Investuotojas ir Finansuotojas'!EZ34)</f>
        <v>0</v>
      </c>
      <c r="FA88" s="95">
        <f t="shared" si="1450"/>
        <v>682258.26454772893</v>
      </c>
      <c r="FB88" s="84">
        <f>+IF('Investuotojas ir Finansuotojas'!FB41&gt;0,'Investuotojas ir Finansuotojas'!FB41+'Investuotojas ir Finansuotojas'!FB34,'Investuotojas ir Finansuotojas'!FB34)</f>
        <v>50559.910578291616</v>
      </c>
      <c r="FC88" s="84">
        <f>+IF('Investuotojas ir Finansuotojas'!FC41&gt;0,'Investuotojas ir Finansuotojas'!FC41+'Investuotojas ir Finansuotojas'!FC34,'Investuotojas ir Finansuotojas'!FC34)</f>
        <v>0</v>
      </c>
      <c r="FD88" s="84">
        <f>+IF('Investuotojas ir Finansuotojas'!FD41&gt;0,'Investuotojas ir Finansuotojas'!FD41+'Investuotojas ir Finansuotojas'!FD34,'Investuotojas ir Finansuotojas'!FD34)</f>
        <v>0</v>
      </c>
      <c r="FE88" s="84">
        <f>+IF('Investuotojas ir Finansuotojas'!FE41&gt;0,'Investuotojas ir Finansuotojas'!FE41+'Investuotojas ir Finansuotojas'!FE34,'Investuotojas ir Finansuotojas'!FE34)</f>
        <v>0</v>
      </c>
      <c r="FF88" s="84">
        <f>+IF('Investuotojas ir Finansuotojas'!FF41&gt;0,'Investuotojas ir Finansuotojas'!FF41+'Investuotojas ir Finansuotojas'!FF34,'Investuotojas ir Finansuotojas'!FF34)</f>
        <v>0</v>
      </c>
      <c r="FG88" s="84">
        <f>+IF('Investuotojas ir Finansuotojas'!FG41&gt;0,'Investuotojas ir Finansuotojas'!FG41+'Investuotojas ir Finansuotojas'!FG34,'Investuotojas ir Finansuotojas'!FG34)</f>
        <v>637309.93714070274</v>
      </c>
      <c r="FH88" s="84">
        <f>+IF('Investuotojas ir Finansuotojas'!FH41&gt;0,'Investuotojas ir Finansuotojas'!FH41+'Investuotojas ir Finansuotojas'!FH34,'Investuotojas ir Finansuotojas'!FH34)</f>
        <v>0</v>
      </c>
      <c r="FI88" s="84">
        <f>+IF('Investuotojas ir Finansuotojas'!FI41&gt;0,'Investuotojas ir Finansuotojas'!FI41+'Investuotojas ir Finansuotojas'!FI34,'Investuotojas ir Finansuotojas'!FI34)</f>
        <v>0</v>
      </c>
      <c r="FJ88" s="84">
        <f>+IF('Investuotojas ir Finansuotojas'!FJ41&gt;0,'Investuotojas ir Finansuotojas'!FJ41+'Investuotojas ir Finansuotojas'!FJ34,'Investuotojas ir Finansuotojas'!FJ34)</f>
        <v>0</v>
      </c>
      <c r="FK88" s="84">
        <f>+IF('Investuotojas ir Finansuotojas'!FK41&gt;0,'Investuotojas ir Finansuotojas'!FK41+'Investuotojas ir Finansuotojas'!FK34,'Investuotojas ir Finansuotojas'!FK34)</f>
        <v>0</v>
      </c>
      <c r="FL88" s="84">
        <f>+IF('Investuotojas ir Finansuotojas'!FL41&gt;0,'Investuotojas ir Finansuotojas'!FL41+'Investuotojas ir Finansuotojas'!FL34,'Investuotojas ir Finansuotojas'!FL34)</f>
        <v>0</v>
      </c>
      <c r="FM88" s="84">
        <f>+IF('Investuotojas ir Finansuotojas'!FM41&gt;0,'Investuotojas ir Finansuotojas'!FM41+'Investuotojas ir Finansuotojas'!FM34,'Investuotojas ir Finansuotojas'!FM34)</f>
        <v>0</v>
      </c>
      <c r="FN88" s="95">
        <f t="shared" si="1452"/>
        <v>687869.84771899437</v>
      </c>
      <c r="FO88" s="84">
        <f>+IF('Investuotojas ir Finansuotojas'!FO41&gt;0,'Investuotojas ir Finansuotojas'!FO41+'Investuotojas ir Finansuotojas'!FO34,'Investuotojas ir Finansuotojas'!FO34)</f>
        <v>34349.354523777147</v>
      </c>
      <c r="FP88" s="84">
        <f>+IF('Investuotojas ir Finansuotojas'!FP41&gt;0,'Investuotojas ir Finansuotojas'!FP41+'Investuotojas ir Finansuotojas'!FP34,'Investuotojas ir Finansuotojas'!FP34)</f>
        <v>0</v>
      </c>
      <c r="FQ88" s="84">
        <f>+IF('Investuotojas ir Finansuotojas'!FQ41&gt;0,'Investuotojas ir Finansuotojas'!FQ41+'Investuotojas ir Finansuotojas'!FQ34,'Investuotojas ir Finansuotojas'!FQ34)</f>
        <v>0</v>
      </c>
      <c r="FR88" s="84">
        <f>+IF('Investuotojas ir Finansuotojas'!FR41&gt;0,'Investuotojas ir Finansuotojas'!FR41+'Investuotojas ir Finansuotojas'!FR34,'Investuotojas ir Finansuotojas'!FR34)</f>
        <v>0</v>
      </c>
      <c r="FS88" s="84">
        <f>+IF('Investuotojas ir Finansuotojas'!FS41&gt;0,'Investuotojas ir Finansuotojas'!FS41+'Investuotojas ir Finansuotojas'!FS34,'Investuotojas ir Finansuotojas'!FS34)</f>
        <v>0</v>
      </c>
      <c r="FT88" s="84">
        <f>+IF('Investuotojas ir Finansuotojas'!FT41&gt;0,'Investuotojas ir Finansuotojas'!FT41+'Investuotojas ir Finansuotojas'!FT34,'Investuotojas ir Finansuotojas'!FT34)</f>
        <v>659202.69453278335</v>
      </c>
      <c r="FU88" s="84">
        <f>+IF('Investuotojas ir Finansuotojas'!FU41&gt;0,'Investuotojas ir Finansuotojas'!FU41+'Investuotojas ir Finansuotojas'!FU34,'Investuotojas ir Finansuotojas'!FU34)</f>
        <v>0</v>
      </c>
      <c r="FV88" s="84">
        <f>+IF('Investuotojas ir Finansuotojas'!FV41&gt;0,'Investuotojas ir Finansuotojas'!FV41+'Investuotojas ir Finansuotojas'!FV34,'Investuotojas ir Finansuotojas'!FV34)</f>
        <v>0</v>
      </c>
      <c r="FW88" s="84">
        <f>+IF('Investuotojas ir Finansuotojas'!FW41&gt;0,'Investuotojas ir Finansuotojas'!FW41+'Investuotojas ir Finansuotojas'!FW34,'Investuotojas ir Finansuotojas'!FW34)</f>
        <v>0</v>
      </c>
      <c r="FX88" s="84">
        <f>+IF('Investuotojas ir Finansuotojas'!FX41&gt;0,'Investuotojas ir Finansuotojas'!FX41+'Investuotojas ir Finansuotojas'!FX34,'Investuotojas ir Finansuotojas'!FX34)</f>
        <v>0</v>
      </c>
      <c r="FY88" s="84">
        <f>+IF('Investuotojas ir Finansuotojas'!FY41&gt;0,'Investuotojas ir Finansuotojas'!FY41+'Investuotojas ir Finansuotojas'!FY34,'Investuotojas ir Finansuotojas'!FY34)</f>
        <v>0</v>
      </c>
      <c r="FZ88" s="84">
        <f>+IF('Investuotojas ir Finansuotojas'!FZ41&gt;0,'Investuotojas ir Finansuotojas'!FZ41+'Investuotojas ir Finansuotojas'!FZ34,'Investuotojas ir Finansuotojas'!FZ34)</f>
        <v>0</v>
      </c>
      <c r="GA88" s="95">
        <f t="shared" si="1454"/>
        <v>693552.0490565605</v>
      </c>
      <c r="GB88" s="84">
        <f>+IF('Investuotojas ir Finansuotojas'!GB41&gt;0,'Investuotojas ir Finansuotojas'!GB41+'Investuotojas ir Finansuotojas'!GB34,'Investuotojas ir Finansuotojas'!GB34)</f>
        <v>0</v>
      </c>
      <c r="GC88" s="84">
        <f>+IF('Investuotojas ir Finansuotojas'!GC41&gt;0,'Investuotojas ir Finansuotojas'!GC41+'Investuotojas ir Finansuotojas'!GC34,'Investuotojas ir Finansuotojas'!GC34)</f>
        <v>0</v>
      </c>
      <c r="GD88" s="84">
        <f>+IF('Investuotojas ir Finansuotojas'!GD41&gt;0,'Investuotojas ir Finansuotojas'!GD41+'Investuotojas ir Finansuotojas'!GD34,'Investuotojas ir Finansuotojas'!GD34)</f>
        <v>0</v>
      </c>
      <c r="GE88" s="84">
        <f>+IF('Investuotojas ir Finansuotojas'!GE41&gt;0,'Investuotojas ir Finansuotojas'!GE41+'Investuotojas ir Finansuotojas'!GE34,'Investuotojas ir Finansuotojas'!GE34)</f>
        <v>0</v>
      </c>
      <c r="GF88" s="84">
        <f>+IF('Investuotojas ir Finansuotojas'!GF41&gt;0,'Investuotojas ir Finansuotojas'!GF41+'Investuotojas ir Finansuotojas'!GF34,'Investuotojas ir Finansuotojas'!GF34)</f>
        <v>0</v>
      </c>
      <c r="GG88" s="84">
        <f>+IF('Investuotojas ir Finansuotojas'!GG41&gt;0,'Investuotojas ir Finansuotojas'!GG41+'Investuotojas ir Finansuotojas'!GG34,'Investuotojas ir Finansuotojas'!GG34)</f>
        <v>839102.66586799838</v>
      </c>
      <c r="GH88" s="84">
        <f>+IF('Investuotojas ir Finansuotojas'!GH41&gt;0,'Investuotojas ir Finansuotojas'!GH41+'Investuotojas ir Finansuotojas'!GH34,'Investuotojas ir Finansuotojas'!GH34)</f>
        <v>0</v>
      </c>
      <c r="GI88" s="84">
        <f>+IF('Investuotojas ir Finansuotojas'!GI41&gt;0,'Investuotojas ir Finansuotojas'!GI41+'Investuotojas ir Finansuotojas'!GI34,'Investuotojas ir Finansuotojas'!GI34)</f>
        <v>0</v>
      </c>
      <c r="GJ88" s="84">
        <f>+IF('Investuotojas ir Finansuotojas'!GJ41&gt;0,'Investuotojas ir Finansuotojas'!GJ41+'Investuotojas ir Finansuotojas'!GJ34,'Investuotojas ir Finansuotojas'!GJ34)</f>
        <v>0</v>
      </c>
      <c r="GK88" s="84">
        <f>+IF('Investuotojas ir Finansuotojas'!GK41&gt;0,'Investuotojas ir Finansuotojas'!GK41+'Investuotojas ir Finansuotojas'!GK34,'Investuotojas ir Finansuotojas'!GK34)</f>
        <v>0</v>
      </c>
      <c r="GL88" s="84">
        <f>+IF('Investuotojas ir Finansuotojas'!GL41&gt;0,'Investuotojas ir Finansuotojas'!GL41+'Investuotojas ir Finansuotojas'!GL34,'Investuotojas ir Finansuotojas'!GL34)</f>
        <v>0</v>
      </c>
      <c r="GM88" s="84">
        <f>+IF('Investuotojas ir Finansuotojas'!GM41&gt;0,'Investuotojas ir Finansuotojas'!GM41+'Investuotojas ir Finansuotojas'!GM34,'Investuotojas ir Finansuotojas'!GM34)</f>
        <v>2222249.0030173007</v>
      </c>
      <c r="GN88" s="95">
        <f t="shared" si="1456"/>
        <v>3061351.668885299</v>
      </c>
      <c r="GO88" s="84"/>
      <c r="GP88" s="84"/>
      <c r="GQ88" s="84"/>
      <c r="GR88" s="84"/>
      <c r="GS88" s="84"/>
      <c r="GT88" s="84"/>
      <c r="GU88" s="84"/>
      <c r="GV88" s="84"/>
      <c r="GW88" s="84"/>
      <c r="GX88" s="84"/>
      <c r="GY88" s="84"/>
      <c r="GZ88" s="84"/>
      <c r="HA88" s="95">
        <f t="shared" si="1458"/>
        <v>0</v>
      </c>
      <c r="HB88" s="84"/>
      <c r="HC88" s="84"/>
      <c r="HD88" s="84"/>
      <c r="HE88" s="84"/>
      <c r="HF88" s="84"/>
      <c r="HG88" s="84"/>
      <c r="HH88" s="84"/>
      <c r="HI88" s="84"/>
      <c r="HJ88" s="84"/>
      <c r="HK88" s="84"/>
      <c r="HL88" s="84"/>
      <c r="HM88" s="84"/>
      <c r="HN88" s="95">
        <f t="shared" si="1460"/>
        <v>0</v>
      </c>
      <c r="HO88" s="84"/>
      <c r="HP88" s="84"/>
      <c r="HQ88" s="84"/>
      <c r="HR88" s="84"/>
      <c r="HS88" s="84"/>
      <c r="HT88" s="84"/>
      <c r="HU88" s="84"/>
      <c r="HV88" s="84"/>
      <c r="HW88" s="84"/>
      <c r="HX88" s="84"/>
      <c r="HY88" s="84"/>
      <c r="HZ88" s="84"/>
      <c r="IA88" s="95">
        <f t="shared" si="1462"/>
        <v>0</v>
      </c>
      <c r="IB88" s="84"/>
      <c r="IC88" s="84"/>
      <c r="ID88" s="84"/>
      <c r="IE88" s="84"/>
      <c r="IF88" s="84"/>
      <c r="IG88" s="84"/>
      <c r="IH88" s="84"/>
      <c r="II88" s="84"/>
      <c r="IJ88" s="84"/>
      <c r="IK88" s="84"/>
      <c r="IL88" s="84"/>
      <c r="IM88" s="84"/>
      <c r="IN88" s="95">
        <f t="shared" si="1464"/>
        <v>0</v>
      </c>
      <c r="IO88" s="84"/>
      <c r="IP88" s="84"/>
      <c r="IQ88" s="84"/>
      <c r="IR88" s="84"/>
      <c r="IS88" s="84"/>
      <c r="IT88" s="84"/>
      <c r="IU88" s="84"/>
      <c r="IV88" s="84"/>
      <c r="IW88" s="84"/>
      <c r="IX88" s="84"/>
      <c r="IY88" s="84"/>
      <c r="IZ88" s="84"/>
      <c r="JA88" s="95">
        <f t="shared" si="1466"/>
        <v>0</v>
      </c>
      <c r="JB88" s="84"/>
      <c r="JC88" s="84"/>
      <c r="JD88" s="84"/>
      <c r="JE88" s="84"/>
      <c r="JF88" s="84"/>
      <c r="JG88" s="84"/>
      <c r="JH88" s="84"/>
      <c r="JI88" s="84"/>
      <c r="JJ88" s="84"/>
      <c r="JK88" s="84"/>
      <c r="JL88" s="84"/>
      <c r="JM88" s="84"/>
      <c r="JN88" s="95">
        <f t="shared" si="1468"/>
        <v>0</v>
      </c>
      <c r="JO88" s="84"/>
      <c r="JP88" s="84"/>
      <c r="JQ88" s="84"/>
      <c r="JR88" s="84"/>
      <c r="JS88" s="84"/>
      <c r="JT88" s="84"/>
      <c r="JU88" s="84"/>
      <c r="JV88" s="84"/>
      <c r="JW88" s="84"/>
      <c r="JX88" s="84"/>
      <c r="JY88" s="84"/>
      <c r="JZ88" s="84"/>
      <c r="KA88" s="95">
        <f t="shared" si="1470"/>
        <v>0</v>
      </c>
      <c r="KB88" s="84"/>
      <c r="KC88" s="84"/>
      <c r="KD88" s="84"/>
      <c r="KE88" s="84"/>
      <c r="KF88" s="84"/>
      <c r="KG88" s="84"/>
      <c r="KH88" s="84"/>
      <c r="KI88" s="84"/>
      <c r="KJ88" s="84"/>
      <c r="KK88" s="84"/>
      <c r="KL88" s="84"/>
      <c r="KM88" s="84"/>
      <c r="KN88" s="95">
        <f t="shared" si="1472"/>
        <v>0</v>
      </c>
      <c r="KO88" s="84"/>
      <c r="KP88" s="84"/>
      <c r="KQ88" s="84"/>
      <c r="KR88" s="84"/>
      <c r="KS88" s="84"/>
      <c r="KT88" s="84"/>
      <c r="KU88" s="84"/>
      <c r="KV88" s="84"/>
      <c r="KW88" s="84"/>
      <c r="KX88" s="84"/>
      <c r="KY88" s="84"/>
      <c r="KZ88" s="84"/>
      <c r="LA88" s="95">
        <f t="shared" si="1474"/>
        <v>0</v>
      </c>
      <c r="LB88" s="84"/>
      <c r="LC88" s="84"/>
      <c r="LD88" s="84"/>
      <c r="LE88" s="84"/>
      <c r="LF88" s="84"/>
      <c r="LG88" s="84"/>
      <c r="LH88" s="84"/>
      <c r="LI88" s="84"/>
      <c r="LJ88" s="84"/>
      <c r="LK88" s="84"/>
      <c r="LL88" s="84"/>
      <c r="LM88" s="84"/>
      <c r="LN88" s="95">
        <f t="shared" si="1476"/>
        <v>0</v>
      </c>
    </row>
    <row r="89" spans="1:326" s="58" customFormat="1">
      <c r="A89" s="60" t="s">
        <v>64</v>
      </c>
      <c r="B89" s="88"/>
      <c r="C89" s="84"/>
      <c r="D89" s="84"/>
      <c r="E89" s="84"/>
      <c r="F89" s="84"/>
      <c r="G89" s="84"/>
      <c r="H89" s="84"/>
      <c r="I89" s="84"/>
      <c r="J89" s="84"/>
      <c r="K89" s="84"/>
      <c r="L89" s="84"/>
      <c r="M89" s="84"/>
      <c r="N89" s="95">
        <f t="shared" si="1359"/>
        <v>0</v>
      </c>
      <c r="O89" s="84"/>
      <c r="P89" s="84"/>
      <c r="Q89" s="84"/>
      <c r="R89" s="84"/>
      <c r="S89" s="84"/>
      <c r="T89" s="84"/>
      <c r="U89" s="84"/>
      <c r="V89" s="84"/>
      <c r="W89" s="84"/>
      <c r="X89" s="84"/>
      <c r="Y89" s="84"/>
      <c r="Z89" s="84"/>
      <c r="AA89" s="95">
        <f t="shared" si="1360"/>
        <v>0</v>
      </c>
      <c r="AB89" s="84">
        <f>-'Investuotojas ir Finansuotojas'!AB35+'Investuotojas ir Finansuotojas'!AB26</f>
        <v>0</v>
      </c>
      <c r="AC89" s="84">
        <f>-'Investuotojas ir Finansuotojas'!AC35+'Investuotojas ir Finansuotojas'!AC26</f>
        <v>0</v>
      </c>
      <c r="AD89" s="84">
        <f>-'Investuotojas ir Finansuotojas'!AD35+'Investuotojas ir Finansuotojas'!AD26</f>
        <v>0</v>
      </c>
      <c r="AE89" s="84">
        <f>-'Investuotojas ir Finansuotojas'!AE35+'Investuotojas ir Finansuotojas'!AE26</f>
        <v>0</v>
      </c>
      <c r="AF89" s="84">
        <f>-'Investuotojas ir Finansuotojas'!AF35+'Investuotojas ir Finansuotojas'!AF26</f>
        <v>0</v>
      </c>
      <c r="AG89" s="84">
        <f>-'Investuotojas ir Finansuotojas'!AG35+'Investuotojas ir Finansuotojas'!AG26</f>
        <v>0</v>
      </c>
      <c r="AH89" s="84">
        <f>-'Investuotojas ir Finansuotojas'!AH35+'Investuotojas ir Finansuotojas'!AH26</f>
        <v>0</v>
      </c>
      <c r="AI89" s="84">
        <f>-'Investuotojas ir Finansuotojas'!AI35+'Investuotojas ir Finansuotojas'!AI26</f>
        <v>0</v>
      </c>
      <c r="AJ89" s="84">
        <f>-'Investuotojas ir Finansuotojas'!AJ35+'Investuotojas ir Finansuotojas'!AJ26</f>
        <v>0</v>
      </c>
      <c r="AK89" s="84">
        <f>-'Investuotojas ir Finansuotojas'!AK35+'Investuotojas ir Finansuotojas'!AK26</f>
        <v>0</v>
      </c>
      <c r="AL89" s="84">
        <f>-'Investuotojas ir Finansuotojas'!AL35+'Investuotojas ir Finansuotojas'!AL26</f>
        <v>0</v>
      </c>
      <c r="AM89" s="84">
        <f>-'Investuotojas ir Finansuotojas'!AM35+'Investuotojas ir Finansuotojas'!AM26</f>
        <v>0</v>
      </c>
      <c r="AN89" s="95">
        <f t="shared" si="1361"/>
        <v>0</v>
      </c>
      <c r="AO89" s="84">
        <f>+IF('Investuotojas ir Finansuotojas'!AO41&lt;0,'Investuotojas ir Finansuotojas'!AO41+'Investuotojas ir Finansuotojas'!AO35+'Investuotojas ir Finansuotojas'!AO26+'Investuotojas ir Finansuotojas'!AO68,'Investuotojas ir Finansuotojas'!AO26+'Investuotojas ir Finansuotojas'!AO35+'Investuotojas ir Finansuotojas'!AO68)</f>
        <v>-5366.6074721971991</v>
      </c>
      <c r="AP89" s="84">
        <f>+IF('Investuotojas ir Finansuotojas'!AP41&lt;0,'Investuotojas ir Finansuotojas'!AP41+'Investuotojas ir Finansuotojas'!AP35+'Investuotojas ir Finansuotojas'!AP26+'Investuotojas ir Finansuotojas'!AP68,'Investuotojas ir Finansuotojas'!AP26+'Investuotojas ir Finansuotojas'!AP35+'Investuotojas ir Finansuotojas'!AP68)</f>
        <v>-77360.443862428889</v>
      </c>
      <c r="AQ89" s="84">
        <f>+IF('Investuotojas ir Finansuotojas'!AQ41&lt;0,'Investuotojas ir Finansuotojas'!AQ41+'Investuotojas ir Finansuotojas'!AQ35+'Investuotojas ir Finansuotojas'!AQ26+'Investuotojas ir Finansuotojas'!AQ68,'Investuotojas ir Finansuotojas'!AQ26+'Investuotojas ir Finansuotojas'!AQ35+'Investuotojas ir Finansuotojas'!AQ68)</f>
        <v>-77652.457078332896</v>
      </c>
      <c r="AR89" s="84">
        <f>+IF('Investuotojas ir Finansuotojas'!AR41&lt;0,'Investuotojas ir Finansuotojas'!AR41+'Investuotojas ir Finansuotojas'!AR35+'Investuotojas ir Finansuotojas'!AR26+'Investuotojas ir Finansuotojas'!AR68,'Investuotojas ir Finansuotojas'!AR26+'Investuotojas ir Finansuotojas'!AR35+'Investuotojas ir Finansuotojas'!AR68)</f>
        <v>-77945.687015969917</v>
      </c>
      <c r="AS89" s="84">
        <f>+IF('Investuotojas ir Finansuotojas'!AS41&lt;0,'Investuotojas ir Finansuotojas'!AS41+'Investuotojas ir Finansuotojas'!AS35+'Investuotojas ir Finansuotojas'!AS26+'Investuotojas ir Finansuotojas'!AS68,'Investuotojas ir Finansuotojas'!AS26+'Investuotojas ir Finansuotojas'!AS35+'Investuotojas ir Finansuotojas'!AS68)</f>
        <v>-78240.138745013741</v>
      </c>
      <c r="AT89" s="84">
        <f>+IF('Investuotojas ir Finansuotojas'!AT41&lt;0,'Investuotojas ir Finansuotojas'!AT41+'Investuotojas ir Finansuotojas'!AT35+'Investuotojas ir Finansuotojas'!AT26+'Investuotojas ir Finansuotojas'!AT68,'Investuotojas ir Finansuotojas'!AT26+'Investuotojas ir Finansuotojas'!AT35+'Investuotojas ir Finansuotojas'!AT68)</f>
        <v>-78535.817356261919</v>
      </c>
      <c r="AU89" s="84">
        <f>+IF('Investuotojas ir Finansuotojas'!AU41&lt;0,'Investuotojas ir Finansuotojas'!AU41+'Investuotojas ir Finansuotojas'!AU35+'Investuotojas ir Finansuotojas'!AU26+'Investuotojas ir Finansuotojas'!AU68,'Investuotojas ir Finansuotojas'!AU26+'Investuotojas ir Finansuotojas'!AU35+'Investuotojas ir Finansuotojas'!AU68)</f>
        <v>-78832.727961723591</v>
      </c>
      <c r="AV89" s="84">
        <f>+IF('Investuotojas ir Finansuotojas'!AV41&lt;0,'Investuotojas ir Finansuotojas'!AV41+'Investuotojas ir Finansuotojas'!AV35+'Investuotojas ir Finansuotojas'!AV26+'Investuotojas ir Finansuotojas'!AV68,'Investuotojas ir Finansuotojas'!AV26+'Investuotojas ir Finansuotojas'!AV35+'Investuotojas ir Finansuotojas'!AV68)</f>
        <v>-79130.87569470804</v>
      </c>
      <c r="AW89" s="84">
        <f>+IF('Investuotojas ir Finansuotojas'!AW41&lt;0,'Investuotojas ir Finansuotojas'!AW41+'Investuotojas ir Finansuotojas'!AW35+'Investuotojas ir Finansuotojas'!AW26+'Investuotojas ir Finansuotojas'!AW68,'Investuotojas ir Finansuotojas'!AW26+'Investuotojas ir Finansuotojas'!AW35+'Investuotojas ir Finansuotojas'!AW68)</f>
        <v>-79430.265709913292</v>
      </c>
      <c r="AX89" s="84">
        <f>+IF('Investuotojas ir Finansuotojas'!AX41&lt;0,'Investuotojas ir Finansuotojas'!AX41+'Investuotojas ir Finansuotojas'!AX35+'Investuotojas ir Finansuotojas'!AX26+'Investuotojas ir Finansuotojas'!AX68,'Investuotojas ir Finansuotojas'!AX26+'Investuotojas ir Finansuotojas'!AX35+'Investuotojas ir Finansuotojas'!AX68)</f>
        <v>-79730.903183515169</v>
      </c>
      <c r="AY89" s="84">
        <f>+IF('Investuotojas ir Finansuotojas'!AY41&lt;0,'Investuotojas ir Finansuotojas'!AY41+'Investuotojas ir Finansuotojas'!AY35+'Investuotojas ir Finansuotojas'!AY26+'Investuotojas ir Finansuotojas'!AY68,'Investuotojas ir Finansuotojas'!AY26+'Investuotojas ir Finansuotojas'!AY35+'Investuotojas ir Finansuotojas'!AY68)</f>
        <v>-80032.793313257105</v>
      </c>
      <c r="AZ89" s="84">
        <f>+IF('Investuotojas ir Finansuotojas'!AZ41&lt;0,'Investuotojas ir Finansuotojas'!AZ41+'Investuotojas ir Finansuotojas'!AZ35+'Investuotojas ir Finansuotojas'!AZ26+'Investuotojas ir Finansuotojas'!AZ68,'Investuotojas ir Finansuotojas'!AZ26+'Investuotojas ir Finansuotojas'!AZ35+'Investuotojas ir Finansuotojas'!AZ68)</f>
        <v>-80335.941318539626</v>
      </c>
      <c r="BA89" s="95">
        <f t="shared" si="1388"/>
        <v>-872594.65871186159</v>
      </c>
      <c r="BB89" s="84">
        <f>+IF('Investuotojas ir Finansuotojas'!BB41&lt;0,'Investuotojas ir Finansuotojas'!BB41+'Investuotojas ir Finansuotojas'!BB35+'Investuotojas ir Finansuotojas'!BB26+'Investuotojas ir Finansuotojas'!BB68,'Investuotojas ir Finansuotojas'!BB26+'Investuotojas ir Finansuotojas'!BB35+'Investuotojas ir Finansuotojas'!BB68)</f>
        <v>-18019.923526515151</v>
      </c>
      <c r="BC89" s="84">
        <f>+IF('Investuotojas ir Finansuotojas'!BC41&lt;0,'Investuotojas ir Finansuotojas'!BC41+'Investuotojas ir Finansuotojas'!BC35+'Investuotojas ir Finansuotojas'!BC26+'Investuotojas ir Finansuotojas'!BC68,'Investuotojas ir Finansuotojas'!BC26+'Investuotojas ir Finansuotojas'!BC35+'Investuotojas ir Finansuotojas'!BC68)</f>
        <v>-80480.701214713074</v>
      </c>
      <c r="BD89" s="84">
        <f>+IF('Investuotojas ir Finansuotojas'!BD41&lt;0,'Investuotojas ir Finansuotojas'!BD41+'Investuotojas ir Finansuotojas'!BD35+'Investuotojas ir Finansuotojas'!BD26+'Investuotojas ir Finansuotojas'!BD68,'Investuotojas ir Finansuotojas'!BD26+'Investuotojas ir Finansuotojas'!BD35+'Investuotojas ir Finansuotojas'!BD68)</f>
        <v>-80785.146374272474</v>
      </c>
      <c r="BE89" s="84">
        <f>+IF('Investuotojas ir Finansuotojas'!BE41&lt;0,'Investuotojas ir Finansuotojas'!BE41+'Investuotojas ir Finansuotojas'!BE35+'Investuotojas ir Finansuotojas'!BE26+'Investuotojas ir Finansuotojas'!BE68,'Investuotojas ir Finansuotojas'!BE26+'Investuotojas ir Finansuotojas'!BE35+'Investuotojas ir Finansuotojas'!BE68)</f>
        <v>-81090.860055330064</v>
      </c>
      <c r="BF89" s="84">
        <f>+IF('Investuotojas ir Finansuotojas'!BF41&lt;0,'Investuotojas ir Finansuotojas'!BF41+'Investuotojas ir Finansuotojas'!BF35+'Investuotojas ir Finansuotojas'!BF26+'Investuotojas ir Finansuotojas'!BF68,'Investuotojas ir Finansuotojas'!BF26+'Investuotojas ir Finansuotojas'!BF35+'Investuotojas ir Finansuotojas'!BF68)</f>
        <v>-81397.847543392039</v>
      </c>
      <c r="BG89" s="84">
        <f>+IF('Investuotojas ir Finansuotojas'!BG41&lt;0,'Investuotojas ir Finansuotojas'!BG41+'Investuotojas ir Finansuotojas'!BG35+'Investuotojas ir Finansuotojas'!BG26+'Investuotojas ir Finansuotojas'!BG68,'Investuotojas ir Finansuotojas'!BG26+'Investuotojas ir Finansuotojas'!BG35+'Investuotojas ir Finansuotojas'!BG68)</f>
        <v>-18019.923526515151</v>
      </c>
      <c r="BH89" s="84">
        <f>+IF('Investuotojas ir Finansuotojas'!BH41&lt;0,'Investuotojas ir Finansuotojas'!BH41+'Investuotojas ir Finansuotojas'!BH35+'Investuotojas ir Finansuotojas'!BH26+'Investuotojas ir Finansuotojas'!BH68,'Investuotojas ir Finansuotojas'!BH26+'Investuotojas ir Finansuotojas'!BH35+'Investuotojas ir Finansuotojas'!BH68)</f>
        <v>-81716.469522783154</v>
      </c>
      <c r="BI89" s="84">
        <f>+IF('Investuotojas ir Finansuotojas'!BI41&lt;0,'Investuotojas ir Finansuotojas'!BI41+'Investuotojas ir Finansuotojas'!BI35+'Investuotojas ir Finansuotojas'!BI26+'Investuotojas ir Finansuotojas'!BI68,'Investuotojas ir Finansuotojas'!BI26+'Investuotojas ir Finansuotojas'!BI35+'Investuotojas ir Finansuotojas'!BI68)</f>
        <v>-82026.063716959528</v>
      </c>
      <c r="BJ89" s="84">
        <f>+IF('Investuotojas ir Finansuotojas'!BJ41&lt;0,'Investuotojas ir Finansuotojas'!BJ41+'Investuotojas ir Finansuotojas'!BJ35+'Investuotojas ir Finansuotojas'!BJ26+'Investuotojas ir Finansuotojas'!BJ68,'Investuotojas ir Finansuotojas'!BJ26+'Investuotojas ir Finansuotojas'!BJ35+'Investuotojas ir Finansuotojas'!BJ68)</f>
        <v>-82336.947886944938</v>
      </c>
      <c r="BK89" s="84">
        <f>+IF('Investuotojas ir Finansuotojas'!BK41&lt;0,'Investuotojas ir Finansuotojas'!BK41+'Investuotojas ir Finansuotojas'!BK35+'Investuotojas ir Finansuotojas'!BK26+'Investuotojas ir Finansuotojas'!BK68,'Investuotojas ir Finansuotojas'!BK26+'Investuotojas ir Finansuotojas'!BK35+'Investuotojas ir Finansuotojas'!BK68)</f>
        <v>-82649.127407638647</v>
      </c>
      <c r="BL89" s="84">
        <f>+IF('Investuotojas ir Finansuotojas'!BL41&lt;0,'Investuotojas ir Finansuotojas'!BL41+'Investuotojas ir Finansuotojas'!BL35+'Investuotojas ir Finansuotojas'!BL26+'Investuotojas ir Finansuotojas'!BL68,'Investuotojas ir Finansuotojas'!BL26+'Investuotojas ir Finansuotojas'!BL35+'Investuotojas ir Finansuotojas'!BL68)</f>
        <v>-82962.607676335261</v>
      </c>
      <c r="BM89" s="84">
        <f>+IF('Investuotojas ir Finansuotojas'!BM41&lt;0,'Investuotojas ir Finansuotojas'!BM41+'Investuotojas ir Finansuotojas'!BM35+'Investuotojas ir Finansuotojas'!BM26+'Investuotojas ir Finansuotojas'!BM68,'Investuotojas ir Finansuotojas'!BM26+'Investuotojas ir Finansuotojas'!BM35+'Investuotojas ir Finansuotojas'!BM68)</f>
        <v>-83277.394112818103</v>
      </c>
      <c r="BN89" s="95">
        <f t="shared" si="1436"/>
        <v>-854763.01256421767</v>
      </c>
      <c r="BO89" s="84">
        <f>+IF('Investuotojas ir Finansuotojas'!BO41&lt;0,'Investuotojas ir Finansuotojas'!BO41+'Investuotojas ir Finansuotojas'!BO35+'Investuotojas ir Finansuotojas'!BO26+'Investuotojas ir Finansuotojas'!BO68,'Investuotojas ir Finansuotojas'!BO26+'Investuotojas ir Finansuotojas'!BO35+'Investuotojas ir Finansuotojas'!BO68)</f>
        <v>-18160.612127765151</v>
      </c>
      <c r="BP89" s="84">
        <f>+IF('Investuotojas ir Finansuotojas'!BP41&lt;0,'Investuotojas ir Finansuotojas'!BP41+'Investuotojas ir Finansuotojas'!BP35+'Investuotojas ir Finansuotojas'!BP26+'Investuotojas ir Finansuotojas'!BP68,'Investuotojas ir Finansuotojas'!BP26+'Investuotojas ir Finansuotojas'!BP35+'Investuotojas ir Finansuotojas'!BP68)</f>
        <v>-83430.573049323619</v>
      </c>
      <c r="BQ89" s="84">
        <f>+IF('Investuotojas ir Finansuotojas'!BQ41&lt;0,'Investuotojas ir Finansuotojas'!BQ41+'Investuotojas ir Finansuotojas'!BQ35+'Investuotojas ir Finansuotojas'!BQ26+'Investuotojas ir Finansuotojas'!BQ68,'Investuotojas ir Finansuotojas'!BQ26+'Investuotojas ir Finansuotojas'!BQ35+'Investuotojas ir Finansuotojas'!BQ68)</f>
        <v>-83746.723139022055</v>
      </c>
      <c r="BR89" s="84">
        <f>+IF('Investuotojas ir Finansuotojas'!BR41&lt;0,'Investuotojas ir Finansuotojas'!BR41+'Investuotojas ir Finansuotojas'!BR35+'Investuotojas ir Finansuotojas'!BR26+'Investuotojas ir Finansuotojas'!BR68,'Investuotojas ir Finansuotojas'!BR26+'Investuotojas ir Finansuotojas'!BR35+'Investuotojas ir Finansuotojas'!BR68)</f>
        <v>-84064.190520760851</v>
      </c>
      <c r="BS89" s="84">
        <f>+IF('Investuotojas ir Finansuotojas'!BS41&lt;0,'Investuotojas ir Finansuotojas'!BS41+'Investuotojas ir Finansuotojas'!BS35+'Investuotojas ir Finansuotojas'!BS26+'Investuotojas ir Finansuotojas'!BS68,'Investuotojas ir Finansuotojas'!BS26+'Investuotojas ir Finansuotojas'!BS35+'Investuotojas ir Finansuotojas'!BS68)</f>
        <v>-84382.98068325693</v>
      </c>
      <c r="BT89" s="84">
        <f>+IF('Investuotojas ir Finansuotojas'!BT41&lt;0,'Investuotojas ir Finansuotojas'!BT41+'Investuotojas ir Finansuotojas'!BT35+'Investuotojas ir Finansuotojas'!BT26+'Investuotojas ir Finansuotojas'!BT68,'Investuotojas ir Finansuotojas'!BT26+'Investuotojas ir Finansuotojas'!BT35+'Investuotojas ir Finansuotojas'!BT68)</f>
        <v>-18160.612127765151</v>
      </c>
      <c r="BU89" s="84">
        <f>+IF('Investuotojas ir Finansuotojas'!BU41&lt;0,'Investuotojas ir Finansuotojas'!BU41+'Investuotojas ir Finansuotojas'!BU35+'Investuotojas ir Finansuotojas'!BU26+'Investuotojas ir Finansuotojas'!BU68,'Investuotojas ir Finansuotojas'!BU26+'Investuotojas ir Finansuotojas'!BU35+'Investuotojas ir Finansuotojas'!BU68)</f>
        <v>-82399.362389298098</v>
      </c>
      <c r="BV89" s="84">
        <f>+IF('Investuotojas ir Finansuotojas'!BV41&lt;0,'Investuotojas ir Finansuotojas'!BV41+'Investuotojas ir Finansuotojas'!BV35+'Investuotojas ir Finansuotojas'!BV26+'Investuotojas ir Finansuotojas'!BV68,'Investuotojas ir Finansuotojas'!BV26+'Investuotojas ir Finansuotojas'!BV35+'Investuotojas ir Finansuotojas'!BV68)</f>
        <v>-82711.215767913076</v>
      </c>
      <c r="BW89" s="84">
        <f>+IF('Investuotojas ir Finansuotojas'!BW41&lt;0,'Investuotojas ir Finansuotojas'!BW41+'Investuotojas ir Finansuotojas'!BW35+'Investuotojas ir Finansuotojas'!BW26+'Investuotojas ir Finansuotojas'!BW68,'Investuotojas ir Finansuotojas'!BW26+'Investuotojas ir Finansuotojas'!BW35+'Investuotojas ir Finansuotojas'!BW68)</f>
        <v>-83024.368535605579</v>
      </c>
      <c r="BX89" s="84">
        <f>+IF('Investuotojas ir Finansuotojas'!BX41&lt;0,'Investuotojas ir Finansuotojas'!BX41+'Investuotojas ir Finansuotojas'!BX35+'Investuotojas ir Finansuotojas'!BX26+'Investuotojas ir Finansuotojas'!BX68,'Investuotojas ir Finansuotojas'!BX26+'Investuotojas ir Finansuotojas'!BX35+'Investuotojas ir Finansuotojas'!BX68)</f>
        <v>-83338.826106496854</v>
      </c>
      <c r="BY89" s="84">
        <f>+IF('Investuotojas ir Finansuotojas'!BY41&lt;0,'Investuotojas ir Finansuotojas'!BY41+'Investuotojas ir Finansuotojas'!BY35+'Investuotojas ir Finansuotojas'!BY26+'Investuotojas ir Finansuotojas'!BY68,'Investuotojas ir Finansuotojas'!BY26+'Investuotojas ir Finansuotojas'!BY35+'Investuotojas ir Finansuotojas'!BY68)</f>
        <v>-83654.593917266844</v>
      </c>
      <c r="BZ89" s="84">
        <f>+IF('Investuotojas ir Finansuotojas'!BZ41&lt;0,'Investuotojas ir Finansuotojas'!BZ41+'Investuotojas ir Finansuotojas'!BZ35+'Investuotojas ir Finansuotojas'!BZ26+'Investuotojas ir Finansuotojas'!BZ68,'Investuotojas ir Finansuotojas'!BZ26+'Investuotojas ir Finansuotojas'!BZ35+'Investuotojas ir Finansuotojas'!BZ68)</f>
        <v>-83971.677427248331</v>
      </c>
      <c r="CA89" s="95">
        <f t="shared" si="1438"/>
        <v>-871045.73579172255</v>
      </c>
      <c r="CB89" s="84">
        <f>+IF('Investuotojas ir Finansuotojas'!CB41&lt;0,'Investuotojas ir Finansuotojas'!CB41+'Investuotojas ir Finansuotojas'!CB35+'Investuotojas ir Finansuotojas'!CB26+'Investuotojas ir Finansuotojas'!CB68,'Investuotojas ir Finansuotojas'!CB26+'Investuotojas ir Finansuotojas'!CB35+'Investuotojas ir Finansuotojas'!CB68)</f>
        <v>-18305.52138705265</v>
      </c>
      <c r="CC89" s="84">
        <f>+IF('Investuotojas ir Finansuotojas'!CC41&lt;0,'Investuotojas ir Finansuotojas'!CC41+'Investuotojas ir Finansuotojas'!CC35+'Investuotojas ir Finansuotojas'!CC26+'Investuotojas ir Finansuotojas'!CC68,'Investuotojas ir Finansuotojas'!CC26+'Investuotojas ir Finansuotojas'!CC35+'Investuotojas ir Finansuotojas'!CC68)</f>
        <v>-84125.997515222261</v>
      </c>
      <c r="CD89" s="84">
        <f>+IF('Investuotojas ir Finansuotojas'!CD41&lt;0,'Investuotojas ir Finansuotojas'!CD41+'Investuotojas ir Finansuotojas'!CD35+'Investuotojas ir Finansuotojas'!CD26+'Investuotojas ir Finansuotojas'!CD68,'Investuotojas ir Finansuotojas'!CD26+'Investuotojas ir Finansuotojas'!CD35+'Investuotojas ir Finansuotojas'!CD68)</f>
        <v>-84444.441418281553</v>
      </c>
      <c r="CE89" s="84">
        <f>+IF('Investuotojas ir Finansuotojas'!CE41&lt;0,'Investuotojas ir Finansuotojas'!CE41+'Investuotojas ir Finansuotojas'!CE35+'Investuotojas ir Finansuotojas'!CE26+'Investuotojas ir Finansuotojas'!CE68,'Investuotojas ir Finansuotojas'!CE26+'Investuotojas ir Finansuotojas'!CE35+'Investuotojas ir Finansuotojas'!CE68)</f>
        <v>-84764.212170936924</v>
      </c>
      <c r="CF89" s="84">
        <f>+IF('Investuotojas ir Finansuotojas'!CF41&lt;0,'Investuotojas ir Finansuotojas'!CF41+'Investuotojas ir Finansuotojas'!CF35+'Investuotojas ir Finansuotojas'!CF26+'Investuotojas ir Finansuotojas'!CF68,'Investuotojas ir Finansuotojas'!CF26+'Investuotojas ir Finansuotojas'!CF35+'Investuotojas ir Finansuotojas'!CF68)</f>
        <v>-85085.315301728362</v>
      </c>
      <c r="CG89" s="84">
        <f>+IF('Investuotojas ir Finansuotojas'!CG41&lt;0,'Investuotojas ir Finansuotojas'!CG41+'Investuotojas ir Finansuotojas'!CG35+'Investuotojas ir Finansuotojas'!CG26+'Investuotojas ir Finansuotojas'!CG68,'Investuotojas ir Finansuotojas'!CG26+'Investuotojas ir Finansuotojas'!CG35+'Investuotojas ir Finansuotojas'!CG68)</f>
        <v>-18305.52138705265</v>
      </c>
      <c r="CH89" s="84">
        <f>+IF('Investuotojas ir Finansuotojas'!CH41&lt;0,'Investuotojas ir Finansuotojas'!CH41+'Investuotojas ir Finansuotojas'!CH35+'Investuotojas ir Finansuotojas'!CH26+'Investuotojas ir Finansuotojas'!CH68,'Investuotojas ir Finansuotojas'!CH26+'Investuotojas ir Finansuotojas'!CH35+'Investuotojas ir Finansuotojas'!CH68)</f>
        <v>-83076.906962075474</v>
      </c>
      <c r="CI89" s="84">
        <f>+IF('Investuotojas ir Finansuotojas'!CI41&lt;0,'Investuotojas ir Finansuotojas'!CI41+'Investuotojas ir Finansuotojas'!CI35+'Investuotojas ir Finansuotojas'!CI26+'Investuotojas ir Finansuotojas'!CI68,'Investuotojas ir Finansuotojas'!CI26+'Investuotojas ir Finansuotojas'!CI35+'Investuotojas ir Finansuotojas'!CI68)</f>
        <v>-83390.979654496652</v>
      </c>
      <c r="CJ89" s="84">
        <f>+IF('Investuotojas ir Finansuotojas'!CJ41&lt;0,'Investuotojas ir Finansuotojas'!CJ41+'Investuotojas ir Finansuotojas'!CJ35+'Investuotojas ir Finansuotojas'!CJ26+'Investuotojas ir Finansuotojas'!CJ68,'Investuotojas ir Finansuotojas'!CJ26+'Investuotojas ir Finansuotojas'!CJ35+'Investuotojas ir Finansuotojas'!CJ68)</f>
        <v>-83706.360983136285</v>
      </c>
      <c r="CK89" s="84">
        <f>+IF('Investuotojas ir Finansuotojas'!CK41&lt;0,'Investuotojas ir Finansuotojas'!CK41+'Investuotojas ir Finansuotojas'!CK35+'Investuotojas ir Finansuotojas'!CK26+'Investuotojas ir Finansuotojas'!CK68,'Investuotojas ir Finansuotojas'!CK26+'Investuotojas ir Finansuotojas'!CK35+'Investuotojas ir Finansuotojas'!CK68)</f>
        <v>-84023.05640064516</v>
      </c>
      <c r="CL89" s="84">
        <f>+IF('Investuotojas ir Finansuotojas'!CL41&lt;0,'Investuotojas ir Finansuotojas'!CL41+'Investuotojas ir Finansuotojas'!CL35+'Investuotojas ir Finansuotojas'!CL26+'Investuotojas ir Finansuotojas'!CL68,'Investuotojas ir Finansuotojas'!CL26+'Investuotojas ir Finansuotojas'!CL35+'Investuotojas ir Finansuotojas'!CL68)</f>
        <v>-84341.071382393755</v>
      </c>
      <c r="CM89" s="84">
        <f>+IF('Investuotojas ir Finansuotojas'!CM41&lt;0,'Investuotojas ir Finansuotojas'!CM41+'Investuotojas ir Finansuotojas'!CM35+'Investuotojas ir Finansuotojas'!CM26+'Investuotojas ir Finansuotojas'!CM68,'Investuotojas ir Finansuotojas'!CM26+'Investuotojas ir Finansuotojas'!CM35+'Investuotojas ir Finansuotojas'!CM68)</f>
        <v>-84660.411426566265</v>
      </c>
      <c r="CN89" s="95">
        <f t="shared" si="1440"/>
        <v>-878229.79598958814</v>
      </c>
      <c r="CO89" s="84">
        <f>+IF('Investuotojas ir Finansuotojas'!CO41&lt;0,'Investuotojas ir Finansuotojas'!CO41+'Investuotojas ir Finansuotojas'!CO35+'Investuotojas ir Finansuotojas'!CO26+'Investuotojas ir Finansuotojas'!CO68,'Investuotojas ir Finansuotojas'!CO26+'Investuotojas ir Finansuotojas'!CO35+'Investuotojas ir Finansuotojas'!CO68)</f>
        <v>-18454.777924118778</v>
      </c>
      <c r="CP89" s="84">
        <f>+IF('Investuotojas ir Finansuotojas'!CP41&lt;0,'Investuotojas ir Finansuotojas'!CP41+'Investuotojas ir Finansuotojas'!CP35+'Investuotojas ir Finansuotojas'!CP26+'Investuotojas ir Finansuotojas'!CP68,'Investuotojas ir Finansuotojas'!CP26+'Investuotojas ir Finansuotojas'!CP35+'Investuotojas ir Finansuotojas'!CP68)</f>
        <v>-84827.766150462965</v>
      </c>
      <c r="CQ89" s="84">
        <f>+IF('Investuotojas ir Finansuotojas'!CQ41&lt;0,'Investuotojas ir Finansuotojas'!CQ41+'Investuotojas ir Finansuotojas'!CQ35+'Investuotojas ir Finansuotojas'!CQ26+'Investuotojas ir Finansuotojas'!CQ68,'Investuotojas ir Finansuotojas'!CQ26+'Investuotojas ir Finansuotojas'!CQ35+'Investuotojas ir Finansuotojas'!CQ68)</f>
        <v>-85148.512187264656</v>
      </c>
      <c r="CR89" s="84">
        <f>+IF('Investuotojas ir Finansuotojas'!CR41&lt;0,'Investuotojas ir Finansuotojas'!CR41+'Investuotojas ir Finansuotojas'!CR35+'Investuotojas ir Finansuotojas'!CR26+'Investuotojas ir Finansuotojas'!CR68,'Investuotojas ir Finansuotojas'!CR26+'Investuotojas ir Finansuotojas'!CR35+'Investuotojas ir Finansuotojas'!CR68)</f>
        <v>-85470.594665886383</v>
      </c>
      <c r="CS89" s="84">
        <f>+IF('Investuotojas ir Finansuotojas'!CS41&lt;0,'Investuotojas ir Finansuotojas'!CS41+'Investuotojas ir Finansuotojas'!CS35+'Investuotojas ir Finansuotojas'!CS26+'Investuotojas ir Finansuotojas'!CS68,'Investuotojas ir Finansuotojas'!CS26+'Investuotojas ir Finansuotojas'!CS35+'Investuotojas ir Finansuotojas'!CS68)</f>
        <v>-85794.019154835609</v>
      </c>
      <c r="CT89" s="84">
        <f>+IF('Investuotojas ir Finansuotojas'!CT41&lt;0,'Investuotojas ir Finansuotojas'!CT41+'Investuotojas ir Finansuotojas'!CT35+'Investuotojas ir Finansuotojas'!CT26+'Investuotojas ir Finansuotojas'!CT68,'Investuotojas ir Finansuotojas'!CT26+'Investuotojas ir Finansuotojas'!CT35+'Investuotojas ir Finansuotojas'!CT68)</f>
        <v>-18454.777924118778</v>
      </c>
      <c r="CU89" s="84">
        <f>+IF('Investuotojas ir Finansuotojas'!CU41&lt;0,'Investuotojas ir Finansuotojas'!CU41+'Investuotojas ir Finansuotojas'!CU35+'Investuotojas ir Finansuotojas'!CU26+'Investuotojas ir Finansuotojas'!CU68,'Investuotojas ir Finansuotojas'!CU26+'Investuotojas ir Finansuotojas'!CU35+'Investuotojas ir Finansuotojas'!CU68)</f>
        <v>-83758.807272555161</v>
      </c>
      <c r="CV89" s="84">
        <f>+IF('Investuotojas ir Finansuotojas'!CV41&lt;0,'Investuotojas ir Finansuotojas'!CV41+'Investuotojas ir Finansuotojas'!CV35+'Investuotojas ir Finansuotojas'!CV26+'Investuotojas ir Finansuotojas'!CV68,'Investuotojas ir Finansuotojas'!CV26+'Investuotojas ir Finansuotojas'!CV35+'Investuotojas ir Finansuotojas'!CV68)</f>
        <v>-84075.099314032253</v>
      </c>
      <c r="CW89" s="84">
        <f>+IF('Investuotojas ir Finansuotojas'!CW41&lt;0,'Investuotojas ir Finansuotojas'!CW41+'Investuotojas ir Finansuotojas'!CW35+'Investuotojas ir Finansuotojas'!CW26+'Investuotojas ir Finansuotojas'!CW68,'Investuotojas ir Finansuotojas'!CW26+'Investuotojas ir Finansuotojas'!CW35+'Investuotojas ir Finansuotojas'!CW68)</f>
        <v>-84392.709239015458</v>
      </c>
      <c r="CX89" s="84">
        <f>+IF('Investuotojas ir Finansuotojas'!CX41&lt;0,'Investuotojas ir Finansuotojas'!CX41+'Investuotojas ir Finansuotojas'!CX35+'Investuotojas ir Finansuotojas'!CX26+'Investuotojas ir Finansuotojas'!CX68,'Investuotojas ir Finansuotojas'!CX26+'Investuotojas ir Finansuotojas'!CX35+'Investuotojas ir Finansuotojas'!CX68)</f>
        <v>-84711.642538686108</v>
      </c>
      <c r="CY89" s="84">
        <f>+IF('Investuotojas ir Finansuotojas'!CY41&lt;0,'Investuotojas ir Finansuotojas'!CY41+'Investuotojas ir Finansuotojas'!CY35+'Investuotojas ir Finansuotojas'!CY26+'Investuotojas ir Finansuotojas'!CY68,'Investuotojas ir Finansuotojas'!CY26+'Investuotojas ir Finansuotojas'!CY35+'Investuotojas ir Finansuotojas'!CY68)</f>
        <v>-85031.904727105415</v>
      </c>
      <c r="CZ89" s="84">
        <f>+IF('Investuotojas ir Finansuotojas'!CZ41&lt;0,'Investuotojas ir Finansuotojas'!CZ41+'Investuotojas ir Finansuotojas'!CZ35+'Investuotojas ir Finansuotojas'!CZ26+'Investuotojas ir Finansuotojas'!CZ68,'Investuotojas ir Finansuotojas'!CZ26+'Investuotojas ir Finansuotojas'!CZ35+'Investuotojas ir Finansuotojas'!CZ68)</f>
        <v>-85353.501341309733</v>
      </c>
      <c r="DA89" s="95">
        <f t="shared" si="1442"/>
        <v>-885474.1124393912</v>
      </c>
      <c r="DB89" s="84">
        <f>+IF('Investuotojas ir Finansuotojas'!DB41&lt;0,'Investuotojas ir Finansuotojas'!DB41+'Investuotojas ir Finansuotojas'!DB35+'Investuotojas ir Finansuotojas'!DB26+'Investuotojas ir Finansuotojas'!DB68,'Investuotojas ir Finansuotojas'!DB26+'Investuotojas ir Finansuotojas'!DB35+'Investuotojas ir Finansuotojas'!DB68)</f>
        <v>-18608.512157296886</v>
      </c>
      <c r="DC89" s="84">
        <f>+IF('Investuotojas ir Finansuotojas'!DC41&lt;0,'Investuotojas ir Finansuotojas'!DC41+'Investuotojas ir Finansuotojas'!DC35+'Investuotojas ir Finansuotojas'!DC26+'Investuotojas ir Finansuotojas'!DC68,'Investuotojas ir Finansuotojas'!DC26+'Investuotojas ir Finansuotojas'!DC35+'Investuotojas ir Finansuotojas'!DC68)</f>
        <v>-85538.424758474575</v>
      </c>
      <c r="DD89" s="84">
        <f>+IF('Investuotojas ir Finansuotojas'!DD41&lt;0,'Investuotojas ir Finansuotojas'!DD41+'Investuotojas ir Finansuotojas'!DD35+'Investuotojas ir Finansuotojas'!DD26+'Investuotojas ir Finansuotojas'!DD68,'Investuotojas ir Finansuotojas'!DD26+'Investuotojas ir Finansuotojas'!DD35+'Investuotojas ir Finansuotojas'!DD68)</f>
        <v>-85861.491313504754</v>
      </c>
      <c r="DE89" s="84">
        <f>+IF('Investuotojas ir Finansuotojas'!DE41&lt;0,'Investuotojas ir Finansuotojas'!DE41+'Investuotojas ir Finansuotojas'!DE35+'Investuotojas ir Finansuotojas'!DE26+'Investuotojas ir Finansuotojas'!DE68,'Investuotojas ir Finansuotojas'!DE26+'Investuotojas ir Finansuotojas'!DE35+'Investuotojas ir Finansuotojas'!DE68)</f>
        <v>-86185.903979180846</v>
      </c>
      <c r="DF89" s="84">
        <f>+IF('Investuotojas ir Finansuotojas'!DF41&lt;0,'Investuotojas ir Finansuotojas'!DF41+'Investuotojas ir Finansuotojas'!DF35+'Investuotojas ir Finansuotojas'!DF26+'Investuotojas ir Finansuotojas'!DF68,'Investuotojas ir Finansuotojas'!DF26+'Investuotojas ir Finansuotojas'!DF35+'Investuotojas ir Finansuotojas'!DF68)</f>
        <v>-86511.668364297278</v>
      </c>
      <c r="DG89" s="84">
        <f>+IF('Investuotojas ir Finansuotojas'!DG41&lt;0,'Investuotojas ir Finansuotojas'!DG41+'Investuotojas ir Finansuotojas'!DG35+'Investuotojas ir Finansuotojas'!DG26+'Investuotojas ir Finansuotojas'!DG68,'Investuotojas ir Finansuotojas'!DG26+'Investuotojas ir Finansuotojas'!DG35+'Investuotojas ir Finansuotojas'!DG68)</f>
        <v>-18608.512157296886</v>
      </c>
      <c r="DH89" s="84">
        <f>+IF('Investuotojas ir Finansuotojas'!DH41&lt;0,'Investuotojas ir Finansuotojas'!DH41+'Investuotojas ir Finansuotojas'!DH35+'Investuotojas ir Finansuotojas'!DH26+'Investuotojas ir Finansuotojas'!DH68,'Investuotojas ir Finansuotojas'!DH26+'Investuotojas ir Finansuotojas'!DH35+'Investuotojas ir Finansuotojas'!DH68)</f>
        <v>-84445.203971961368</v>
      </c>
      <c r="DI89" s="84">
        <f>+IF('Investuotojas ir Finansuotojas'!DI41&lt;0,'Investuotojas ir Finansuotojas'!DI41+'Investuotojas ir Finansuotojas'!DI35+'Investuotojas ir Finansuotojas'!DI26+'Investuotojas ir Finansuotojas'!DI68,'Investuotojas ir Finansuotojas'!DI26+'Investuotojas ir Finansuotojas'!DI35+'Investuotojas ir Finansuotojas'!DI68)</f>
        <v>-84763.715440381056</v>
      </c>
      <c r="DJ89" s="84">
        <f>+IF('Investuotojas ir Finansuotojas'!DJ41&lt;0,'Investuotojas ir Finansuotojas'!DJ41+'Investuotojas ir Finansuotojas'!DJ35+'Investuotojas ir Finansuotojas'!DJ26+'Investuotojas ir Finansuotojas'!DJ68,'Investuotojas ir Finansuotojas'!DJ26+'Investuotojas ir Finansuotojas'!DJ35+'Investuotojas ir Finansuotojas'!DJ68)</f>
        <v>-85083.554039919138</v>
      </c>
      <c r="DK89" s="84">
        <f>+IF('Investuotojas ir Finansuotojas'!DK41&lt;0,'Investuotojas ir Finansuotojas'!DK41+'Investuotojas ir Finansuotojas'!DK35+'Investuotojas ir Finansuotojas'!DK26+'Investuotojas ir Finansuotojas'!DK68,'Investuotojas ir Finansuotojas'!DK26+'Investuotojas ir Finansuotojas'!DK35+'Investuotojas ir Finansuotojas'!DK68)</f>
        <v>-85404.725300288686</v>
      </c>
      <c r="DL89" s="84">
        <f>+IF('Investuotojas ir Finansuotojas'!DL41&lt;0,'Investuotojas ir Finansuotojas'!DL41+'Investuotojas ir Finansuotojas'!DL35+'Investuotojas ir Finansuotojas'!DL26+'Investuotojas ir Finansuotojas'!DL68,'Investuotojas ir Finansuotojas'!DL26+'Investuotojas ir Finansuotojas'!DL35+'Investuotojas ir Finansuotojas'!DL68)</f>
        <v>-85727.234774243043</v>
      </c>
      <c r="DM89" s="84">
        <f>+IF('Investuotojas ir Finansuotojas'!DM41&lt;0,'Investuotojas ir Finansuotojas'!DM41+'Investuotojas ir Finansuotojas'!DM35+'Investuotojas ir Finansuotojas'!DM26+'Investuotojas ir Finansuotojas'!DM68,'Investuotojas ir Finansuotojas'!DM26+'Investuotojas ir Finansuotojas'!DM35+'Investuotojas ir Finansuotojas'!DM68)</f>
        <v>-86051.088037672234</v>
      </c>
      <c r="DN89" s="95">
        <f t="shared" si="1444"/>
        <v>-892790.03429451678</v>
      </c>
      <c r="DO89" s="84">
        <f>+IF('Investuotojas ir Finansuotojas'!DO41&lt;0,'Investuotojas ir Finansuotojas'!DO41+'Investuotojas ir Finansuotojas'!DO35+'Investuotojas ir Finansuotojas'!DO26+'Investuotojas ir Finansuotojas'!DO68,'Investuotojas ir Finansuotojas'!DO26+'Investuotojas ir Finansuotojas'!DO35+'Investuotojas ir Finansuotojas'!DO68)</f>
        <v>-18766.858417470336</v>
      </c>
      <c r="DP89" s="84">
        <f>+IF('Investuotojas ir Finansuotojas'!DP41&lt;0,'Investuotojas ir Finansuotojas'!DP41+'Investuotojas ir Finansuotojas'!DP35+'Investuotojas ir Finansuotojas'!DP26+'Investuotojas ir Finansuotojas'!DP68,'Investuotojas ir Finansuotojas'!DP26+'Investuotojas ir Finansuotojas'!DP35+'Investuotojas ir Finansuotojas'!DP68)</f>
        <v>-86259.594264124215</v>
      </c>
      <c r="DQ89" s="84">
        <f>+IF('Investuotojas ir Finansuotojas'!DQ41&lt;0,'Investuotojas ir Finansuotojas'!DQ41+'Investuotojas ir Finansuotojas'!DQ35+'Investuotojas ir Finansuotojas'!DQ26+'Investuotojas ir Finansuotojas'!DQ68,'Investuotojas ir Finansuotojas'!DQ26+'Investuotojas ir Finansuotojas'!DQ35+'Investuotojas ir Finansuotojas'!DQ68)</f>
        <v>-86585.005916010516</v>
      </c>
      <c r="DR89" s="84">
        <f>+IF('Investuotojas ir Finansuotojas'!DR41&lt;0,'Investuotojas ir Finansuotojas'!DR41+'Investuotojas ir Finansuotojas'!DR35+'Investuotojas ir Finansuotojas'!DR26+'Investuotojas ir Finansuotojas'!DR68,'Investuotojas ir Finansuotojas'!DR26+'Investuotojas ir Finansuotojas'!DR35+'Investuotojas ir Finansuotojas'!DR68)</f>
        <v>-86911.773449779692</v>
      </c>
      <c r="DS89" s="84">
        <f>+IF('Investuotojas ir Finansuotojas'!DS41&lt;0,'Investuotojas ir Finansuotojas'!DS41+'Investuotojas ir Finansuotojas'!DS35+'Investuotojas ir Finansuotojas'!DS26+'Investuotojas ir Finansuotojas'!DS68,'Investuotojas ir Finansuotojas'!DS26+'Investuotojas ir Finansuotojas'!DS35+'Investuotojas ir Finansuotojas'!DS68)</f>
        <v>-87239.902514939589</v>
      </c>
      <c r="DT89" s="84">
        <f>+IF('Investuotojas ir Finansuotojas'!DT41&lt;0,'Investuotojas ir Finansuotojas'!DT41+'Investuotojas ir Finansuotojas'!DT35+'Investuotojas ir Finansuotojas'!DT26+'Investuotojas ir Finansuotojas'!DT68,'Investuotojas ir Finansuotojas'!DT26+'Investuotojas ir Finansuotojas'!DT35+'Investuotojas ir Finansuotojas'!DT68)</f>
        <v>-18766.858417470336</v>
      </c>
      <c r="DU89" s="84">
        <f>+IF('Investuotojas ir Finansuotojas'!DU41&lt;0,'Investuotojas ir Finansuotojas'!DU41+'Investuotojas ir Finansuotojas'!DU35+'Investuotojas ir Finansuotojas'!DU26+'Investuotojas ir Finansuotojas'!DU68,'Investuotojas ir Finansuotojas'!DU26+'Investuotojas ir Finansuotojas'!DU35+'Investuotojas ir Finansuotojas'!DU68)</f>
        <v>-85136.237689201778</v>
      </c>
      <c r="DV89" s="84">
        <f>+IF('Investuotojas ir Finansuotojas'!DV41&lt;0,'Investuotojas ir Finansuotojas'!DV41+'Investuotojas ir Finansuotojas'!DV35+'Investuotojas ir Finansuotojas'!DV26+'Investuotojas ir Finansuotojas'!DV68,'Investuotojas ir Finansuotojas'!DV26+'Investuotojas ir Finansuotojas'!DV35+'Investuotojas ir Finansuotojas'!DV68)</f>
        <v>-85456.968688692607</v>
      </c>
      <c r="DW89" s="84">
        <f>+IF('Investuotojas ir Finansuotojas'!DW41&lt;0,'Investuotojas ir Finansuotojas'!DW41+'Investuotojas ir Finansuotojas'!DW35+'Investuotojas ir Finansuotojas'!DW26+'Investuotojas ir Finansuotojas'!DW68,'Investuotojas ir Finansuotojas'!DW26+'Investuotojas ir Finansuotojas'!DW35+'Investuotojas ir Finansuotojas'!DW68)</f>
        <v>-85779.036067347944</v>
      </c>
      <c r="DX89" s="84">
        <f>+IF('Investuotojas ir Finansuotojas'!DX41&lt;0,'Investuotojas ir Finansuotojas'!DX41+'Investuotojas ir Finansuotojas'!DX35+'Investuotojas ir Finansuotojas'!DX26+'Investuotojas ir Finansuotojas'!DX68,'Investuotojas ir Finansuotojas'!DX26+'Investuotojas ir Finansuotojas'!DX35+'Investuotojas ir Finansuotojas'!DX68)</f>
        <v>-86102.445393414353</v>
      </c>
      <c r="DY89" s="84">
        <f>+IF('Investuotojas ir Finansuotojas'!DY41&lt;0,'Investuotojas ir Finansuotojas'!DY41+'Investuotojas ir Finansuotojas'!DY35+'Investuotojas ir Finansuotojas'!DY26+'Investuotojas ir Finansuotojas'!DY68,'Investuotojas ir Finansuotojas'!DY26+'Investuotojas ir Finansuotojas'!DY35+'Investuotojas ir Finansuotojas'!DY68)</f>
        <v>-86427.20225833937</v>
      </c>
      <c r="DZ89" s="84">
        <f>+IF('Investuotojas ir Finansuotojas'!DZ41&lt;0,'Investuotojas ir Finansuotojas'!DZ41+'Investuotojas ir Finansuotojas'!DZ35+'Investuotojas ir Finansuotojas'!DZ26+'Investuotojas ir Finansuotojas'!DZ68,'Investuotojas ir Finansuotojas'!DZ26+'Investuotojas ir Finansuotojas'!DZ35+'Investuotojas ir Finansuotojas'!DZ68)</f>
        <v>-86753.312276868266</v>
      </c>
      <c r="EA89" s="95">
        <f t="shared" si="1446"/>
        <v>-900185.1953536591</v>
      </c>
      <c r="EB89" s="84">
        <f>+IF('Investuotojas ir Finansuotojas'!EB41&lt;0,'Investuotojas ir Finansuotojas'!EB41+'Investuotojas ir Finansuotojas'!EB35+'Investuotojas ir Finansuotojas'!EB26+'Investuotojas ir Finansuotojas'!EB68,'Investuotojas ir Finansuotojas'!EB26+'Investuotojas ir Finansuotojas'!EB35+'Investuotojas ir Finansuotojas'!EB68)</f>
        <v>-18929.955065448994</v>
      </c>
      <c r="EC89" s="84">
        <f>+IF('Investuotojas ir Finansuotojas'!EC41&lt;0,'Investuotojas ir Finansuotojas'!EC41+'Investuotojas ir Finansuotojas'!EC35+'Investuotojas ir Finansuotojas'!EC26+'Investuotojas ir Finansuotojas'!EC68,'Investuotojas ir Finansuotojas'!EC26+'Investuotojas ir Finansuotojas'!EC35+'Investuotojas ir Finansuotojas'!EC68)</f>
        <v>-86993.392860908192</v>
      </c>
      <c r="ED89" s="84">
        <f>+IF('Investuotojas ir Finansuotojas'!ED41&lt;0,'Investuotojas ir Finansuotojas'!ED41+'Investuotojas ir Finansuotojas'!ED35+'Investuotojas ir Finansuotojas'!ED26+'Investuotojas ir Finansuotojas'!ED68,'Investuotojas ir Finansuotojas'!ED26+'Investuotojas ir Finansuotojas'!ED35+'Investuotojas ir Finansuotojas'!ED68)</f>
        <v>-87321.182437581214</v>
      </c>
      <c r="EE89" s="84">
        <f>+IF('Investuotojas ir Finansuotojas'!EE41&lt;0,'Investuotojas ir Finansuotojas'!EE41+'Investuotojas ir Finansuotojas'!EE35+'Investuotojas ir Finansuotojas'!EE26+'Investuotojas ir Finansuotojas'!EE68,'Investuotojas ir Finansuotojas'!EE26+'Investuotojas ir Finansuotojas'!EE35+'Investuotojas ir Finansuotojas'!EE68)</f>
        <v>-87650.33780415701</v>
      </c>
      <c r="EF89" s="84">
        <f>+IF('Investuotojas ir Finansuotojas'!EF41&lt;0,'Investuotojas ir Finansuotojas'!EF41+'Investuotojas ir Finansuotojas'!EF35+'Investuotojas ir Finansuotojas'!EF26+'Investuotojas ir Finansuotojas'!EF68,'Investuotojas ir Finansuotojas'!EF26+'Investuotojas ir Finansuotojas'!EF35+'Investuotojas ir Finansuotojas'!EF68)</f>
        <v>-87980.864651426877</v>
      </c>
      <c r="EG89" s="84">
        <f>+IF('Investuotojas ir Finansuotojas'!EG41&lt;0,'Investuotojas ir Finansuotojas'!EG41+'Investuotojas ir Finansuotojas'!EG35+'Investuotojas ir Finansuotojas'!EG26+'Investuotojas ir Finansuotojas'!EG68,'Investuotojas ir Finansuotojas'!EG26+'Investuotojas ir Finansuotojas'!EG35+'Investuotojas ir Finansuotojas'!EG68)</f>
        <v>-18929.955065448994</v>
      </c>
      <c r="EH89" s="84">
        <f>+IF('Investuotojas ir Finansuotojas'!EH41&lt;0,'Investuotojas ir Finansuotojas'!EH41+'Investuotojas ir Finansuotojas'!EH35+'Investuotojas ir Finansuotojas'!EH26+'Investuotojas ir Finansuotojas'!EH68,'Investuotojas ir Finansuotojas'!EH26+'Investuotojas ir Finansuotojas'!EH35+'Investuotojas ir Finansuotojas'!EH68)</f>
        <v>-85832.05517273923</v>
      </c>
      <c r="EI89" s="84">
        <f>+IF('Investuotojas ir Finansuotojas'!EI41&lt;0,'Investuotojas ir Finansuotojas'!EI41+'Investuotojas ir Finansuotojas'!EI35+'Investuotojas ir Finansuotojas'!EI26+'Investuotojas ir Finansuotojas'!EI68,'Investuotojas ir Finansuotojas'!EI26+'Investuotojas ir Finansuotojas'!EI35+'Investuotojas ir Finansuotojas'!EI68)</f>
        <v>-86155.005842378159</v>
      </c>
      <c r="EJ89" s="84">
        <f>+IF('Investuotojas ir Finansuotojas'!EJ41&lt;0,'Investuotojas ir Finansuotojas'!EJ41+'Investuotojas ir Finansuotojas'!EJ35+'Investuotojas ir Finansuotojas'!EJ26+'Investuotojas ir Finansuotojas'!EJ68,'Investuotojas ir Finansuotojas'!EJ26+'Investuotojas ir Finansuotojas'!EJ35+'Investuotojas ir Finansuotojas'!EJ68)</f>
        <v>-86479.302139807289</v>
      </c>
      <c r="EK89" s="84">
        <f>+IF('Investuotojas ir Finansuotojas'!EK41&lt;0,'Investuotojas ir Finansuotojas'!EK41+'Investuotojas ir Finansuotojas'!EK35+'Investuotojas ir Finansuotojas'!EK26+'Investuotojas ir Finansuotojas'!EK68,'Investuotojas ir Finansuotojas'!EK26+'Investuotojas ir Finansuotojas'!EK35+'Investuotojas ir Finansuotojas'!EK68)</f>
        <v>-86804.949671809052</v>
      </c>
      <c r="EL89" s="84">
        <f>+IF('Investuotojas ir Finansuotojas'!EL41&lt;0,'Investuotojas ir Finansuotojas'!EL41+'Investuotojas ir Finansuotojas'!EL35+'Investuotojas ir Finansuotojas'!EL26+'Investuotojas ir Finansuotojas'!EL68,'Investuotojas ir Finansuotojas'!EL26+'Investuotojas ir Finansuotojas'!EL35+'Investuotojas ir Finansuotojas'!EL68)</f>
        <v>-87131.95406852747</v>
      </c>
      <c r="EM89" s="84">
        <f>+IF('Investuotojas ir Finansuotojas'!EM41&lt;0,'Investuotojas ir Finansuotojas'!EM41+'Investuotojas ir Finansuotojas'!EM35+'Investuotojas ir Finansuotojas'!EM26+'Investuotojas ir Finansuotojas'!EM68,'Investuotojas ir Finansuotojas'!EM26+'Investuotojas ir Finansuotojas'!EM35+'Investuotojas ir Finansuotojas'!EM68)</f>
        <v>-87460.320983565543</v>
      </c>
      <c r="EN89" s="95">
        <f t="shared" si="1448"/>
        <v>-907669.27576379792</v>
      </c>
      <c r="EO89" s="84">
        <f>+IF('Investuotojas ir Finansuotojas'!EO41&lt;0,'Investuotojas ir Finansuotojas'!EO41+'Investuotojas ir Finansuotojas'!EO35+'Investuotojas ir Finansuotojas'!EO26+'Investuotojas ir Finansuotojas'!EO68,'Investuotojas ir Finansuotojas'!EO26+'Investuotojas ir Finansuotojas'!EO35+'Investuotojas ir Finansuotojas'!EO68)</f>
        <v>-19097.94461286701</v>
      </c>
      <c r="EP89" s="84">
        <f>+IF('Investuotojas ir Finansuotojas'!EP41&lt;0,'Investuotojas ir Finansuotojas'!EP41+'Investuotojas ir Finansuotojas'!EP35+'Investuotojas ir Finansuotojas'!EP26+'Investuotojas ir Finansuotojas'!EP68,'Investuotojas ir Finansuotojas'!EP26+'Investuotojas ir Finansuotojas'!EP35+'Investuotojas ir Finansuotojas'!EP68)</f>
        <v>-87742.591231534883</v>
      </c>
      <c r="EQ89" s="84">
        <f>+IF('Investuotojas ir Finansuotojas'!EQ41&lt;0,'Investuotojas ir Finansuotojas'!EQ41+'Investuotojas ir Finansuotojas'!EQ35+'Investuotojas ir Finansuotojas'!EQ26+'Investuotojas ir Finansuotojas'!EQ68,'Investuotojas ir Finansuotojas'!EQ26+'Investuotojas ir Finansuotojas'!EQ35+'Investuotojas ir Finansuotojas'!EQ68)</f>
        <v>-88072.802511637943</v>
      </c>
      <c r="ER89" s="84">
        <f>+IF('Investuotojas ir Finansuotojas'!ER41&lt;0,'Investuotojas ir Finansuotojas'!ER41+'Investuotojas ir Finansuotojas'!ER35+'Investuotojas ir Finansuotojas'!ER26+'Investuotojas ir Finansuotojas'!ER68,'Investuotojas ir Finansuotojas'!ER26+'Investuotojas ir Finansuotojas'!ER35+'Investuotojas ir Finansuotojas'!ER68)</f>
        <v>-88404.3896720747</v>
      </c>
      <c r="ES89" s="84">
        <f>+IF('Investuotojas ir Finansuotojas'!ES41&lt;0,'Investuotojas ir Finansuotojas'!ES41+'Investuotojas ir Finansuotojas'!ES35+'Investuotojas ir Finansuotojas'!ES26+'Investuotojas ir Finansuotojas'!ES68,'Investuotojas ir Finansuotojas'!ES26+'Investuotojas ir Finansuotojas'!ES35+'Investuotojas ir Finansuotojas'!ES68)</f>
        <v>-88737.358445680002</v>
      </c>
      <c r="ET89" s="84">
        <f>+IF('Investuotojas ir Finansuotojas'!ET41&lt;0,'Investuotojas ir Finansuotojas'!ET41+'Investuotojas ir Finansuotojas'!ET35+'Investuotojas ir Finansuotojas'!ET26+'Investuotojas ir Finansuotojas'!ET68,'Investuotojas ir Finansuotojas'!ET26+'Investuotojas ir Finansuotojas'!ET35+'Investuotojas ir Finansuotojas'!ET68)</f>
        <v>-19097.94461286701</v>
      </c>
      <c r="EU89" s="84">
        <f>+IF('Investuotojas ir Finansuotojas'!EU41&lt;0,'Investuotojas ir Finansuotojas'!EU41+'Investuotojas ir Finansuotojas'!EU35+'Investuotojas ir Finansuotojas'!EU26+'Investuotojas ir Finansuotojas'!EU68,'Investuotojas ir Finansuotojas'!EU26+'Investuotojas ir Finansuotojas'!EU35+'Investuotojas ir Finansuotojas'!EU68)</f>
        <v>-86532.810068576349</v>
      </c>
      <c r="EV89" s="84">
        <f>+IF('Investuotojas ir Finansuotojas'!EV41&lt;0,'Investuotojas ir Finansuotojas'!EV41+'Investuotojas ir Finansuotojas'!EV35+'Investuotojas ir Finansuotojas'!EV26+'Investuotojas ir Finansuotojas'!EV68,'Investuotojas ir Finansuotojas'!EV26+'Investuotojas ir Finansuotojas'!EV35+'Investuotojas ir Finansuotojas'!EV68)</f>
        <v>-86857.980593833738</v>
      </c>
      <c r="EW89" s="84">
        <f>+IF('Investuotojas ir Finansuotojas'!EW41&lt;0,'Investuotojas ir Finansuotojas'!EW41+'Investuotojas ir Finansuotojas'!EW35+'Investuotojas ir Finansuotojas'!EW26+'Investuotojas ir Finansuotojas'!EW68,'Investuotojas ir Finansuotojas'!EW26+'Investuotojas ir Finansuotojas'!EW35+'Investuotojas ir Finansuotojas'!EW68)</f>
        <v>-87184.505996279695</v>
      </c>
      <c r="EX89" s="84">
        <f>+IF('Investuotojas ir Finansuotojas'!EX41&lt;0,'Investuotojas ir Finansuotojas'!EX41+'Investuotojas ir Finansuotojas'!EX35+'Investuotojas ir Finansuotojas'!EX26+'Investuotojas ir Finansuotojas'!EX68,'Investuotojas ir Finansuotojas'!EX26+'Investuotojas ir Finansuotojas'!EX35+'Investuotojas ir Finansuotojas'!EX68)</f>
        <v>-87512.391921235845</v>
      </c>
      <c r="EY89" s="84">
        <f>+IF('Investuotojas ir Finansuotojas'!EY41&lt;0,'Investuotojas ir Finansuotojas'!EY41+'Investuotojas ir Finansuotojas'!EY35+'Investuotojas ir Finansuotojas'!EY26+'Investuotojas ir Finansuotojas'!EY68,'Investuotojas ir Finansuotojas'!EY26+'Investuotojas ir Finansuotojas'!EY35+'Investuotojas ir Finansuotojas'!EY68)</f>
        <v>-87841.644037545935</v>
      </c>
      <c r="EZ89" s="84">
        <f>+IF('Investuotojas ir Finansuotojas'!EZ41&lt;0,'Investuotojas ir Finansuotojas'!EZ41+'Investuotojas ir Finansuotojas'!EZ35+'Investuotojas ir Finansuotojas'!EZ26+'Investuotojas ir Finansuotojas'!EZ68,'Investuotojas ir Finansuotojas'!EZ26+'Investuotojas ir Finansuotojas'!EZ35+'Investuotojas ir Finansuotojas'!EZ68)</f>
        <v>-88172.268037674017</v>
      </c>
      <c r="FA89" s="95">
        <f t="shared" si="1450"/>
        <v>-915254.6317418071</v>
      </c>
      <c r="FB89" s="84">
        <f>+IF('Investuotojas ir Finansuotojas'!FB41&lt;0,'Investuotojas ir Finansuotojas'!FB41+'Investuotojas ir Finansuotojas'!FB35+'Investuotojas ir Finansuotojas'!FB26+'Investuotojas ir Finansuotojas'!FB68,'Investuotojas ir Finansuotojas'!FB26+'Investuotojas ir Finansuotojas'!FB35+'Investuotojas ir Finansuotojas'!FB68)</f>
        <v>-19270.973846707562</v>
      </c>
      <c r="FC89" s="84">
        <f>+IF('Investuotojas ir Finansuotojas'!FC41&lt;0,'Investuotojas ir Finansuotojas'!FC41+'Investuotojas ir Finansuotojas'!FC35+'Investuotojas ir Finansuotojas'!FC26+'Investuotojas ir Finansuotojas'!FC68,'Investuotojas ir Finansuotojas'!FC26+'Investuotojas ir Finansuotojas'!FC35+'Investuotojas ir Finansuotojas'!FC68)</f>
        <v>-88510.824496758898</v>
      </c>
      <c r="FD89" s="84">
        <f>+IF('Investuotojas ir Finansuotojas'!FD41&lt;0,'Investuotojas ir Finansuotojas'!FD41+'Investuotojas ir Finansuotojas'!FD35+'Investuotojas ir Finansuotojas'!FD26+'Investuotojas ir Finansuotojas'!FD68,'Investuotojas ir Finansuotojas'!FD26+'Investuotojas ir Finansuotojas'!FD35+'Investuotojas ir Finansuotojas'!FD68)</f>
        <v>-88843.515793659346</v>
      </c>
      <c r="FE89" s="84">
        <f>+IF('Investuotojas ir Finansuotojas'!FE41&lt;0,'Investuotojas ir Finansuotojas'!FE41+'Investuotojas ir Finansuotojas'!FE35+'Investuotojas ir Finansuotojas'!FE26+'Investuotojas ir Finansuotojas'!FE68,'Investuotojas ir Finansuotojas'!FE26+'Investuotojas ir Finansuotojas'!FE35+'Investuotojas ir Finansuotojas'!FE68)</f>
        <v>-89177.593304296926</v>
      </c>
      <c r="FF89" s="84">
        <f>+IF('Investuotojas ir Finansuotojas'!FF41&lt;0,'Investuotojas ir Finansuotojas'!FF41+'Investuotojas ir Finansuotojas'!FF35+'Investuotojas ir Finansuotojas'!FF26+'Investuotojas ir Finansuotojas'!FF68,'Investuotojas ir Finansuotojas'!FF26+'Investuotojas ir Finansuotojas'!FF35+'Investuotojas ir Finansuotojas'!FF68)</f>
        <v>-89513.062804562127</v>
      </c>
      <c r="FG89" s="84">
        <f>+IF('Investuotojas ir Finansuotojas'!FG41&lt;0,'Investuotojas ir Finansuotojas'!FG41+'Investuotojas ir Finansuotojas'!FG35+'Investuotojas ir Finansuotojas'!FG26+'Investuotojas ir Finansuotojas'!FG68,'Investuotojas ir Finansuotojas'!FG26+'Investuotojas ir Finansuotojas'!FG35+'Investuotojas ir Finansuotojas'!FG68)</f>
        <v>-19270.973846707562</v>
      </c>
      <c r="FH89" s="84">
        <f>+IF('Investuotojas ir Finansuotojas'!FH41&lt;0,'Investuotojas ir Finansuotojas'!FH41+'Investuotojas ir Finansuotojas'!FH35+'Investuotojas ir Finansuotojas'!FH26+'Investuotojas ir Finansuotojas'!FH68,'Investuotojas ir Finansuotojas'!FH26+'Investuotojas ir Finansuotojas'!FH35+'Investuotojas ir Finansuotojas'!FH68)</f>
        <v>-87238.663942184096</v>
      </c>
      <c r="FI89" s="84">
        <f>+IF('Investuotojas ir Finansuotojas'!FI41&lt;0,'Investuotojas ir Finansuotojas'!FI41+'Investuotojas ir Finansuotojas'!FI35+'Investuotojas ir Finansuotojas'!FI26+'Investuotojas ir Finansuotojas'!FI68,'Investuotojas ir Finansuotojas'!FI26+'Investuotojas ir Finansuotojas'!FI35+'Investuotojas ir Finansuotojas'!FI68)</f>
        <v>-87566.054570107168</v>
      </c>
      <c r="FJ89" s="84">
        <f>+IF('Investuotojas ir Finansuotojas'!FJ41&lt;0,'Investuotojas ir Finansuotojas'!FJ41+'Investuotojas ir Finansuotojas'!FJ35+'Investuotojas ir Finansuotojas'!FJ26+'Investuotojas ir Finansuotojas'!FJ68,'Investuotojas ir Finansuotojas'!FJ26+'Investuotojas ir Finansuotojas'!FJ35+'Investuotojas ir Finansuotojas'!FJ68)</f>
        <v>-87894.809325646595</v>
      </c>
      <c r="FK89" s="84">
        <f>+IF('Investuotojas ir Finansuotojas'!FK41&lt;0,'Investuotojas ir Finansuotojas'!FK41+'Investuotojas ir Finansuotojas'!FK35+'Investuotojas ir Finansuotojas'!FK26+'Investuotojas ir Finansuotojas'!FK68,'Investuotojas ir Finansuotojas'!FK26+'Investuotojas ir Finansuotojas'!FK35+'Investuotojas ir Finansuotojas'!FK68)</f>
        <v>-88224.933892667425</v>
      </c>
      <c r="FL89" s="84">
        <f>+IF('Investuotojas ir Finansuotojas'!FL41&lt;0,'Investuotojas ir Finansuotojas'!FL41+'Investuotojas ir Finansuotojas'!FL35+'Investuotojas ir Finansuotojas'!FL26+'Investuotojas ir Finansuotojas'!FL68,'Investuotojas ir Finansuotojas'!FL26+'Investuotojas ir Finansuotojas'!FL35+'Investuotojas ir Finansuotojas'!FL68)</f>
        <v>-88556.433978717512</v>
      </c>
      <c r="FM89" s="84">
        <f>+IF('Investuotojas ir Finansuotojas'!FM41&lt;0,'Investuotojas ir Finansuotojas'!FM41+'Investuotojas ir Finansuotojas'!FM35+'Investuotojas ir Finansuotojas'!FM26+'Investuotojas ir Finansuotojas'!FM68,'Investuotojas ir Finansuotojas'!FM26+'Investuotojas ir Finansuotojas'!FM35+'Investuotojas ir Finansuotojas'!FM68)</f>
        <v>-88889.315315126136</v>
      </c>
      <c r="FN89" s="95">
        <f t="shared" si="1452"/>
        <v>-922957.15511714132</v>
      </c>
      <c r="FO89" s="84">
        <f>+IF('Investuotojas ir Finansuotojas'!FO41&lt;0,'Investuotojas ir Finansuotojas'!FO41+'Investuotojas ir Finansuotojas'!FO35+'Investuotojas ir Finansuotojas'!FO26+'Investuotojas ir Finansuotojas'!FO68,'Investuotojas ir Finansuotojas'!FO26+'Investuotojas ir Finansuotojas'!FO35+'Investuotojas ir Finansuotojas'!FO68)</f>
        <v>-19449.193957563337</v>
      </c>
      <c r="FP89" s="84">
        <f>+IF('Investuotojas ir Finansuotojas'!FP41&lt;0,'Investuotojas ir Finansuotojas'!FP41+'Investuotojas ir Finansuotojas'!FP35+'Investuotojas ir Finansuotojas'!FP26+'Investuotojas ir Finansuotojas'!FP68,'Investuotojas ir Finansuotojas'!FP26+'Investuotojas ir Finansuotojas'!FP35+'Investuotojas ir Finansuotojas'!FP68)</f>
        <v>-89302.873376635063</v>
      </c>
      <c r="FQ89" s="84">
        <f>+IF('Investuotojas ir Finansuotojas'!FQ41&lt;0,'Investuotojas ir Finansuotojas'!FQ41+'Investuotojas ir Finansuotojas'!FQ35+'Investuotojas ir Finansuotojas'!FQ26+'Investuotojas ir Finansuotojas'!FQ68,'Investuotojas ir Finansuotojas'!FQ26+'Investuotojas ir Finansuotojas'!FQ35+'Investuotojas ir Finansuotojas'!FQ68)</f>
        <v>-89638.122293406457</v>
      </c>
      <c r="FR89" s="84">
        <f>+IF('Investuotojas ir Finansuotojas'!FR41&lt;0,'Investuotojas ir Finansuotojas'!FR41+'Investuotojas ir Finansuotojas'!FR35+'Investuotojas ir Finansuotojas'!FR26+'Investuotojas ir Finansuotojas'!FR68,'Investuotojas ir Finansuotojas'!FR26+'Investuotojas ir Finansuotojas'!FR35+'Investuotojas ir Finansuotojas'!FR68)</f>
        <v>-89974.768080664391</v>
      </c>
      <c r="FS89" s="84">
        <f>+IF('Investuotojas ir Finansuotojas'!FS41&lt;0,'Investuotojas ir Finansuotojas'!FS41+'Investuotojas ir Finansuotojas'!FS35+'Investuotojas ir Finansuotojas'!FS26+'Investuotojas ir Finansuotojas'!FS68,'Investuotojas ir Finansuotojas'!FS26+'Investuotojas ir Finansuotojas'!FS35+'Investuotojas ir Finansuotojas'!FS68)</f>
        <v>-90312.816558702558</v>
      </c>
      <c r="FT89" s="84">
        <f>+IF('Investuotojas ir Finansuotojas'!FT41&lt;0,'Investuotojas ir Finansuotojas'!FT41+'Investuotojas ir Finansuotojas'!FT35+'Investuotojas ir Finansuotojas'!FT26+'Investuotojas ir Finansuotojas'!FT68,'Investuotojas ir Finansuotojas'!FT26+'Investuotojas ir Finansuotojas'!FT35+'Investuotojas ir Finansuotojas'!FT68)</f>
        <v>-19449.193957563337</v>
      </c>
      <c r="FU89" s="84">
        <f>+IF('Investuotojas ir Finansuotojas'!FU41&lt;0,'Investuotojas ir Finansuotojas'!FU41+'Investuotojas ir Finansuotojas'!FU35+'Investuotojas ir Finansuotojas'!FU26+'Investuotojas ir Finansuotojas'!FU68,'Investuotojas ir Finansuotojas'!FU26+'Investuotojas ir Finansuotojas'!FU35+'Investuotojas ir Finansuotojas'!FU68)</f>
        <v>-103079.2067892904</v>
      </c>
      <c r="FV89" s="84">
        <f>+IF('Investuotojas ir Finansuotojas'!FV41&lt;0,'Investuotojas ir Finansuotojas'!FV41+'Investuotojas ir Finansuotojas'!FV35+'Investuotojas ir Finansuotojas'!FV26+'Investuotojas ir Finansuotojas'!FV68,'Investuotojas ir Finansuotojas'!FV26+'Investuotojas ir Finansuotojas'!FV35+'Investuotojas ir Finansuotojas'!FV68)</f>
        <v>-103427.66517608929</v>
      </c>
      <c r="FW89" s="84">
        <f>+IF('Investuotojas ir Finansuotojas'!FW41&lt;0,'Investuotojas ir Finansuotojas'!FW41+'Investuotojas ir Finansuotojas'!FW35+'Investuotojas ir Finansuotojas'!FW26+'Investuotojas ir Finansuotojas'!FW68,'Investuotojas ir Finansuotojas'!FW26+'Investuotojas ir Finansuotojas'!FW35+'Investuotojas ir Finansuotojas'!FW68)</f>
        <v>-103777.57547283314</v>
      </c>
      <c r="FX89" s="84">
        <f>+IF('Investuotojas ir Finansuotojas'!FX41&lt;0,'Investuotojas ir Finansuotojas'!FX41+'Investuotojas ir Finansuotojas'!FX35+'Investuotojas ir Finansuotojas'!FX26+'Investuotojas ir Finansuotojas'!FX68,'Investuotojas ir Finansuotojas'!FX26+'Investuotojas ir Finansuotojas'!FX35+'Investuotojas ir Finansuotojas'!FX68)</f>
        <v>-104128.94372914675</v>
      </c>
      <c r="FY89" s="84">
        <f>+IF('Investuotojas ir Finansuotojas'!FY41&lt;0,'Investuotojas ir Finansuotojas'!FY41+'Investuotojas ir Finansuotojas'!FY35+'Investuotojas ir Finansuotojas'!FY26+'Investuotojas ir Finansuotojas'!FY68,'Investuotojas ir Finansuotojas'!FY26+'Investuotojas ir Finansuotojas'!FY35+'Investuotojas ir Finansuotojas'!FY68)</f>
        <v>-104481.77601986167</v>
      </c>
      <c r="FZ89" s="84">
        <f>+IF('Investuotojas ir Finansuotojas'!FZ41&lt;0,'Investuotojas ir Finansuotojas'!FZ41+'Investuotojas ir Finansuotojas'!FZ35+'Investuotojas ir Finansuotojas'!FZ26+'Investuotojas ir Finansuotojas'!FZ68,'Investuotojas ir Finansuotojas'!FZ26+'Investuotojas ir Finansuotojas'!FZ35+'Investuotojas ir Finansuotojas'!FZ68)</f>
        <v>-104836.07844512125</v>
      </c>
      <c r="GA89" s="95">
        <f t="shared" si="1454"/>
        <v>-1021858.2138568776</v>
      </c>
      <c r="GB89" s="84">
        <f>+IF('Investuotojas ir Finansuotojas'!GB41&lt;0,'Investuotojas ir Finansuotojas'!GB41+'Investuotojas ir Finansuotojas'!GB35+'Investuotojas ir Finansuotojas'!GB26+'Investuotojas ir Finansuotojas'!GB68,'Investuotojas ir Finansuotojas'!GB26+'Investuotojas ir Finansuotojas'!GB35+'Investuotojas ir Finansuotojas'!GB68)</f>
        <v>-7369.0367434736581</v>
      </c>
      <c r="GC89" s="84">
        <f>+IF('Investuotojas ir Finansuotojas'!GC41&lt;0,'Investuotojas ir Finansuotojas'!GC41+'Investuotojas ir Finansuotojas'!GC35+'Investuotojas ir Finansuotojas'!GC26+'Investuotojas ir Finansuotojas'!GC68,'Investuotojas ir Finansuotojas'!GC26+'Investuotojas ir Finansuotojas'!GC35+'Investuotojas ir Finansuotojas'!GC68)</f>
        <v>-90235.941156582558</v>
      </c>
      <c r="GD89" s="84">
        <f>+IF('Investuotojas ir Finansuotojas'!GD41&lt;0,'Investuotojas ir Finansuotojas'!GD41+'Investuotojas ir Finansuotojas'!GD35+'Investuotojas ir Finansuotojas'!GD26+'Investuotojas ir Finansuotojas'!GD68,'Investuotojas ir Finansuotojas'!GD26+'Investuotojas ir Finansuotojas'!GD35+'Investuotojas ir Finansuotojas'!GD68)</f>
        <v>-90593.252388400695</v>
      </c>
      <c r="GE89" s="84">
        <f>+IF('Investuotojas ir Finansuotojas'!GE41&lt;0,'Investuotojas ir Finansuotojas'!GE41+'Investuotojas ir Finansuotojas'!GE35+'Investuotojas ir Finansuotojas'!GE26+'Investuotojas ir Finansuotojas'!GE68,'Investuotojas ir Finansuotojas'!GE26+'Investuotojas ir Finansuotojas'!GE35+'Investuotojas ir Finansuotojas'!GE68)</f>
        <v>-90952.052417018072</v>
      </c>
      <c r="GF89" s="84">
        <f>+IF('Investuotojas ir Finansuotojas'!GF41&lt;0,'Investuotojas ir Finansuotojas'!GF41+'Investuotojas ir Finansuotojas'!GF35+'Investuotojas ir Finansuotojas'!GF26+'Investuotojas ir Finansuotojas'!GF68,'Investuotojas ir Finansuotojas'!GF26+'Investuotojas ir Finansuotojas'!GF35+'Investuotojas ir Finansuotojas'!GF68)</f>
        <v>-91312.347445754698</v>
      </c>
      <c r="GG89" s="84">
        <f>+IF('Investuotojas ir Finansuotojas'!GG41&lt;0,'Investuotojas ir Finansuotojas'!GG41+'Investuotojas ir Finansuotojas'!GG35+'Investuotojas ir Finansuotojas'!GG26+'Investuotojas ir Finansuotojas'!GG68,'Investuotojas ir Finansuotojas'!GG26+'Investuotojas ir Finansuotojas'!GG35+'Investuotojas ir Finansuotojas'!GG68)</f>
        <v>-4481.2455202296296</v>
      </c>
      <c r="GH89" s="84">
        <f>+IF('Investuotojas ir Finansuotojas'!GH41&lt;0,'Investuotojas ir Finansuotojas'!GH41+'Investuotojas ir Finansuotojas'!GH35+'Investuotojas ir Finansuotojas'!GH26+'Investuotojas ir Finansuotojas'!GH68,'Investuotojas ir Finansuotojas'!GH26+'Investuotojas ir Finansuotojas'!GH35+'Investuotojas ir Finansuotojas'!GH68)</f>
        <v>-88177.882595994393</v>
      </c>
      <c r="GI89" s="84">
        <f>+IF('Investuotojas ir Finansuotojas'!GI41&lt;0,'Investuotojas ir Finansuotojas'!GI41+'Investuotojas ir Finansuotojas'!GI35+'Investuotojas ir Finansuotojas'!GI26+'Investuotojas ir Finansuotojas'!GI68,'Investuotojas ir Finansuotojas'!GI26+'Investuotojas ir Finansuotojas'!GI35+'Investuotojas ir Finansuotojas'!GI68)</f>
        <v>-88526.618583810079</v>
      </c>
      <c r="GJ89" s="84">
        <f>+IF('Investuotojas ir Finansuotojas'!GJ41&lt;0,'Investuotojas ir Finansuotojas'!GJ41+'Investuotojas ir Finansuotojas'!GJ35+'Investuotojas ir Finansuotojas'!GJ26+'Investuotojas ir Finansuotojas'!GJ68,'Investuotojas ir Finansuotojas'!GJ26+'Investuotojas ir Finansuotojas'!GJ35+'Investuotojas ir Finansuotojas'!GJ68)</f>
        <v>-88876.807638241662</v>
      </c>
      <c r="GK89" s="84">
        <f>+IF('Investuotojas ir Finansuotojas'!GK41&lt;0,'Investuotojas ir Finansuotojas'!GK41+'Investuotojas ir Finansuotojas'!GK35+'Investuotojas ir Finansuotojas'!GK26+'Investuotojas ir Finansuotojas'!GK68,'Investuotojas ir Finansuotojas'!GK26+'Investuotojas ir Finansuotojas'!GK35+'Investuotojas ir Finansuotojas'!GK68)</f>
        <v>-89228.455813733381</v>
      </c>
      <c r="GL89" s="84">
        <f>+IF('Investuotojas ir Finansuotojas'!GL41&lt;0,'Investuotojas ir Finansuotojas'!GL41+'Investuotojas ir Finansuotojas'!GL35+'Investuotojas ir Finansuotojas'!GL26+'Investuotojas ir Finansuotojas'!GL68,'Investuotojas ir Finansuotojas'!GL26+'Investuotojas ir Finansuotojas'!GL35+'Investuotojas ir Finansuotojas'!GL68)</f>
        <v>-89581.56918995631</v>
      </c>
      <c r="GM89" s="84">
        <f>+IF('Investuotojas ir Finansuotojas'!GM41&lt;0,'Investuotojas ir Finansuotojas'!GM41+'Investuotojas ir Finansuotojas'!GM35+'Investuotojas ir Finansuotojas'!GM26+'Investuotojas ir Finansuotojas'!GM68,'Investuotojas ir Finansuotojas'!GM26+'Investuotojas ir Finansuotojas'!GM35+'Investuotojas ir Finansuotojas'!GM68)</f>
        <v>-4481.2455202296296</v>
      </c>
      <c r="GN89" s="95">
        <f t="shared" si="1456"/>
        <v>-823816.45501342486</v>
      </c>
      <c r="GO89" s="84">
        <f>-'Investuotojas ir Finansuotojas'!GO35+'Investuotojas ir Finansuotojas'!GO26</f>
        <v>0</v>
      </c>
      <c r="GP89" s="84">
        <f>-'Investuotojas ir Finansuotojas'!GP35+'Investuotojas ir Finansuotojas'!GP26</f>
        <v>0</v>
      </c>
      <c r="GQ89" s="84">
        <f>-'Investuotojas ir Finansuotojas'!GQ35+'Investuotojas ir Finansuotojas'!GQ26</f>
        <v>0</v>
      </c>
      <c r="GR89" s="84">
        <f>-'Investuotojas ir Finansuotojas'!GR35+'Investuotojas ir Finansuotojas'!GR26</f>
        <v>0</v>
      </c>
      <c r="GS89" s="84">
        <f>-'Investuotojas ir Finansuotojas'!GS35+'Investuotojas ir Finansuotojas'!GS26</f>
        <v>0</v>
      </c>
      <c r="GT89" s="84">
        <f>-'Investuotojas ir Finansuotojas'!GT35+'Investuotojas ir Finansuotojas'!GT26</f>
        <v>0</v>
      </c>
      <c r="GU89" s="84">
        <f>-'Investuotojas ir Finansuotojas'!GU35+'Investuotojas ir Finansuotojas'!GU26</f>
        <v>0</v>
      </c>
      <c r="GV89" s="84">
        <f>-'Investuotojas ir Finansuotojas'!GV35+'Investuotojas ir Finansuotojas'!GV26</f>
        <v>0</v>
      </c>
      <c r="GW89" s="84">
        <f>-'Investuotojas ir Finansuotojas'!GW35+'Investuotojas ir Finansuotojas'!GW26</f>
        <v>0</v>
      </c>
      <c r="GX89" s="84">
        <f>-'Investuotojas ir Finansuotojas'!GX35+'Investuotojas ir Finansuotojas'!GX26</f>
        <v>0</v>
      </c>
      <c r="GY89" s="84">
        <f>-'Investuotojas ir Finansuotojas'!GY35+'Investuotojas ir Finansuotojas'!GY26</f>
        <v>0</v>
      </c>
      <c r="GZ89" s="84">
        <f>-'Investuotojas ir Finansuotojas'!GZ35+'Investuotojas ir Finansuotojas'!GZ26</f>
        <v>0</v>
      </c>
      <c r="HA89" s="95">
        <f t="shared" si="1458"/>
        <v>0</v>
      </c>
      <c r="HB89" s="84">
        <f>-'Investuotojas ir Finansuotojas'!HB35+'Investuotojas ir Finansuotojas'!HB26</f>
        <v>0</v>
      </c>
      <c r="HC89" s="84">
        <f>-'Investuotojas ir Finansuotojas'!HC35+'Investuotojas ir Finansuotojas'!HC26</f>
        <v>0</v>
      </c>
      <c r="HD89" s="84">
        <f>-'Investuotojas ir Finansuotojas'!HD35+'Investuotojas ir Finansuotojas'!HD26</f>
        <v>0</v>
      </c>
      <c r="HE89" s="84">
        <f>-'Investuotojas ir Finansuotojas'!HE35+'Investuotojas ir Finansuotojas'!HE26</f>
        <v>0</v>
      </c>
      <c r="HF89" s="84">
        <f>-'Investuotojas ir Finansuotojas'!HF35+'Investuotojas ir Finansuotojas'!HF26</f>
        <v>0</v>
      </c>
      <c r="HG89" s="84">
        <f>-'Investuotojas ir Finansuotojas'!HG35+'Investuotojas ir Finansuotojas'!HG26</f>
        <v>0</v>
      </c>
      <c r="HH89" s="84">
        <f>-'Investuotojas ir Finansuotojas'!HH35+'Investuotojas ir Finansuotojas'!HH26</f>
        <v>0</v>
      </c>
      <c r="HI89" s="84">
        <f>-'Investuotojas ir Finansuotojas'!HI35+'Investuotojas ir Finansuotojas'!HI26</f>
        <v>0</v>
      </c>
      <c r="HJ89" s="84">
        <f>-'Investuotojas ir Finansuotojas'!HJ35+'Investuotojas ir Finansuotojas'!HJ26</f>
        <v>0</v>
      </c>
      <c r="HK89" s="84">
        <f>-'Investuotojas ir Finansuotojas'!HK35+'Investuotojas ir Finansuotojas'!HK26</f>
        <v>0</v>
      </c>
      <c r="HL89" s="84">
        <f>-'Investuotojas ir Finansuotojas'!HL35+'Investuotojas ir Finansuotojas'!HL26</f>
        <v>0</v>
      </c>
      <c r="HM89" s="84">
        <f>-'Investuotojas ir Finansuotojas'!HM35+'Investuotojas ir Finansuotojas'!HM26</f>
        <v>0</v>
      </c>
      <c r="HN89" s="95">
        <f t="shared" si="1460"/>
        <v>0</v>
      </c>
      <c r="HO89" s="84">
        <f>-'Investuotojas ir Finansuotojas'!HO35+'Investuotojas ir Finansuotojas'!HO26</f>
        <v>0</v>
      </c>
      <c r="HP89" s="84">
        <f>-'Investuotojas ir Finansuotojas'!HP35+'Investuotojas ir Finansuotojas'!HP26</f>
        <v>0</v>
      </c>
      <c r="HQ89" s="84">
        <f>-'Investuotojas ir Finansuotojas'!HQ35+'Investuotojas ir Finansuotojas'!HQ26</f>
        <v>0</v>
      </c>
      <c r="HR89" s="84">
        <f>-'Investuotojas ir Finansuotojas'!HR35+'Investuotojas ir Finansuotojas'!HR26</f>
        <v>0</v>
      </c>
      <c r="HS89" s="84">
        <f>-'Investuotojas ir Finansuotojas'!HS35+'Investuotojas ir Finansuotojas'!HS26</f>
        <v>0</v>
      </c>
      <c r="HT89" s="84">
        <f>-'Investuotojas ir Finansuotojas'!HT35+'Investuotojas ir Finansuotojas'!HT26</f>
        <v>0</v>
      </c>
      <c r="HU89" s="84">
        <f>-'Investuotojas ir Finansuotojas'!HU35+'Investuotojas ir Finansuotojas'!HU26</f>
        <v>0</v>
      </c>
      <c r="HV89" s="84">
        <f>-'Investuotojas ir Finansuotojas'!HV35+'Investuotojas ir Finansuotojas'!HV26</f>
        <v>0</v>
      </c>
      <c r="HW89" s="84">
        <f>-'Investuotojas ir Finansuotojas'!HW35+'Investuotojas ir Finansuotojas'!HW26</f>
        <v>0</v>
      </c>
      <c r="HX89" s="84">
        <f>-'Investuotojas ir Finansuotojas'!HX35+'Investuotojas ir Finansuotojas'!HX26</f>
        <v>0</v>
      </c>
      <c r="HY89" s="84">
        <f>-'Investuotojas ir Finansuotojas'!HY35+'Investuotojas ir Finansuotojas'!HY26</f>
        <v>0</v>
      </c>
      <c r="HZ89" s="84">
        <f>-'Investuotojas ir Finansuotojas'!HZ35+'Investuotojas ir Finansuotojas'!HZ26</f>
        <v>0</v>
      </c>
      <c r="IA89" s="95">
        <f t="shared" si="1462"/>
        <v>0</v>
      </c>
      <c r="IB89" s="84">
        <f>-'Investuotojas ir Finansuotojas'!IB35+'Investuotojas ir Finansuotojas'!IB26</f>
        <v>0</v>
      </c>
      <c r="IC89" s="84">
        <f>-'Investuotojas ir Finansuotojas'!IC35+'Investuotojas ir Finansuotojas'!IC26</f>
        <v>0</v>
      </c>
      <c r="ID89" s="84">
        <f>-'Investuotojas ir Finansuotojas'!ID35+'Investuotojas ir Finansuotojas'!ID26</f>
        <v>0</v>
      </c>
      <c r="IE89" s="84">
        <f>-'Investuotojas ir Finansuotojas'!IE35+'Investuotojas ir Finansuotojas'!IE26</f>
        <v>0</v>
      </c>
      <c r="IF89" s="84">
        <f>-'Investuotojas ir Finansuotojas'!IF35+'Investuotojas ir Finansuotojas'!IF26</f>
        <v>0</v>
      </c>
      <c r="IG89" s="84">
        <f>-'Investuotojas ir Finansuotojas'!IG35+'Investuotojas ir Finansuotojas'!IG26</f>
        <v>0</v>
      </c>
      <c r="IH89" s="84">
        <f>-'Investuotojas ir Finansuotojas'!IH35+'Investuotojas ir Finansuotojas'!IH26</f>
        <v>0</v>
      </c>
      <c r="II89" s="84">
        <f>-'Investuotojas ir Finansuotojas'!II35+'Investuotojas ir Finansuotojas'!II26</f>
        <v>0</v>
      </c>
      <c r="IJ89" s="84">
        <f>-'Investuotojas ir Finansuotojas'!IJ35+'Investuotojas ir Finansuotojas'!IJ26</f>
        <v>0</v>
      </c>
      <c r="IK89" s="84">
        <f>-'Investuotojas ir Finansuotojas'!IK35+'Investuotojas ir Finansuotojas'!IK26</f>
        <v>0</v>
      </c>
      <c r="IL89" s="84">
        <f>-'Investuotojas ir Finansuotojas'!IL35+'Investuotojas ir Finansuotojas'!IL26</f>
        <v>0</v>
      </c>
      <c r="IM89" s="84">
        <f>-'Investuotojas ir Finansuotojas'!IM35+'Investuotojas ir Finansuotojas'!IM26</f>
        <v>0</v>
      </c>
      <c r="IN89" s="95">
        <f t="shared" si="1464"/>
        <v>0</v>
      </c>
      <c r="IO89" s="84">
        <f>-'Investuotojas ir Finansuotojas'!IO35+'Investuotojas ir Finansuotojas'!IO26</f>
        <v>0</v>
      </c>
      <c r="IP89" s="84">
        <f>-'Investuotojas ir Finansuotojas'!IP35+'Investuotojas ir Finansuotojas'!IP26</f>
        <v>0</v>
      </c>
      <c r="IQ89" s="84">
        <f>-'Investuotojas ir Finansuotojas'!IQ35+'Investuotojas ir Finansuotojas'!IQ26</f>
        <v>0</v>
      </c>
      <c r="IR89" s="84">
        <f>-'Investuotojas ir Finansuotojas'!IR35+'Investuotojas ir Finansuotojas'!IR26</f>
        <v>0</v>
      </c>
      <c r="IS89" s="84">
        <f>-'Investuotojas ir Finansuotojas'!IS35+'Investuotojas ir Finansuotojas'!IS26</f>
        <v>0</v>
      </c>
      <c r="IT89" s="84">
        <f>-'Investuotojas ir Finansuotojas'!IT35+'Investuotojas ir Finansuotojas'!IT26</f>
        <v>0</v>
      </c>
      <c r="IU89" s="84">
        <f>-'Investuotojas ir Finansuotojas'!IU35+'Investuotojas ir Finansuotojas'!IU26</f>
        <v>0</v>
      </c>
      <c r="IV89" s="84">
        <f>-'Investuotojas ir Finansuotojas'!IV35+'Investuotojas ir Finansuotojas'!IV26</f>
        <v>0</v>
      </c>
      <c r="IW89" s="84">
        <f>-'Investuotojas ir Finansuotojas'!IW35+'Investuotojas ir Finansuotojas'!IW26</f>
        <v>0</v>
      </c>
      <c r="IX89" s="84">
        <f>-'Investuotojas ir Finansuotojas'!IX35+'Investuotojas ir Finansuotojas'!IX26</f>
        <v>0</v>
      </c>
      <c r="IY89" s="84">
        <f>-'Investuotojas ir Finansuotojas'!IY35+'Investuotojas ir Finansuotojas'!IY26</f>
        <v>0</v>
      </c>
      <c r="IZ89" s="84">
        <f>-'Investuotojas ir Finansuotojas'!IZ35+'Investuotojas ir Finansuotojas'!IZ26</f>
        <v>0</v>
      </c>
      <c r="JA89" s="95">
        <f t="shared" si="1466"/>
        <v>0</v>
      </c>
      <c r="JB89" s="84">
        <f>-'Investuotojas ir Finansuotojas'!JB35+'Investuotojas ir Finansuotojas'!JB26</f>
        <v>0</v>
      </c>
      <c r="JC89" s="84">
        <f>-'Investuotojas ir Finansuotojas'!JC35+'Investuotojas ir Finansuotojas'!JC26</f>
        <v>0</v>
      </c>
      <c r="JD89" s="84">
        <f>-'Investuotojas ir Finansuotojas'!JD35+'Investuotojas ir Finansuotojas'!JD26</f>
        <v>0</v>
      </c>
      <c r="JE89" s="84">
        <f>-'Investuotojas ir Finansuotojas'!JE35+'Investuotojas ir Finansuotojas'!JE26</f>
        <v>0</v>
      </c>
      <c r="JF89" s="84">
        <f>-'Investuotojas ir Finansuotojas'!JF35+'Investuotojas ir Finansuotojas'!JF26</f>
        <v>0</v>
      </c>
      <c r="JG89" s="84">
        <f>-'Investuotojas ir Finansuotojas'!JG35+'Investuotojas ir Finansuotojas'!JG26</f>
        <v>0</v>
      </c>
      <c r="JH89" s="84">
        <f>-'Investuotojas ir Finansuotojas'!JH35+'Investuotojas ir Finansuotojas'!JH26</f>
        <v>0</v>
      </c>
      <c r="JI89" s="84">
        <f>-'Investuotojas ir Finansuotojas'!JI35+'Investuotojas ir Finansuotojas'!JI26</f>
        <v>0</v>
      </c>
      <c r="JJ89" s="84">
        <f>-'Investuotojas ir Finansuotojas'!JJ35+'Investuotojas ir Finansuotojas'!JJ26</f>
        <v>0</v>
      </c>
      <c r="JK89" s="84">
        <f>-'Investuotojas ir Finansuotojas'!JK35+'Investuotojas ir Finansuotojas'!JK26</f>
        <v>0</v>
      </c>
      <c r="JL89" s="84">
        <f>-'Investuotojas ir Finansuotojas'!JL35+'Investuotojas ir Finansuotojas'!JL26</f>
        <v>0</v>
      </c>
      <c r="JM89" s="84">
        <f>-'Investuotojas ir Finansuotojas'!JM35+'Investuotojas ir Finansuotojas'!JM26</f>
        <v>0</v>
      </c>
      <c r="JN89" s="95">
        <f t="shared" si="1468"/>
        <v>0</v>
      </c>
      <c r="JO89" s="84">
        <f>-'Investuotojas ir Finansuotojas'!JO35+'Investuotojas ir Finansuotojas'!JO26</f>
        <v>0</v>
      </c>
      <c r="JP89" s="84">
        <f>-'Investuotojas ir Finansuotojas'!JP35+'Investuotojas ir Finansuotojas'!JP26</f>
        <v>0</v>
      </c>
      <c r="JQ89" s="84">
        <f>-'Investuotojas ir Finansuotojas'!JQ35+'Investuotojas ir Finansuotojas'!JQ26</f>
        <v>0</v>
      </c>
      <c r="JR89" s="84">
        <f>-'Investuotojas ir Finansuotojas'!JR35+'Investuotojas ir Finansuotojas'!JR26</f>
        <v>0</v>
      </c>
      <c r="JS89" s="84">
        <f>-'Investuotojas ir Finansuotojas'!JS35+'Investuotojas ir Finansuotojas'!JS26</f>
        <v>0</v>
      </c>
      <c r="JT89" s="84">
        <f>-'Investuotojas ir Finansuotojas'!JT35+'Investuotojas ir Finansuotojas'!JT26</f>
        <v>0</v>
      </c>
      <c r="JU89" s="84">
        <f>-'Investuotojas ir Finansuotojas'!JU35+'Investuotojas ir Finansuotojas'!JU26</f>
        <v>0</v>
      </c>
      <c r="JV89" s="84">
        <f>-'Investuotojas ir Finansuotojas'!JV35+'Investuotojas ir Finansuotojas'!JV26</f>
        <v>0</v>
      </c>
      <c r="JW89" s="84">
        <f>-'Investuotojas ir Finansuotojas'!JW35+'Investuotojas ir Finansuotojas'!JW26</f>
        <v>0</v>
      </c>
      <c r="JX89" s="84">
        <f>-'Investuotojas ir Finansuotojas'!JX35+'Investuotojas ir Finansuotojas'!JX26</f>
        <v>0</v>
      </c>
      <c r="JY89" s="84">
        <f>-'Investuotojas ir Finansuotojas'!JY35+'Investuotojas ir Finansuotojas'!JY26</f>
        <v>0</v>
      </c>
      <c r="JZ89" s="84">
        <f>-'Investuotojas ir Finansuotojas'!JZ35+'Investuotojas ir Finansuotojas'!JZ26</f>
        <v>0</v>
      </c>
      <c r="KA89" s="95">
        <f t="shared" si="1470"/>
        <v>0</v>
      </c>
      <c r="KB89" s="84">
        <f>-'Investuotojas ir Finansuotojas'!KB35+'Investuotojas ir Finansuotojas'!KB26</f>
        <v>0</v>
      </c>
      <c r="KC89" s="84">
        <f>-'Investuotojas ir Finansuotojas'!KC35+'Investuotojas ir Finansuotojas'!KC26</f>
        <v>0</v>
      </c>
      <c r="KD89" s="84">
        <f>-'Investuotojas ir Finansuotojas'!KD35+'Investuotojas ir Finansuotojas'!KD26</f>
        <v>0</v>
      </c>
      <c r="KE89" s="84">
        <f>-'Investuotojas ir Finansuotojas'!KE35+'Investuotojas ir Finansuotojas'!KE26</f>
        <v>0</v>
      </c>
      <c r="KF89" s="84">
        <f>-'Investuotojas ir Finansuotojas'!KF35+'Investuotojas ir Finansuotojas'!KF26</f>
        <v>0</v>
      </c>
      <c r="KG89" s="84">
        <f>-'Investuotojas ir Finansuotojas'!KG35+'Investuotojas ir Finansuotojas'!KG26</f>
        <v>0</v>
      </c>
      <c r="KH89" s="84">
        <f>-'Investuotojas ir Finansuotojas'!KH35+'Investuotojas ir Finansuotojas'!KH26</f>
        <v>0</v>
      </c>
      <c r="KI89" s="84">
        <f>-'Investuotojas ir Finansuotojas'!KI35+'Investuotojas ir Finansuotojas'!KI26</f>
        <v>0</v>
      </c>
      <c r="KJ89" s="84">
        <f>-'Investuotojas ir Finansuotojas'!KJ35+'Investuotojas ir Finansuotojas'!KJ26</f>
        <v>0</v>
      </c>
      <c r="KK89" s="84">
        <f>-'Investuotojas ir Finansuotojas'!KK35+'Investuotojas ir Finansuotojas'!KK26</f>
        <v>0</v>
      </c>
      <c r="KL89" s="84">
        <f>-'Investuotojas ir Finansuotojas'!KL35+'Investuotojas ir Finansuotojas'!KL26</f>
        <v>0</v>
      </c>
      <c r="KM89" s="84">
        <f>-'Investuotojas ir Finansuotojas'!KM35+'Investuotojas ir Finansuotojas'!KM26</f>
        <v>0</v>
      </c>
      <c r="KN89" s="95">
        <f t="shared" si="1472"/>
        <v>0</v>
      </c>
      <c r="KO89" s="84">
        <f>-'Investuotojas ir Finansuotojas'!KO35+'Investuotojas ir Finansuotojas'!KO26</f>
        <v>0</v>
      </c>
      <c r="KP89" s="84">
        <f>-'Investuotojas ir Finansuotojas'!KP35+'Investuotojas ir Finansuotojas'!KP26</f>
        <v>0</v>
      </c>
      <c r="KQ89" s="84">
        <f>-'Investuotojas ir Finansuotojas'!KQ35+'Investuotojas ir Finansuotojas'!KQ26</f>
        <v>0</v>
      </c>
      <c r="KR89" s="84">
        <f>-'Investuotojas ir Finansuotojas'!KR35+'Investuotojas ir Finansuotojas'!KR26</f>
        <v>0</v>
      </c>
      <c r="KS89" s="84">
        <f>-'Investuotojas ir Finansuotojas'!KS35+'Investuotojas ir Finansuotojas'!KS26</f>
        <v>0</v>
      </c>
      <c r="KT89" s="84">
        <f>-'Investuotojas ir Finansuotojas'!KT35+'Investuotojas ir Finansuotojas'!KT26</f>
        <v>0</v>
      </c>
      <c r="KU89" s="84">
        <f>-'Investuotojas ir Finansuotojas'!KU35+'Investuotojas ir Finansuotojas'!KU26</f>
        <v>0</v>
      </c>
      <c r="KV89" s="84">
        <f>-'Investuotojas ir Finansuotojas'!KV35+'Investuotojas ir Finansuotojas'!KV26</f>
        <v>0</v>
      </c>
      <c r="KW89" s="84">
        <f>-'Investuotojas ir Finansuotojas'!KW35+'Investuotojas ir Finansuotojas'!KW26</f>
        <v>0</v>
      </c>
      <c r="KX89" s="84">
        <f>-'Investuotojas ir Finansuotojas'!KX35+'Investuotojas ir Finansuotojas'!KX26</f>
        <v>0</v>
      </c>
      <c r="KY89" s="84">
        <f>-'Investuotojas ir Finansuotojas'!KY35+'Investuotojas ir Finansuotojas'!KY26</f>
        <v>0</v>
      </c>
      <c r="KZ89" s="84">
        <f>-'Investuotojas ir Finansuotojas'!KZ35+'Investuotojas ir Finansuotojas'!KZ26</f>
        <v>0</v>
      </c>
      <c r="LA89" s="95">
        <f t="shared" si="1474"/>
        <v>0</v>
      </c>
      <c r="LB89" s="84">
        <f>-'Investuotojas ir Finansuotojas'!LB35+'Investuotojas ir Finansuotojas'!LB26</f>
        <v>0</v>
      </c>
      <c r="LC89" s="84">
        <f>-'Investuotojas ir Finansuotojas'!LC35+'Investuotojas ir Finansuotojas'!LC26</f>
        <v>0</v>
      </c>
      <c r="LD89" s="84">
        <f>-'Investuotojas ir Finansuotojas'!LD35+'Investuotojas ir Finansuotojas'!LD26</f>
        <v>0</v>
      </c>
      <c r="LE89" s="84">
        <f>-'Investuotojas ir Finansuotojas'!LE35+'Investuotojas ir Finansuotojas'!LE26</f>
        <v>0</v>
      </c>
      <c r="LF89" s="84">
        <f>-'Investuotojas ir Finansuotojas'!LF35+'Investuotojas ir Finansuotojas'!LF26</f>
        <v>0</v>
      </c>
      <c r="LG89" s="84">
        <f>-'Investuotojas ir Finansuotojas'!LG35+'Investuotojas ir Finansuotojas'!LG26</f>
        <v>0</v>
      </c>
      <c r="LH89" s="84">
        <f>-'Investuotojas ir Finansuotojas'!LH35+'Investuotojas ir Finansuotojas'!LH26</f>
        <v>0</v>
      </c>
      <c r="LI89" s="84">
        <f>-'Investuotojas ir Finansuotojas'!LI35+'Investuotojas ir Finansuotojas'!LI26</f>
        <v>0</v>
      </c>
      <c r="LJ89" s="84">
        <f>-'Investuotojas ir Finansuotojas'!LJ35+'Investuotojas ir Finansuotojas'!LJ26</f>
        <v>0</v>
      </c>
      <c r="LK89" s="84">
        <f>-'Investuotojas ir Finansuotojas'!LK35+'Investuotojas ir Finansuotojas'!LK26</f>
        <v>0</v>
      </c>
      <c r="LL89" s="84">
        <f>-'Investuotojas ir Finansuotojas'!LL35+'Investuotojas ir Finansuotojas'!LL26</f>
        <v>0</v>
      </c>
      <c r="LM89" s="84">
        <f>-'Investuotojas ir Finansuotojas'!LM35+'Investuotojas ir Finansuotojas'!LM26</f>
        <v>0</v>
      </c>
      <c r="LN89" s="95">
        <f t="shared" si="1476"/>
        <v>0</v>
      </c>
    </row>
    <row r="90" spans="1:326" s="58" customFormat="1" ht="14.65" thickBot="1">
      <c r="A90" s="61" t="s">
        <v>65</v>
      </c>
      <c r="B90" s="96">
        <f>-'Investuotojas ir Finansuotojas'!B24-'Investuotojas ir Finansuotojas'!B25-'Investuotojas ir Finansuotojas'!B28</f>
        <v>-16666.666666666668</v>
      </c>
      <c r="C90" s="96">
        <f>-'Investuotojas ir Finansuotojas'!C24-'Investuotojas ir Finansuotojas'!C25-'Investuotojas ir Finansuotojas'!C28</f>
        <v>-1666.6666666666667</v>
      </c>
      <c r="D90" s="96">
        <f>-'Investuotojas ir Finansuotojas'!D24-'Investuotojas ir Finansuotojas'!D25-'Investuotojas ir Finansuotojas'!D28</f>
        <v>-1666.6666666666667</v>
      </c>
      <c r="E90" s="96">
        <f>-'Investuotojas ir Finansuotojas'!E24-'Investuotojas ir Finansuotojas'!E25-'Investuotojas ir Finansuotojas'!E28</f>
        <v>-1666.6666666666667</v>
      </c>
      <c r="F90" s="96">
        <f>-'Investuotojas ir Finansuotojas'!F24-'Investuotojas ir Finansuotojas'!F25-'Investuotojas ir Finansuotojas'!F28</f>
        <v>-1666.6666666666667</v>
      </c>
      <c r="G90" s="96">
        <f>-'Investuotojas ir Finansuotojas'!G24-'Investuotojas ir Finansuotojas'!G25-'Investuotojas ir Finansuotojas'!G28</f>
        <v>-1666.6666666666667</v>
      </c>
      <c r="H90" s="96">
        <f>-'Investuotojas ir Finansuotojas'!H24-'Investuotojas ir Finansuotojas'!H25-'Investuotojas ir Finansuotojas'!H28</f>
        <v>-1666.6666666666667</v>
      </c>
      <c r="I90" s="96">
        <f>-'Investuotojas ir Finansuotojas'!I24-'Investuotojas ir Finansuotojas'!I25-'Investuotojas ir Finansuotojas'!I28</f>
        <v>-1666.6666666666667</v>
      </c>
      <c r="J90" s="96">
        <f>-'Investuotojas ir Finansuotojas'!J24-'Investuotojas ir Finansuotojas'!J25-'Investuotojas ir Finansuotojas'!J28</f>
        <v>-1666.6666666666667</v>
      </c>
      <c r="K90" s="96">
        <f>-'Investuotojas ir Finansuotojas'!K24-'Investuotojas ir Finansuotojas'!K25-'Investuotojas ir Finansuotojas'!K28</f>
        <v>-1666.6666666666667</v>
      </c>
      <c r="L90" s="96">
        <f>-'Investuotojas ir Finansuotojas'!L24-'Investuotojas ir Finansuotojas'!L25-'Investuotojas ir Finansuotojas'!L28</f>
        <v>-1666.6666666666667</v>
      </c>
      <c r="M90" s="96">
        <f>-'Investuotojas ir Finansuotojas'!M24-'Investuotojas ir Finansuotojas'!M25-'Investuotojas ir Finansuotojas'!M28-'Investuotojas ir Finansuotojas'!N37-'Investuotojas ir Finansuotojas'!N43</f>
        <v>-3593.7500000000009</v>
      </c>
      <c r="N90" s="95">
        <f t="shared" si="1359"/>
        <v>-36927.083333333343</v>
      </c>
      <c r="O90" s="96">
        <f>-'Investuotojas ir Finansuotojas'!O24-'Investuotojas ir Finansuotojas'!O25-'Investuotojas ir Finansuotojas'!O28</f>
        <v>-1666.6666666666667</v>
      </c>
      <c r="P90" s="96">
        <f>-'Investuotojas ir Finansuotojas'!P24-'Investuotojas ir Finansuotojas'!P25-'Investuotojas ir Finansuotojas'!P28</f>
        <v>-1666.6666666666667</v>
      </c>
      <c r="Q90" s="96">
        <f>-'Investuotojas ir Finansuotojas'!Q24-'Investuotojas ir Finansuotojas'!Q25-'Investuotojas ir Finansuotojas'!Q28</f>
        <v>-1666.6666666666667</v>
      </c>
      <c r="R90" s="96">
        <f>-'Investuotojas ir Finansuotojas'!R24-'Investuotojas ir Finansuotojas'!R25-'Investuotojas ir Finansuotojas'!R28</f>
        <v>-1718.7500000000002</v>
      </c>
      <c r="S90" s="96">
        <f>-'Investuotojas ir Finansuotojas'!S24-'Investuotojas ir Finansuotojas'!S25-'Investuotojas ir Finansuotojas'!S28</f>
        <v>-1901.041666666667</v>
      </c>
      <c r="T90" s="96">
        <f>-'Investuotojas ir Finansuotojas'!T24-'Investuotojas ir Finansuotojas'!T25-'Investuotojas ir Finansuotojas'!T28</f>
        <v>-2161.4583333333335</v>
      </c>
      <c r="U90" s="96">
        <f>-'Investuotojas ir Finansuotojas'!U24-'Investuotojas ir Finansuotojas'!U25-'Investuotojas ir Finansuotojas'!U28</f>
        <v>-2421.875</v>
      </c>
      <c r="V90" s="96">
        <f>-'Investuotojas ir Finansuotojas'!V24-'Investuotojas ir Finansuotojas'!V25-'Investuotojas ir Finansuotojas'!V28</f>
        <v>-2682.291666666667</v>
      </c>
      <c r="W90" s="96">
        <f>-'Investuotojas ir Finansuotojas'!W24-'Investuotojas ir Finansuotojas'!W25-'Investuotojas ir Finansuotojas'!W28</f>
        <v>-2942.7083333333335</v>
      </c>
      <c r="X90" s="96">
        <f>-'Investuotojas ir Finansuotojas'!X24-'Investuotojas ir Finansuotojas'!X25-'Investuotojas ir Finansuotojas'!X28</f>
        <v>-3203.1250000000009</v>
      </c>
      <c r="Y90" s="96">
        <f>-'Investuotojas ir Finansuotojas'!Y24-'Investuotojas ir Finansuotojas'!Y25-'Investuotojas ir Finansuotojas'!Y28</f>
        <v>-3463.541666666667</v>
      </c>
      <c r="Z90" s="96">
        <f>-'Investuotojas ir Finansuotojas'!Z24-'Investuotojas ir Finansuotojas'!Z25-'Investuotojas ir Finansuotojas'!Z28-'Investuotojas ir Finansuotojas'!AA37-'Investuotojas ir Finansuotojas'!AA43</f>
        <v>-27472.65625</v>
      </c>
      <c r="AA90" s="95">
        <f t="shared" si="1360"/>
        <v>-52967.447916666672</v>
      </c>
      <c r="AB90" s="96">
        <f>-'Investuotojas ir Finansuotojas'!AB24-'Investuotojas ir Finansuotojas'!AB25-'Investuotojas ir Finansuotojas'!AB28</f>
        <v>-3945.3125</v>
      </c>
      <c r="AC90" s="96">
        <f>-'Investuotojas ir Finansuotojas'!AC24-'Investuotojas ir Finansuotojas'!AC25-'Investuotojas ir Finansuotojas'!AC28</f>
        <v>-4127.604166666667</v>
      </c>
      <c r="AD90" s="96">
        <f>-'Investuotojas ir Finansuotojas'!AD24-'Investuotojas ir Finansuotojas'!AD25-'Investuotojas ir Finansuotojas'!AD28</f>
        <v>-4309.895833333333</v>
      </c>
      <c r="AE90" s="96">
        <f>-'Investuotojas ir Finansuotojas'!AE24-'Investuotojas ir Finansuotojas'!AE25-'Investuotojas ir Finansuotojas'!AE28</f>
        <v>-4492.1875000000009</v>
      </c>
      <c r="AF90" s="96">
        <f>-'Investuotojas ir Finansuotojas'!AF24-'Investuotojas ir Finansuotojas'!AF25-'Investuotojas ir Finansuotojas'!AF28</f>
        <v>-4674.479166666667</v>
      </c>
      <c r="AG90" s="96">
        <f>-'Investuotojas ir Finansuotojas'!AG24-'Investuotojas ir Finansuotojas'!AG25-'Investuotojas ir Finansuotojas'!AG28</f>
        <v>-4856.7708333333339</v>
      </c>
      <c r="AH90" s="96">
        <f>-'Investuotojas ir Finansuotojas'!AH24-'Investuotojas ir Finansuotojas'!AH25-'Investuotojas ir Finansuotojas'!AH28</f>
        <v>-5039.0625</v>
      </c>
      <c r="AI90" s="96">
        <f>-'Investuotojas ir Finansuotojas'!AI24-'Investuotojas ir Finansuotojas'!AI25-'Investuotojas ir Finansuotojas'!AI28</f>
        <v>-5221.3541666666679</v>
      </c>
      <c r="AJ90" s="96">
        <f>-'Investuotojas ir Finansuotojas'!AJ24-'Investuotojas ir Finansuotojas'!AJ25-'Investuotojas ir Finansuotojas'!AJ28</f>
        <v>-5403.6458333333339</v>
      </c>
      <c r="AK90" s="96">
        <f>-'Investuotojas ir Finansuotojas'!AK24-'Investuotojas ir Finansuotojas'!AK25-'Investuotojas ir Finansuotojas'!AK28</f>
        <v>-5585.9375000000018</v>
      </c>
      <c r="AL90" s="96">
        <f>-'Investuotojas ir Finansuotojas'!AL24-'Investuotojas ir Finansuotojas'!AL25-'Investuotojas ir Finansuotojas'!AL28</f>
        <v>-5768.229166666667</v>
      </c>
      <c r="AM90" s="96">
        <f>-'Investuotojas ir Finansuotojas'!AM24-'Investuotojas ir Finansuotojas'!AM25-'Investuotojas ir Finansuotojas'!AM28-'Investuotojas ir Finansuotojas'!AN37-'Investuotojas ir Finansuotojas'!AN43</f>
        <v>-36742.405056423609</v>
      </c>
      <c r="AN90" s="95">
        <f t="shared" si="1361"/>
        <v>-90166.884223090281</v>
      </c>
      <c r="AO90" s="96">
        <f>-'Investuotojas ir Finansuotojas'!AO24-'Investuotojas ir Finansuotojas'!AO25-'Investuotojas ir Finansuotojas'!AO28-'Investuotojas ir Finansuotojas'!AO37-'Investuotojas ir Finansuotojas'!AO43</f>
        <v>-8596.8997510916488</v>
      </c>
      <c r="AP90" s="96">
        <f>-'Investuotojas ir Finansuotojas'!AP24-'Investuotojas ir Finansuotojas'!AP25-'Investuotojas ir Finansuotojas'!AP28-'Investuotojas ir Finansuotojas'!AP37-'Investuotojas ir Finansuotojas'!AP43</f>
        <v>-8969.8584860559786</v>
      </c>
      <c r="AQ90" s="96">
        <f>-'Investuotojas ir Finansuotojas'!AQ24-'Investuotojas ir Finansuotojas'!AQ25-'Investuotojas ir Finansuotojas'!AQ28-'Investuotojas ir Finansuotojas'!AQ37-'Investuotojas ir Finansuotojas'!AQ43</f>
        <v>-8677.8452701519182</v>
      </c>
      <c r="AR90" s="96">
        <f>-'Investuotojas ir Finansuotojas'!AR24-'Investuotojas ir Finansuotojas'!AR25-'Investuotojas ir Finansuotojas'!AR28-'Investuotojas ir Finansuotojas'!AR37-'Investuotojas ir Finansuotojas'!AR43</f>
        <v>-8384.6153325149262</v>
      </c>
      <c r="AS90" s="96">
        <f>-'Investuotojas ir Finansuotojas'!AS24-'Investuotojas ir Finansuotojas'!AS25-'Investuotojas ir Finansuotojas'!AS28-'Investuotojas ir Finansuotojas'!AS37-'Investuotojas ir Finansuotojas'!AS43</f>
        <v>-8090.1636034711119</v>
      </c>
      <c r="AT90" s="96">
        <f>-'Investuotojas ir Finansuotojas'!AT24-'Investuotojas ir Finansuotojas'!AT25-'Investuotojas ir Finansuotojas'!AT28-'Investuotojas ir Finansuotojas'!AT37-'Investuotojas ir Finansuotojas'!AT43</f>
        <v>-7794.4849922229487</v>
      </c>
      <c r="AU90" s="96">
        <f>-'Investuotojas ir Finansuotojas'!AU24-'Investuotojas ir Finansuotojas'!AU25-'Investuotojas ir Finansuotojas'!AU28-'Investuotojas ir Finansuotojas'!AU37-'Investuotojas ir Finansuotojas'!AU43</f>
        <v>-7497.5743867612509</v>
      </c>
      <c r="AV90" s="96">
        <f>-'Investuotojas ir Finansuotojas'!AV24-'Investuotojas ir Finansuotojas'!AV25-'Investuotojas ir Finansuotojas'!AV28-'Investuotojas ir Finansuotojas'!AV37-'Investuotojas ir Finansuotojas'!AV43</f>
        <v>-7199.4266537767962</v>
      </c>
      <c r="AW90" s="96">
        <f>-'Investuotojas ir Finansuotojas'!AW24-'Investuotojas ir Finansuotojas'!AW25-'Investuotojas ir Finansuotojas'!AW28-'Investuotojas ir Finansuotojas'!AW37-'Investuotojas ir Finansuotojas'!AW43</f>
        <v>-6900.0366385715743</v>
      </c>
      <c r="AX90" s="96">
        <f>-'Investuotojas ir Finansuotojas'!AX24-'Investuotojas ir Finansuotojas'!AX25-'Investuotojas ir Finansuotojas'!AX28-'Investuotojas ir Finansuotojas'!AX37-'Investuotojas ir Finansuotojas'!AX43</f>
        <v>-6599.3991649696618</v>
      </c>
      <c r="AY90" s="96">
        <f>-'Investuotojas ir Finansuotojas'!AY24-'Investuotojas ir Finansuotojas'!AY25-'Investuotojas ir Finansuotojas'!AY28-'Investuotojas ir Finansuotojas'!AY37-'Investuotojas ir Finansuotojas'!AY43</f>
        <v>-6297.509035227743</v>
      </c>
      <c r="AZ90" s="96">
        <f>-'Investuotojas ir Finansuotojas'!AZ24-'Investuotojas ir Finansuotojas'!AZ25-'Investuotojas ir Finansuotojas'!AZ28-'Investuotojas ir Finansuotojas'!AZ37-'Investuotojas ir Finansuotojas'!AZ43</f>
        <v>-5994.3610299452321</v>
      </c>
      <c r="BA90" s="95">
        <f t="shared" si="1388"/>
        <v>-91002.174344760788</v>
      </c>
      <c r="BB90" s="96">
        <f>-'Investuotojas ir Finansuotojas'!BB24-'Investuotojas ir Finansuotojas'!BB25-'Investuotojas ir Finansuotojas'!BB28-'Investuotojas ir Finansuotojas'!BB37-'Investuotojas ir Finansuotojas'!BB43</f>
        <v>-5689.9499079740444</v>
      </c>
      <c r="BC90" s="96">
        <f>-'Investuotojas ir Finansuotojas'!BC24-'Investuotojas ir Finansuotojas'!BC25-'Investuotojas ir Finansuotojas'!BC28-'Investuotojas ir Finansuotojas'!BC37-'Investuotojas ir Finansuotojas'!BC43</f>
        <v>-5986.1920087717608</v>
      </c>
      <c r="BD90" s="96">
        <f>-'Investuotojas ir Finansuotojas'!BD24-'Investuotojas ir Finansuotojas'!BD25-'Investuotojas ir Finansuotojas'!BD28-'Investuotojas ir Finansuotojas'!BD37-'Investuotojas ir Finansuotojas'!BD43</f>
        <v>-5681.7468492123517</v>
      </c>
      <c r="BE90" s="96">
        <f>-'Investuotojas ir Finansuotojas'!BE24-'Investuotojas ir Finansuotojas'!BE25-'Investuotojas ir Finansuotojas'!BE28-'Investuotojas ir Finansuotojas'!BE37-'Investuotojas ir Finansuotojas'!BE43</f>
        <v>-5376.0331681547759</v>
      </c>
      <c r="BF90" s="96">
        <f>-'Investuotojas ir Finansuotojas'!BF24-'Investuotojas ir Finansuotojas'!BF25-'Investuotojas ir Finansuotojas'!BF28-'Investuotojas ir Finansuotojas'!BF37-'Investuotojas ir Finansuotojas'!BF43</f>
        <v>-5069.045680092795</v>
      </c>
      <c r="BG90" s="96">
        <f>-'Investuotojas ir Finansuotojas'!BG24-'Investuotojas ir Finansuotojas'!BG25-'Investuotojas ir Finansuotojas'!BG28-'Investuotojas ir Finansuotojas'!BG37-'Investuotojas ir Finansuotojas'!BG43</f>
        <v>-4760.7790774972218</v>
      </c>
      <c r="BH90" s="96">
        <f>-'Investuotojas ir Finansuotojas'!BH24-'Investuotojas ir Finansuotojas'!BH25-'Investuotojas ir Finansuotojas'!BH28-'Investuotojas ir Finansuotojas'!BH37-'Investuotojas ir Finansuotojas'!BH43</f>
        <v>-4750.4237007016964</v>
      </c>
      <c r="BI90" s="96">
        <f>-'Investuotojas ir Finansuotojas'!BI24-'Investuotojas ir Finansuotojas'!BI25-'Investuotojas ir Finansuotojas'!BI28-'Investuotojas ir Finansuotojas'!BI37-'Investuotojas ir Finansuotojas'!BI43</f>
        <v>-4440.829506525326</v>
      </c>
      <c r="BJ90" s="96">
        <f>-'Investuotojas ir Finansuotojas'!BJ24-'Investuotojas ir Finansuotojas'!BJ25-'Investuotojas ir Finansuotojas'!BJ28-'Investuotojas ir Finansuotojas'!BJ37-'Investuotojas ir Finansuotojas'!BJ43</f>
        <v>-4129.9453365398895</v>
      </c>
      <c r="BK90" s="96">
        <f>-'Investuotojas ir Finansuotojas'!BK24-'Investuotojas ir Finansuotojas'!BK25-'Investuotojas ir Finansuotojas'!BK28-'Investuotojas ir Finansuotojas'!BK37-'Investuotojas ir Finansuotojas'!BK43</f>
        <v>-3817.7658158461791</v>
      </c>
      <c r="BL90" s="96">
        <f>-'Investuotojas ir Finansuotojas'!BL24-'Investuotojas ir Finansuotojas'!BL25-'Investuotojas ir Finansuotojas'!BL28-'Investuotojas ir Finansuotojas'!BL37-'Investuotojas ir Finansuotojas'!BL43</f>
        <v>-3504.2855471495791</v>
      </c>
      <c r="BM90" s="96">
        <f>-'Investuotojas ir Finansuotojas'!BM24-'Investuotojas ir Finansuotojas'!BM25-'Investuotojas ir Finansuotojas'!BM28-'Investuotojas ir Finansuotojas'!BM37-'Investuotojas ir Finansuotojas'!BM43</f>
        <v>-3189.4991106667421</v>
      </c>
      <c r="BN90" s="95">
        <f t="shared" si="1436"/>
        <v>-56396.495709132359</v>
      </c>
      <c r="BO90" s="96">
        <f>-'Investuotojas ir Finansuotojas'!BO24-'Investuotojas ir Finansuotojas'!BO25-'Investuotojas ir Finansuotojas'!BO28-'Investuotojas ir Finansuotojas'!BO37-'Investuotojas ir Finansuotojas'!BO43</f>
        <v>-2873.4010640318947</v>
      </c>
      <c r="BP90" s="96">
        <f>-'Investuotojas ir Finansuotojas'!BP24-'Investuotojas ir Finansuotojas'!BP25-'Investuotojas ir Finansuotojas'!BP28-'Investuotojas ir Finansuotojas'!BP37-'Investuotojas ir Finansuotojas'!BP43</f>
        <v>-3177.0087754112164</v>
      </c>
      <c r="BQ90" s="96">
        <f>-'Investuotojas ir Finansuotojas'!BQ24-'Investuotojas ir Finansuotojas'!BQ25-'Investuotojas ir Finansuotojas'!BQ28-'Investuotojas ir Finansuotojas'!BQ37-'Investuotojas ir Finansuotojas'!BQ43</f>
        <v>-2860.8586857128039</v>
      </c>
      <c r="BR90" s="96">
        <f>-'Investuotojas ir Finansuotojas'!BR24-'Investuotojas ir Finansuotojas'!BR25-'Investuotojas ir Finansuotojas'!BR28-'Investuotojas ir Finansuotojas'!BR37-'Investuotojas ir Finansuotojas'!BR43</f>
        <v>-2543.3913039739805</v>
      </c>
      <c r="BS90" s="96">
        <f>-'Investuotojas ir Finansuotojas'!BS24-'Investuotojas ir Finansuotojas'!BS25-'Investuotojas ir Finansuotojas'!BS28-'Investuotojas ir Finansuotojas'!BS37-'Investuotojas ir Finansuotojas'!BS43</f>
        <v>-2224.6011414779141</v>
      </c>
      <c r="BT90" s="96">
        <f>-'Investuotojas ir Finansuotojas'!BT24-'Investuotojas ir Finansuotojas'!BT25-'Investuotojas ir Finansuotojas'!BT28-'Investuotojas ir Finansuotojas'!BT37-'Investuotojas ir Finansuotojas'!BT43</f>
        <v>-1904.4826866381118</v>
      </c>
      <c r="BU90" s="96">
        <f>-'Investuotojas ir Finansuotojas'!BU24-'Investuotojas ir Finansuotojas'!BU25-'Investuotojas ir Finansuotojas'!BU28-'Investuotojas ir Finansuotojas'!BU37-'Investuotojas ir Finansuotojas'!BU43</f>
        <v>-4208.2194354367539</v>
      </c>
      <c r="BV90" s="96">
        <f>-'Investuotojas ir Finansuotojas'!BV24-'Investuotojas ir Finansuotojas'!BV25-'Investuotojas ir Finansuotojas'!BV28-'Investuotojas ir Finansuotojas'!BV37-'Investuotojas ir Finansuotojas'!BV43</f>
        <v>-3896.3660568217801</v>
      </c>
      <c r="BW90" s="96">
        <f>-'Investuotojas ir Finansuotojas'!BW24-'Investuotojas ir Finansuotojas'!BW25-'Investuotojas ir Finansuotojas'!BW28-'Investuotojas ir Finansuotojas'!BW37-'Investuotojas ir Finansuotojas'!BW43</f>
        <v>-3583.2132891292454</v>
      </c>
      <c r="BX90" s="96">
        <f>-'Investuotojas ir Finansuotojas'!BX24-'Investuotojas ir Finansuotojas'!BX25-'Investuotojas ir Finansuotojas'!BX28-'Investuotojas ir Finansuotojas'!BX37-'Investuotojas ir Finansuotojas'!BX43</f>
        <v>-3268.7557182379905</v>
      </c>
      <c r="BY90" s="96">
        <f>-'Investuotojas ir Finansuotojas'!BY24-'Investuotojas ir Finansuotojas'!BY25-'Investuotojas ir Finansuotojas'!BY28-'Investuotojas ir Finansuotojas'!BY37-'Investuotojas ir Finansuotojas'!BY43</f>
        <v>-2952.987907468023</v>
      </c>
      <c r="BZ90" s="96">
        <f>-'Investuotojas ir Finansuotojas'!BZ24-'Investuotojas ir Finansuotojas'!BZ25-'Investuotojas ir Finansuotojas'!BZ28-'Investuotojas ir Finansuotojas'!BZ37-'Investuotojas ir Finansuotojas'!BZ43</f>
        <v>-2635.9043974865135</v>
      </c>
      <c r="CA90" s="95">
        <f t="shared" si="1438"/>
        <v>-36129.190461826227</v>
      </c>
      <c r="CB90" s="96">
        <f>-'Investuotojas ir Finansuotojas'!CB24-'Investuotojas ir Finansuotojas'!CB25-'Investuotojas ir Finansuotojas'!CB28-'Investuotojas ir Finansuotojas'!CB37-'Investuotojas ir Finansuotojas'!CB43</f>
        <v>-2317.4997062134144</v>
      </c>
      <c r="CC90" s="96">
        <f>-'Investuotojas ir Finansuotojas'!CC24-'Investuotojas ir Finansuotojas'!CC25-'Investuotojas ir Finansuotojas'!CC28-'Investuotojas ir Finansuotojas'!CC37-'Investuotojas ir Finansuotojas'!CC43</f>
        <v>-2626.4935688000787</v>
      </c>
      <c r="CD90" s="96">
        <f>-'Investuotojas ir Finansuotojas'!CD24-'Investuotojas ir Finansuotojas'!CD25-'Investuotojas ir Finansuotojas'!CD28-'Investuotojas ir Finansuotojas'!CD37-'Investuotojas ir Finansuotojas'!CD43</f>
        <v>-2308.0496657407857</v>
      </c>
      <c r="CE90" s="96">
        <f>-'Investuotojas ir Finansuotojas'!CE24-'Investuotojas ir Finansuotojas'!CE25-'Investuotojas ir Finansuotojas'!CE28-'Investuotojas ir Finansuotojas'!CE37-'Investuotojas ir Finansuotojas'!CE43</f>
        <v>-1988.2789130854126</v>
      </c>
      <c r="CF90" s="96">
        <f>-'Investuotojas ir Finansuotojas'!CF24-'Investuotojas ir Finansuotojas'!CF25-'Investuotojas ir Finansuotojas'!CF28-'Investuotojas ir Finansuotojas'!CF37-'Investuotojas ir Finansuotojas'!CF43</f>
        <v>-1667.1757822939753</v>
      </c>
      <c r="CG90" s="96">
        <f>-'Investuotojas ir Finansuotojas'!CG24-'Investuotojas ir Finansuotojas'!CG25-'Investuotojas ir Finansuotojas'!CG28-'Investuotojas ir Finansuotojas'!CG37-'Investuotojas ir Finansuotojas'!CG43</f>
        <v>-1344.7347217909082</v>
      </c>
      <c r="CH90" s="96">
        <f>-'Investuotojas ir Finansuotojas'!CH24-'Investuotojas ir Finansuotojas'!CH25-'Investuotojas ir Finansuotojas'!CH28-'Investuotojas ir Finansuotojas'!CH37-'Investuotojas ir Finansuotojas'!CH43</f>
        <v>-3675.5841219468603</v>
      </c>
      <c r="CI90" s="96">
        <f>-'Investuotojas ir Finansuotojas'!CI24-'Investuotojas ir Finansuotojas'!CI25-'Investuotojas ir Finansuotojas'!CI28-'Investuotojas ir Finansuotojas'!CI37-'Investuotojas ir Finansuotojas'!CI43</f>
        <v>-3361.5114295256794</v>
      </c>
      <c r="CJ90" s="96">
        <f>-'Investuotojas ir Finansuotojas'!CJ24-'Investuotojas ir Finansuotojas'!CJ25-'Investuotojas ir Finansuotojas'!CJ28-'Investuotojas ir Finansuotojas'!CJ37-'Investuotojas ir Finansuotojas'!CJ43</f>
        <v>-3046.1301008860769</v>
      </c>
      <c r="CK90" s="96">
        <f>-'Investuotojas ir Finansuotojas'!CK24-'Investuotojas ir Finansuotojas'!CK25-'Investuotojas ir Finansuotojas'!CK28-'Investuotojas ir Finansuotojas'!CK37-'Investuotojas ir Finansuotojas'!CK43</f>
        <v>-2729.4346833771424</v>
      </c>
      <c r="CL90" s="96">
        <f>-'Investuotojas ir Finansuotojas'!CL24-'Investuotojas ir Finansuotojas'!CL25-'Investuotojas ir Finansuotojas'!CL28-'Investuotojas ir Finansuotojas'!CL37-'Investuotojas ir Finansuotojas'!CL43</f>
        <v>-2411.419701628588</v>
      </c>
      <c r="CM90" s="96">
        <f>-'Investuotojas ir Finansuotojas'!CM24-'Investuotojas ir Finansuotojas'!CM25-'Investuotojas ir Finansuotojas'!CM28-'Investuotojas ir Finansuotojas'!CM37-'Investuotojas ir Finansuotojas'!CM43</f>
        <v>-2092.0796574560809</v>
      </c>
      <c r="CN90" s="95">
        <f t="shared" si="1440"/>
        <v>-29568.392052744999</v>
      </c>
      <c r="CO90" s="96">
        <f>-'Investuotojas ir Finansuotojas'!CO24-'Investuotojas ir Finansuotojas'!CO25-'Investuotojas ir Finansuotojas'!CO28-'Investuotojas ir Finansuotojas'!CO37-'Investuotojas ir Finansuotojas'!CO43</f>
        <v>-1771.409029766188</v>
      </c>
      <c r="CP90" s="96">
        <f>-'Investuotojas ir Finansuotojas'!CP24-'Investuotojas ir Finansuotojas'!CP25-'Investuotojas ir Finansuotojas'!CP28-'Investuotojas ir Finansuotojas'!CP37-'Investuotojas ir Finansuotojas'!CP43</f>
        <v>-2073.9814706254974</v>
      </c>
      <c r="CQ90" s="96">
        <f>-'Investuotojas ir Finansuotojas'!CQ24-'Investuotojas ir Finansuotojas'!CQ25-'Investuotojas ir Finansuotojas'!CQ28-'Investuotojas ir Finansuotojas'!CQ37-'Investuotojas ir Finansuotojas'!CQ43</f>
        <v>-1753.235433823811</v>
      </c>
      <c r="CR90" s="96">
        <f>-'Investuotojas ir Finansuotojas'!CR24-'Investuotojas ir Finansuotojas'!CR25-'Investuotojas ir Finansuotojas'!CR28-'Investuotojas ir Finansuotojas'!CR37-'Investuotojas ir Finansuotojas'!CR43</f>
        <v>-1431.1529552021175</v>
      </c>
      <c r="CS90" s="96">
        <f>-'Investuotojas ir Finansuotojas'!CS24-'Investuotojas ir Finansuotojas'!CS25-'Investuotojas ir Finansuotojas'!CS28-'Investuotojas ir Finansuotojas'!CS37-'Investuotojas ir Finansuotojas'!CS43</f>
        <v>-1107.7284662528332</v>
      </c>
      <c r="CT90" s="96">
        <f>-'Investuotojas ir Finansuotojas'!CT24-'Investuotojas ir Finansuotojas'!CT25-'Investuotojas ir Finansuotojas'!CT28-'Investuotojas ir Finansuotojas'!CT37-'Investuotojas ir Finansuotojas'!CT43</f>
        <v>-782.95637526626069</v>
      </c>
      <c r="CU90" s="96">
        <f>-'Investuotojas ir Finansuotojas'!CU24-'Investuotojas ir Finansuotojas'!CU25-'Investuotojas ir Finansuotojas'!CU28-'Investuotojas ir Finansuotojas'!CU37-'Investuotojas ir Finansuotojas'!CU43</f>
        <v>-3142.9403485333114</v>
      </c>
      <c r="CV90" s="96">
        <f>-'Investuotojas ir Finansuotojas'!CV24-'Investuotojas ir Finansuotojas'!CV25-'Investuotojas ir Finansuotojas'!CV28-'Investuotojas ir Finansuotojas'!CV37-'Investuotojas ir Finansuotojas'!CV43</f>
        <v>-2826.6483070562404</v>
      </c>
      <c r="CW90" s="96">
        <f>-'Investuotojas ir Finansuotojas'!CW24-'Investuotojas ir Finansuotojas'!CW25-'Investuotojas ir Finansuotojas'!CW28-'Investuotojas ir Finansuotojas'!CW37-'Investuotojas ir Finansuotojas'!CW43</f>
        <v>-2509.0383820730153</v>
      </c>
      <c r="CX90" s="96">
        <f>-'Investuotojas ir Finansuotojas'!CX24-'Investuotojas ir Finansuotojas'!CX25-'Investuotojas ir Finansuotojas'!CX28-'Investuotojas ir Finansuotojas'!CX37-'Investuotojas ir Finansuotojas'!CX43</f>
        <v>-2190.1050824023596</v>
      </c>
      <c r="CY90" s="96">
        <f>-'Investuotojas ir Finansuotojas'!CY24-'Investuotojas ir Finansuotojas'!CY25-'Investuotojas ir Finansuotojas'!CY28-'Investuotojas ir Finansuotojas'!CY37-'Investuotojas ir Finansuotojas'!CY43</f>
        <v>-1869.8428939830771</v>
      </c>
      <c r="CZ90" s="96">
        <f>-'Investuotojas ir Finansuotojas'!CZ24-'Investuotojas ir Finansuotojas'!CZ25-'Investuotojas ir Finansuotojas'!CZ28-'Investuotojas ir Finansuotojas'!CZ37-'Investuotojas ir Finansuotojas'!CZ43</f>
        <v>-1548.2462797787134</v>
      </c>
      <c r="DA90" s="95">
        <f t="shared" si="1442"/>
        <v>-23007.285024763423</v>
      </c>
      <c r="DB90" s="96">
        <f>-'Investuotojas ir Finansuotojas'!DB24-'Investuotojas ir Finansuotojas'!DB25-'Investuotojas ir Finansuotojas'!DB28-'Investuotojas ir Finansuotojas'!DB37-'Investuotojas ir Finansuotojas'!DB43</f>
        <v>-1225.3096796818318</v>
      </c>
      <c r="DC90" s="96">
        <f>-'Investuotojas ir Finansuotojas'!DC24-'Investuotojas ir Finansuotojas'!DC25-'Investuotojas ir Finansuotojas'!DC28-'Investuotojas ir Finansuotojas'!DC37-'Investuotojas ir Finansuotojas'!DC43</f>
        <v>-1517.0570957920006</v>
      </c>
      <c r="DD90" s="96">
        <f>-'Investuotojas ir Finansuotojas'!DD24-'Investuotojas ir Finansuotojas'!DD25-'Investuotojas ir Finansuotojas'!DD28-'Investuotojas ir Finansuotojas'!DD37-'Investuotojas ir Finansuotojas'!DD43</f>
        <v>-1193.990540761841</v>
      </c>
      <c r="DE90" s="96">
        <f>-'Investuotojas ir Finansuotojas'!DE24-'Investuotojas ir Finansuotojas'!DE25-'Investuotojas ir Finansuotojas'!DE28-'Investuotojas ir Finansuotojas'!DE37-'Investuotojas ir Finansuotojas'!DE43</f>
        <v>-869.57787508572255</v>
      </c>
      <c r="DF90" s="96">
        <f>-'Investuotojas ir Finansuotojas'!DF24-'Investuotojas ir Finansuotojas'!DF25-'Investuotojas ir Finansuotojas'!DF28-'Investuotojas ir Finansuotojas'!DF37-'Investuotojas ir Finansuotojas'!DF43</f>
        <v>-543.81348996928637</v>
      </c>
      <c r="DG90" s="96">
        <f>-'Investuotojas ir Finansuotojas'!DG24-'Investuotojas ir Finansuotojas'!DG25-'Investuotojas ir Finansuotojas'!DG28-'Investuotojas ir Finansuotojas'!DG37-'Investuotojas ir Finansuotojas'!DG43</f>
        <v>-216.69175324819935</v>
      </c>
      <c r="DH90" s="96">
        <f>-'Investuotojas ir Finansuotojas'!DH24-'Investuotojas ir Finansuotojas'!DH25-'Investuotojas ir Finansuotojas'!DH28-'Investuotojas ir Finansuotojas'!DH37-'Investuotojas ir Finansuotojas'!DH43</f>
        <v>-2610.2778823052054</v>
      </c>
      <c r="DI90" s="96">
        <f>-'Investuotojas ir Finansuotojas'!DI24-'Investuotojas ir Finansuotojas'!DI25-'Investuotojas ir Finansuotojas'!DI28-'Investuotojas ir Finansuotojas'!DI37-'Investuotojas ir Finansuotojas'!DI43</f>
        <v>-2291.7664138855175</v>
      </c>
      <c r="DJ90" s="96">
        <f>-'Investuotojas ir Finansuotojas'!DJ24-'Investuotojas ir Finansuotojas'!DJ25-'Investuotojas ir Finansuotojas'!DJ28-'Investuotojas ir Finansuotojas'!DJ37-'Investuotojas ir Finansuotojas'!DJ43</f>
        <v>-1971.9278143474144</v>
      </c>
      <c r="DK90" s="96">
        <f>-'Investuotojas ir Finansuotojas'!DK24-'Investuotojas ir Finansuotojas'!DK25-'Investuotojas ir Finansuotojas'!DK28-'Investuotojas ir Finansuotojas'!DK37-'Investuotojas ir Finansuotojas'!DK43</f>
        <v>-1650.7565539779023</v>
      </c>
      <c r="DL90" s="96">
        <f>-'Investuotojas ir Finansuotojas'!DL24-'Investuotojas ir Finansuotojas'!DL25-'Investuotojas ir Finansuotojas'!DL28-'Investuotojas ir Finansuotojas'!DL37-'Investuotojas ir Finansuotojas'!DL43</f>
        <v>-1328.2470800235171</v>
      </c>
      <c r="DM90" s="96">
        <f>-'Investuotojas ir Finansuotojas'!DM24-'Investuotojas ir Finansuotojas'!DM25-'Investuotojas ir Finansuotojas'!DM28-'Investuotojas ir Finansuotojas'!DM37-'Investuotojas ir Finansuotojas'!DM43</f>
        <v>-1004.3938165943225</v>
      </c>
      <c r="DN90" s="95">
        <f t="shared" si="1444"/>
        <v>-16423.809995672764</v>
      </c>
      <c r="DO90" s="96">
        <f>-'Investuotojas ir Finansuotojas'!DO24-'Investuotojas ir Finansuotojas'!DO25-'Investuotojas ir Finansuotojas'!DO28-'Investuotojas ir Finansuotojas'!DO37-'Investuotojas ir Finansuotojas'!DO43</f>
        <v>-679.19116456750612</v>
      </c>
      <c r="DP90" s="96">
        <f>-'Investuotojas ir Finansuotojas'!DP24-'Investuotojas ir Finansuotojas'!DP25-'Investuotojas ir Finansuotojas'!DP28-'Investuotojas ir Finansuotojas'!DP37-'Investuotojas ir Finansuotojas'!DP43</f>
        <v>-954.23385031582256</v>
      </c>
      <c r="DQ90" s="96">
        <f>-'Investuotojas ir Finansuotojas'!DQ24-'Investuotojas ir Finansuotojas'!DQ25-'Investuotojas ir Finansuotojas'!DQ28-'Investuotojas ir Finansuotojas'!DQ37-'Investuotojas ir Finansuotojas'!DQ43</f>
        <v>-628.82219842951213</v>
      </c>
      <c r="DR90" s="96">
        <f>-'Investuotojas ir Finansuotojas'!DR24-'Investuotojas ir Finansuotojas'!DR25-'Investuotojas ir Finansuotojas'!DR28-'Investuotojas ir Finansuotojas'!DR37-'Investuotojas ir Finansuotojas'!DR43</f>
        <v>-302.05466466034204</v>
      </c>
      <c r="DS90" s="96">
        <f>-'Investuotojas ir Finansuotojas'!DS24-'Investuotojas ir Finansuotojas'!DS25-'Investuotojas ir Finansuotojas'!DS28-'Investuotojas ir Finansuotojas'!DS37-'Investuotojas ir Finansuotojas'!DS43</f>
        <v>26.074400499532658</v>
      </c>
      <c r="DT90" s="96">
        <f>-'Investuotojas ir Finansuotojas'!DT24-'Investuotojas ir Finansuotojas'!DT25-'Investuotojas ir Finansuotojas'!DT28-'Investuotojas ir Finansuotojas'!DT37-'Investuotojas ir Finansuotojas'!DT43</f>
        <v>355.57067009757384</v>
      </c>
      <c r="DU90" s="96">
        <f>-'Investuotojas ir Finansuotojas'!DU24-'Investuotojas ir Finansuotojas'!DU25-'Investuotojas ir Finansuotojas'!DU28-'Investuotojas ir Finansuotojas'!DU37-'Investuotojas ir Finansuotojas'!DU43</f>
        <v>-2077.5904252382361</v>
      </c>
      <c r="DV90" s="96">
        <f>-'Investuotojas ir Finansuotojas'!DV24-'Investuotojas ir Finansuotojas'!DV25-'Investuotojas ir Finansuotojas'!DV28-'Investuotojas ir Finansuotojas'!DV37-'Investuotojas ir Finansuotojas'!DV43</f>
        <v>-1756.8594257474356</v>
      </c>
      <c r="DW90" s="96">
        <f>-'Investuotojas ir Finansuotojas'!DW24-'Investuotojas ir Finansuotojas'!DW25-'Investuotojas ir Finansuotojas'!DW28-'Investuotojas ir Finansuotojas'!DW37-'Investuotojas ir Finansuotojas'!DW43</f>
        <v>-1434.7920470920899</v>
      </c>
      <c r="DX90" s="96">
        <f>-'Investuotojas ir Finansuotojas'!DX24-'Investuotojas ir Finansuotojas'!DX25-'Investuotojas ir Finansuotojas'!DX28-'Investuotojas ir Finansuotojas'!DX37-'Investuotojas ir Finansuotojas'!DX43</f>
        <v>-1111.3827210256809</v>
      </c>
      <c r="DY90" s="96">
        <f>-'Investuotojas ir Finansuotojas'!DY24-'Investuotojas ir Finansuotojas'!DY25-'Investuotojas ir Finansuotojas'!DY28-'Investuotojas ir Finansuotojas'!DY37-'Investuotojas ir Finansuotojas'!DY43</f>
        <v>-786.62585610066162</v>
      </c>
      <c r="DZ90" s="96">
        <f>-'Investuotojas ir Finansuotojas'!DZ24-'Investuotojas ir Finansuotojas'!DZ25-'Investuotojas ir Finansuotojas'!DZ28-'Investuotojas ir Finansuotojas'!DZ37-'Investuotojas ir Finansuotojas'!DZ43</f>
        <v>-460.5158375717881</v>
      </c>
      <c r="EA90" s="95">
        <f t="shared" si="1446"/>
        <v>-9810.4231201519688</v>
      </c>
      <c r="EB90" s="96">
        <f>-'Investuotojas ir Finansuotojas'!EB24-'Investuotojas ir Finansuotojas'!EB25-'Investuotojas ir Finansuotojas'!EB28-'Investuotojas ir Finansuotojas'!EB37-'Investuotojas ir Finansuotojas'!EB43</f>
        <v>-133.04702729904443</v>
      </c>
      <c r="EC90" s="96">
        <f>-'Investuotojas ir Finansuotojas'!EC24-'Investuotojas ir Finansuotojas'!EC25-'Investuotojas ir Finansuotojas'!EC28-'Investuotojas ir Finansuotojas'!EC37-'Investuotojas ir Finansuotojas'!EC43</f>
        <v>-383.53190151047443</v>
      </c>
      <c r="ED90" s="96">
        <f>-'Investuotojas ir Finansuotojas'!ED24-'Investuotojas ir Finansuotojas'!ED25-'Investuotojas ir Finansuotojas'!ED28-'Investuotojas ir Finansuotojas'!ED37-'Investuotojas ir Finansuotojas'!ED43</f>
        <v>-55.742324837475508</v>
      </c>
      <c r="EE90" s="96">
        <f>-'Investuotojas ir Finansuotojas'!EE24-'Investuotojas ir Finansuotojas'!EE25-'Investuotojas ir Finansuotojas'!EE28-'Investuotojas ir Finansuotojas'!EE37-'Investuotojas ir Finansuotojas'!EE43</f>
        <v>273.41304173832782</v>
      </c>
      <c r="EF90" s="96">
        <f>-'Investuotojas ir Finansuotojas'!EF24-'Investuotojas ir Finansuotojas'!EF25-'Investuotojas ir Finansuotojas'!EF28-'Investuotojas ir Finansuotojas'!EF37-'Investuotojas ir Finansuotojas'!EF43</f>
        <v>603.93988900819727</v>
      </c>
      <c r="EG90" s="96">
        <f>-'Investuotojas ir Finansuotojas'!EG24-'Investuotojas ir Finansuotojas'!EG25-'Investuotojas ir Finansuotojas'!EG28-'Investuotojas ir Finansuotojas'!EG37-'Investuotojas ir Finansuotojas'!EG43</f>
        <v>935.84393147502419</v>
      </c>
      <c r="EH90" s="96">
        <f>-'Investuotojas ir Finansuotojas'!EH24-'Investuotojas ir Finansuotojas'!EH25-'Investuotojas ir Finansuotojas'!EH28-'Investuotojas ir Finansuotojas'!EH37-'Investuotojas ir Finansuotojas'!EH43</f>
        <v>-1544.8695896794661</v>
      </c>
      <c r="EI90" s="96">
        <f>-'Investuotojas ir Finansuotojas'!EI24-'Investuotojas ir Finansuotojas'!EI25-'Investuotojas ir Finansuotojas'!EI28-'Investuotojas ir Finansuotojas'!EI37-'Investuotojas ir Finansuotojas'!EI43</f>
        <v>-1221.9189200405042</v>
      </c>
      <c r="EJ90" s="96">
        <f>-'Investuotojas ir Finansuotojas'!EJ24-'Investuotojas ir Finansuotojas'!EJ25-'Investuotojas ir Finansuotojas'!EJ28-'Investuotojas ir Finansuotojas'!EJ37-'Investuotojas ir Finansuotojas'!EJ43</f>
        <v>-897.62262261138005</v>
      </c>
      <c r="EK90" s="96">
        <f>-'Investuotojas ir Finansuotojas'!EK24-'Investuotojas ir Finansuotojas'!EK25-'Investuotojas ir Finansuotojas'!EK28-'Investuotojas ir Finansuotojas'!EK37-'Investuotojas ir Finansuotojas'!EK43</f>
        <v>-571.97509060963466</v>
      </c>
      <c r="EL90" s="96">
        <f>-'Investuotojas ir Finansuotojas'!EL24-'Investuotojas ir Finansuotojas'!EL25-'Investuotojas ir Finansuotojas'!EL28-'Investuotojas ir Finansuotojas'!EL37-'Investuotojas ir Finansuotojas'!EL43</f>
        <v>-244.97069389121521</v>
      </c>
      <c r="EM90" s="96">
        <f>-'Investuotojas ir Finansuotojas'!EM24-'Investuotojas ir Finansuotojas'!EM25-'Investuotojas ir Finansuotojas'!EM28-'Investuotojas ir Finansuotojas'!EM37-'Investuotojas ir Finansuotojas'!EM43</f>
        <v>83.396221146864491</v>
      </c>
      <c r="EN90" s="95">
        <f t="shared" si="1448"/>
        <v>-3157.0850871107814</v>
      </c>
      <c r="EO90" s="96">
        <f>-'Investuotojas ir Finansuotojas'!EO24-'Investuotojas ir Finansuotojas'!EO25-'Investuotojas ir Finansuotojas'!EO28-'Investuotojas ir Finansuotojas'!EO37-'Investuotojas ir Finansuotojas'!EO43</f>
        <v>413.13133166426951</v>
      </c>
      <c r="EP90" s="96">
        <f>-'Investuotojas ir Finansuotojas'!EP24-'Investuotojas ir Finansuotojas'!EP25-'Investuotojas ir Finansuotojas'!EP28-'Investuotojas ir Finansuotojas'!EP37-'Investuotojas ir Finansuotojas'!EP43</f>
        <v>197.67692169818383</v>
      </c>
      <c r="EQ90" s="96">
        <f>-'Investuotojas ir Finansuotojas'!EQ24-'Investuotojas ir Finansuotojas'!EQ25-'Investuotojas ir Finansuotojas'!EQ28-'Investuotojas ir Finansuotojas'!EQ37-'Investuotojas ir Finansuotojas'!EQ43</f>
        <v>527.88820180121911</v>
      </c>
      <c r="ER90" s="96">
        <f>-'Investuotojas ir Finansuotojas'!ER24-'Investuotojas ir Finansuotojas'!ER25-'Investuotojas ir Finansuotojas'!ER28-'Investuotojas ir Finansuotojas'!ER37-'Investuotojas ir Finansuotojas'!ER43</f>
        <v>859.4753622380174</v>
      </c>
      <c r="ES90" s="96">
        <f>-'Investuotojas ir Finansuotojas'!ES24-'Investuotojas ir Finansuotojas'!ES25-'Investuotojas ir Finansuotojas'!ES28-'Investuotojas ir Finansuotojas'!ES37-'Investuotojas ir Finansuotojas'!ES43</f>
        <v>1192.4441358433019</v>
      </c>
      <c r="ET90" s="96">
        <f>-'Investuotojas ir Finansuotojas'!ET24-'Investuotojas ir Finansuotojas'!ET25-'Investuotojas ir Finansuotojas'!ET28-'Investuotojas ir Finansuotojas'!ET37-'Investuotojas ir Finansuotojas'!ET43</f>
        <v>1526.8002793386086</v>
      </c>
      <c r="EU90" s="96">
        <f>-'Investuotojas ir Finansuotojas'!EU24-'Investuotojas ir Finansuotojas'!EU25-'Investuotojas ir Finansuotojas'!EU28-'Investuotojas ir Finansuotojas'!EU37-'Investuotojas ir Finansuotojas'!EU43</f>
        <v>-1012.1042412603383</v>
      </c>
      <c r="EV90" s="96">
        <f>-'Investuotojas ir Finansuotojas'!EV24-'Investuotojas ir Finansuotojas'!EV25-'Investuotojas ir Finansuotojas'!EV28-'Investuotojas ir Finansuotojas'!EV37-'Investuotojas ir Finansuotojas'!EV43</f>
        <v>-686.93371600296348</v>
      </c>
      <c r="EW90" s="96">
        <f>-'Investuotojas ir Finansuotojas'!EW24-'Investuotojas ir Finansuotojas'!EW25-'Investuotojas ir Finansuotojas'!EW28-'Investuotojas ir Finansuotojas'!EW37-'Investuotojas ir Finansuotojas'!EW43</f>
        <v>-360.4083135570163</v>
      </c>
      <c r="EX90" s="96">
        <f>-'Investuotojas ir Finansuotojas'!EX24-'Investuotojas ir Finansuotojas'!EX25-'Investuotojas ir Finansuotojas'!EX28-'Investuotojas ir Finansuotojas'!EX37-'Investuotojas ir Finansuotojas'!EX43</f>
        <v>-32.522388600877775</v>
      </c>
      <c r="EY90" s="96">
        <f>-'Investuotojas ir Finansuotojas'!EY24-'Investuotojas ir Finansuotojas'!EY25-'Investuotojas ir Finansuotojas'!EY28-'Investuotojas ir Finansuotojas'!EY37-'Investuotojas ir Finansuotojas'!EY43</f>
        <v>296.72972770924503</v>
      </c>
      <c r="EZ90" s="96">
        <f>-'Investuotojas ir Finansuotojas'!EZ24-'Investuotojas ir Finansuotojas'!EZ25-'Investuotojas ir Finansuotojas'!EZ28-'Investuotojas ir Finansuotojas'!EZ37-'Investuotojas ir Finansuotojas'!EZ43</f>
        <v>627.35372783732646</v>
      </c>
      <c r="FA90" s="95">
        <f t="shared" si="1450"/>
        <v>3549.5310287089756</v>
      </c>
      <c r="FB90" s="96">
        <f>-'Investuotojas ir Finansuotojas'!FB24-'Investuotojas ir Finansuotojas'!FB25-'Investuotojas ir Finansuotojas'!FB28-'Investuotojas ir Finansuotojas'!FB37-'Investuotojas ir Finansuotojas'!FB43</f>
        <v>959.35532796594111</v>
      </c>
      <c r="FC90" s="96">
        <f>-'Investuotojas ir Finansuotojas'!FC24-'Investuotojas ir Finansuotojas'!FC25-'Investuotojas ir Finansuotojas'!FC28-'Investuotojas ir Finansuotojas'!FC37-'Investuotojas ir Finansuotojas'!FC43</f>
        <v>792.88095308164532</v>
      </c>
      <c r="FD90" s="96">
        <f>-'Investuotojas ir Finansuotojas'!FD24-'Investuotojas ir Finansuotojas'!FD25-'Investuotojas ir Finansuotojas'!FD28-'Investuotojas ir Finansuotojas'!FD37-'Investuotojas ir Finansuotojas'!FD43</f>
        <v>1125.5722499821118</v>
      </c>
      <c r="FE90" s="96">
        <f>-'Investuotojas ir Finansuotojas'!FE24-'Investuotojas ir Finansuotojas'!FE25-'Investuotojas ir Finansuotojas'!FE28-'Investuotojas ir Finansuotojas'!FE37-'Investuotojas ir Finansuotojas'!FE43</f>
        <v>1459.6497606196629</v>
      </c>
      <c r="FF90" s="96">
        <f>-'Investuotojas ir Finansuotojas'!FF24-'Investuotojas ir Finansuotojas'!FF25-'Investuotojas ir Finansuotojas'!FF28-'Investuotojas ir Finansuotojas'!FF37-'Investuotojas ir Finansuotojas'!FF43</f>
        <v>1795.1192608848712</v>
      </c>
      <c r="FG90" s="96">
        <f>-'Investuotojas ir Finansuotojas'!FG24-'Investuotojas ir Finansuotojas'!FG25-'Investuotojas ir Finansuotojas'!FG28-'Investuotojas ir Finansuotojas'!FG37-'Investuotojas ir Finansuotojas'!FG43</f>
        <v>2131.9865507345176</v>
      </c>
      <c r="FH90" s="96">
        <f>-'Investuotojas ir Finansuotojas'!FH24-'Investuotojas ir Finansuotojas'!FH25-'Investuotojas ir Finansuotojas'!FH28-'Investuotojas ir Finansuotojas'!FH37-'Investuotojas ir Finansuotojas'!FH43</f>
        <v>-479.279601493158</v>
      </c>
      <c r="FI90" s="96">
        <f>-'Investuotojas ir Finansuotojas'!FI24-'Investuotojas ir Finansuotojas'!FI25-'Investuotojas ir Finansuotojas'!FI28-'Investuotojas ir Finansuotojas'!FI37-'Investuotojas ir Finansuotojas'!FI43</f>
        <v>-151.8889735700867</v>
      </c>
      <c r="FJ90" s="96">
        <f>-'Investuotojas ir Finansuotojas'!FJ24-'Investuotojas ir Finansuotojas'!FJ25-'Investuotojas ir Finansuotojas'!FJ28-'Investuotojas ir Finansuotojas'!FJ37-'Investuotojas ir Finansuotojas'!FJ43</f>
        <v>176.8657819693309</v>
      </c>
      <c r="FK90" s="96">
        <f>-'Investuotojas ir Finansuotojas'!FK24-'Investuotojas ir Finansuotojas'!FK25-'Investuotojas ir Finansuotojas'!FK28-'Investuotojas ir Finansuotojas'!FK37-'Investuotojas ir Finansuotojas'!FK43</f>
        <v>506.9903489901626</v>
      </c>
      <c r="FL90" s="96">
        <f>-'Investuotojas ir Finansuotojas'!FL24-'Investuotojas ir Finansuotojas'!FL25-'Investuotojas ir Finansuotojas'!FL28-'Investuotojas ir Finansuotojas'!FL37-'Investuotojas ir Finansuotojas'!FL43</f>
        <v>838.4904350402478</v>
      </c>
      <c r="FM90" s="96">
        <f>-'Investuotojas ir Finansuotojas'!FM24-'Investuotojas ir Finansuotojas'!FM25-'Investuotojas ir Finansuotojas'!FM28-'Investuotojas ir Finansuotojas'!FM37-'Investuotojas ir Finansuotojas'!FM43</f>
        <v>1171.3717714488748</v>
      </c>
      <c r="FN90" s="95">
        <f t="shared" si="1452"/>
        <v>10327.113865654122</v>
      </c>
      <c r="FO90" s="96">
        <f>-'Investuotojas ir Finansuotojas'!FO24-'Investuotojas ir Finansuotojas'!FO25-'Investuotojas ir Finansuotojas'!FO28-'Investuotojas ir Finansuotojas'!FO37-'Investuotojas ir Finansuotojas'!FO43</f>
        <v>1505.6401134258715</v>
      </c>
      <c r="FP90" s="96">
        <f>-'Investuotojas ir Finansuotojas'!FP24-'Investuotojas ir Finansuotojas'!FP25-'Investuotojas ir Finansuotojas'!FP28-'Investuotojas ir Finansuotojas'!FP37-'Investuotojas ir Finansuotojas'!FP43</f>
        <v>1406.7097221020526</v>
      </c>
      <c r="FQ90" s="96">
        <f>-'Investuotojas ir Finansuotojas'!FQ24-'Investuotojas ir Finansuotojas'!FQ25-'Investuotojas ir Finansuotojas'!FQ28-'Investuotojas ir Finansuotojas'!FQ37-'Investuotojas ir Finansuotojas'!FQ43</f>
        <v>1741.9586388734376</v>
      </c>
      <c r="FR90" s="96">
        <f>-'Investuotojas ir Finansuotojas'!FR24-'Investuotojas ir Finansuotojas'!FR25-'Investuotojas ir Finansuotojas'!FR28-'Investuotojas ir Finansuotojas'!FR37-'Investuotojas ir Finansuotojas'!FR43</f>
        <v>2078.6044261313691</v>
      </c>
      <c r="FS90" s="96">
        <f>-'Investuotojas ir Finansuotojas'!FS24-'Investuotojas ir Finansuotojas'!FS25-'Investuotojas ir Finansuotojas'!FS28-'Investuotojas ir Finansuotojas'!FS37-'Investuotojas ir Finansuotojas'!FS43</f>
        <v>2416.652904169543</v>
      </c>
      <c r="FT90" s="96">
        <f>-'Investuotojas ir Finansuotojas'!FT24-'Investuotojas ir Finansuotojas'!FT25-'Investuotojas ir Finansuotojas'!FT28-'Investuotojas ir Finansuotojas'!FT37-'Investuotojas ir Finansuotojas'!FT43</f>
        <v>2756.1099175328754</v>
      </c>
      <c r="FU90" s="96">
        <f>-'Investuotojas ir Finansuotojas'!FU24-'Investuotojas ir Finansuotojas'!FU25-'Investuotojas ir Finansuotojas'!FU28-'Investuotojas ir Finansuotojas'!FU37-'Investuotojas ir Finansuotojas'!FU43</f>
        <v>53.623942838197763</v>
      </c>
      <c r="FV90" s="96">
        <f>-'Investuotojas ir Finansuotojas'!FV24-'Investuotojas ir Finansuotojas'!FV25-'Investuotojas ir Finansuotojas'!FV28-'Investuotojas ir Finansuotojas'!FV37-'Investuotojas ir Finansuotojas'!FV43</f>
        <v>446.27424882897975</v>
      </c>
      <c r="FW90" s="96">
        <f>-'Investuotojas ir Finansuotojas'!FW24-'Investuotojas ir Finansuotojas'!FW25-'Investuotojas ir Finansuotojas'!FW28-'Investuotojas ir Finansuotojas'!FW37-'Investuotojas ir Finansuotojas'!FW43</f>
        <v>840.37646476475709</v>
      </c>
      <c r="FX90" s="96">
        <f>-'Investuotojas ir Finansuotojas'!FX24-'Investuotojas ir Finansuotojas'!FX25-'Investuotojas ir Finansuotojas'!FX28-'Investuotojas ir Finansuotojas'!FX37-'Investuotojas ir Finansuotojas'!FX43</f>
        <v>1235.9366402703004</v>
      </c>
      <c r="FY90" s="96">
        <f>-'Investuotojas ir Finansuotojas'!FY24-'Investuotojas ir Finansuotojas'!FY25-'Investuotojas ir Finansuotojas'!FY28-'Investuotojas ir Finansuotojas'!FY37-'Investuotojas ir Finansuotojas'!FY43</f>
        <v>1632.9608501771506</v>
      </c>
      <c r="FZ90" s="96">
        <f>-'Investuotojas ir Finansuotojas'!FZ24-'Investuotojas ir Finansuotojas'!FZ25-'Investuotojas ir Finansuotojas'!FZ28-'Investuotojas ir Finansuotojas'!FZ37-'Investuotojas ir Finansuotojas'!FZ43</f>
        <v>2031.4551946286465</v>
      </c>
      <c r="GA90" s="95">
        <f t="shared" si="1454"/>
        <v>18146.30306374318</v>
      </c>
      <c r="GB90" s="96">
        <f>-'Investuotojas ir Finansuotojas'!GB24-'Investuotojas ir Finansuotojas'!GB25-'Investuotojas ir Finansuotojas'!GB28-'Investuotojas ir Finansuotojas'!GB37-'Investuotojas ir Finansuotojas'!GB43</f>
        <v>2409.3298395894294</v>
      </c>
      <c r="GC90" s="96">
        <f>-'Investuotojas ir Finansuotojas'!GC24-'Investuotojas ir Finansuotojas'!GC25-'Investuotojas ir Finansuotojas'!GC28-'Investuotojas ir Finansuotojas'!GC37-'Investuotojas ir Finansuotojas'!GC43</f>
        <v>2421.3623030196131</v>
      </c>
      <c r="GD90" s="96">
        <f>-'Investuotojas ir Finansuotojas'!GD24-'Investuotojas ir Finansuotojas'!GD25-'Investuotojas ir Finansuotojas'!GD28-'Investuotojas ir Finansuotojas'!GD37-'Investuotojas ir Finansuotojas'!GD43</f>
        <v>2778.6735348377501</v>
      </c>
      <c r="GE90" s="96">
        <f>-'Investuotojas ir Finansuotojas'!GE24-'Investuotojas ir Finansuotojas'!GE25-'Investuotojas ir Finansuotojas'!GE28-'Investuotojas ir Finansuotojas'!GE37-'Investuotojas ir Finansuotojas'!GE43</f>
        <v>3137.4735634551294</v>
      </c>
      <c r="GF90" s="96">
        <f>-'Investuotojas ir Finansuotojas'!GF24-'Investuotojas ir Finansuotojas'!GF25-'Investuotojas ir Finansuotojas'!GF28-'Investuotojas ir Finansuotojas'!GF37-'Investuotojas ir Finansuotojas'!GF43</f>
        <v>3497.7685921917478</v>
      </c>
      <c r="GG90" s="96">
        <f>-'Investuotojas ir Finansuotojas'!GG24-'Investuotojas ir Finansuotojas'!GG25-'Investuotojas ir Finansuotojas'!GG28-'Investuotojas ir Finansuotojas'!GG37-'Investuotojas ir Finansuotojas'!GG43</f>
        <v>3859.5648502147692</v>
      </c>
      <c r="GH90" s="96">
        <f>-'Investuotojas ir Finansuotojas'!GH24-'Investuotojas ir Finansuotojas'!GH25-'Investuotojas ir Finansuotojas'!GH28-'Investuotojas ir Finansuotojas'!GH37-'Investuotojas ir Finansuotojas'!GH43</f>
        <v>363.3037424314424</v>
      </c>
      <c r="GI90" s="96">
        <f>-'Investuotojas ir Finansuotojas'!GI24-'Investuotojas ir Finansuotojas'!GI25-'Investuotojas ir Finansuotojas'!GI28-'Investuotojas ir Finansuotojas'!GI37-'Investuotojas ir Finansuotojas'!GI43</f>
        <v>712.039730247129</v>
      </c>
      <c r="GJ90" s="96">
        <f>-'Investuotojas ir Finansuotojas'!GJ24-'Investuotojas ir Finansuotojas'!GJ25-'Investuotojas ir Finansuotojas'!GJ28-'Investuotojas ir Finansuotojas'!GJ37-'Investuotojas ir Finansuotojas'!GJ43</f>
        <v>1062.2287846787142</v>
      </c>
      <c r="GK90" s="96">
        <f>-'Investuotojas ir Finansuotojas'!GK24-'Investuotojas ir Finansuotojas'!GK25-'Investuotojas ir Finansuotojas'!GK28-'Investuotojas ir Finansuotojas'!GK37-'Investuotojas ir Finansuotojas'!GK43</f>
        <v>1413.8769601704309</v>
      </c>
      <c r="GL90" s="96">
        <f>-'Investuotojas ir Finansuotojas'!GL24-'Investuotojas ir Finansuotojas'!GL25-'Investuotojas ir Finansuotojas'!GL28-'Investuotojas ir Finansuotojas'!GL37-'Investuotojas ir Finansuotojas'!GL43</f>
        <v>1766.9903363933633</v>
      </c>
      <c r="GM90" s="96">
        <f>-'Investuotojas ir Finansuotojas'!GM24-'Investuotojas ir Finansuotojas'!GM25-'Investuotojas ir Finansuotojas'!GM28-'Investuotojas ir Finansuotojas'!GM37-'Investuotojas ir Finansuotojas'!GM43</f>
        <v>2121.5750183505579</v>
      </c>
      <c r="GN90" s="95">
        <f t="shared" si="1456"/>
        <v>25544.187255580076</v>
      </c>
      <c r="GO90" s="96">
        <f>-'Investuotojas ir Finansuotojas'!GO37-'Investuotojas ir Finansuotojas'!GO24</f>
        <v>-8.1005661437908805E-12</v>
      </c>
      <c r="GP90" s="96">
        <f>-'Investuotojas ir Finansuotojas'!GP37-'Investuotojas ir Finansuotojas'!GP24</f>
        <v>-8.1005661437908805E-12</v>
      </c>
      <c r="GQ90" s="96">
        <f>-'Investuotojas ir Finansuotojas'!GQ37-'Investuotojas ir Finansuotojas'!GQ24</f>
        <v>-8.1005661437908805E-12</v>
      </c>
      <c r="GR90" s="96">
        <f>-'Investuotojas ir Finansuotojas'!GR37-'Investuotojas ir Finansuotojas'!GR24</f>
        <v>-8.1005661437908805E-12</v>
      </c>
      <c r="GS90" s="96">
        <f>-'Investuotojas ir Finansuotojas'!GS37-'Investuotojas ir Finansuotojas'!GS24</f>
        <v>-8.1005661437908805E-12</v>
      </c>
      <c r="GT90" s="96">
        <f>-'Investuotojas ir Finansuotojas'!GT37-'Investuotojas ir Finansuotojas'!GT24</f>
        <v>-8.1005661437908805E-12</v>
      </c>
      <c r="GU90" s="96">
        <f>-'Investuotojas ir Finansuotojas'!GU37-'Investuotojas ir Finansuotojas'!GU24</f>
        <v>-8.1005661437908805E-12</v>
      </c>
      <c r="GV90" s="96">
        <f>-'Investuotojas ir Finansuotojas'!GV37-'Investuotojas ir Finansuotojas'!GV24</f>
        <v>-8.1005661437908805E-12</v>
      </c>
      <c r="GW90" s="96">
        <f>-'Investuotojas ir Finansuotojas'!GW37-'Investuotojas ir Finansuotojas'!GW24</f>
        <v>-8.1005661437908805E-12</v>
      </c>
      <c r="GX90" s="96">
        <f>-'Investuotojas ir Finansuotojas'!GX37-'Investuotojas ir Finansuotojas'!GX24</f>
        <v>-8.1005661437908805E-12</v>
      </c>
      <c r="GY90" s="96">
        <f>-'Investuotojas ir Finansuotojas'!GY37-'Investuotojas ir Finansuotojas'!GY24</f>
        <v>-8.1005661437908805E-12</v>
      </c>
      <c r="GZ90" s="96">
        <f>-'Investuotojas ir Finansuotojas'!GZ37-'Investuotojas ir Finansuotojas'!GZ24</f>
        <v>-8.1005661437908805E-12</v>
      </c>
      <c r="HA90" s="95">
        <f t="shared" si="1458"/>
        <v>-9.7206793725490566E-11</v>
      </c>
      <c r="HB90" s="96">
        <f>-'Investuotojas ir Finansuotojas'!HB37-'Investuotojas ir Finansuotojas'!HB24</f>
        <v>-8.1005661437908805E-12</v>
      </c>
      <c r="HC90" s="96">
        <f>-'Investuotojas ir Finansuotojas'!HC37-'Investuotojas ir Finansuotojas'!HC24</f>
        <v>-8.1005661437908805E-12</v>
      </c>
      <c r="HD90" s="96">
        <f>-'Investuotojas ir Finansuotojas'!HD37-'Investuotojas ir Finansuotojas'!HD24</f>
        <v>-8.1005661437908805E-12</v>
      </c>
      <c r="HE90" s="96">
        <f>-'Investuotojas ir Finansuotojas'!HE37-'Investuotojas ir Finansuotojas'!HE24</f>
        <v>-8.1005661437908805E-12</v>
      </c>
      <c r="HF90" s="96">
        <f>-'Investuotojas ir Finansuotojas'!HF37-'Investuotojas ir Finansuotojas'!HF24</f>
        <v>-8.1005661437908805E-12</v>
      </c>
      <c r="HG90" s="96">
        <f>-'Investuotojas ir Finansuotojas'!HG37-'Investuotojas ir Finansuotojas'!HG24</f>
        <v>-8.1005661437908805E-12</v>
      </c>
      <c r="HH90" s="96">
        <f>-'Investuotojas ir Finansuotojas'!HH37-'Investuotojas ir Finansuotojas'!HH24</f>
        <v>-8.1005661437908805E-12</v>
      </c>
      <c r="HI90" s="96">
        <f>-'Investuotojas ir Finansuotojas'!HI37-'Investuotojas ir Finansuotojas'!HI24</f>
        <v>-8.1005661437908805E-12</v>
      </c>
      <c r="HJ90" s="96">
        <f>-'Investuotojas ir Finansuotojas'!HJ37-'Investuotojas ir Finansuotojas'!HJ24</f>
        <v>-8.1005661437908805E-12</v>
      </c>
      <c r="HK90" s="96">
        <f>-'Investuotojas ir Finansuotojas'!HK37-'Investuotojas ir Finansuotojas'!HK24</f>
        <v>-8.1005661437908805E-12</v>
      </c>
      <c r="HL90" s="96">
        <f>-'Investuotojas ir Finansuotojas'!HL37-'Investuotojas ir Finansuotojas'!HL24</f>
        <v>-8.1005661437908805E-12</v>
      </c>
      <c r="HM90" s="96">
        <f>-'Investuotojas ir Finansuotojas'!HM37-'Investuotojas ir Finansuotojas'!HM24</f>
        <v>-8.1005661437908805E-12</v>
      </c>
      <c r="HN90" s="95">
        <f t="shared" si="1460"/>
        <v>-9.7206793725490566E-11</v>
      </c>
      <c r="HO90" s="96">
        <f>-'Investuotojas ir Finansuotojas'!HO37-'Investuotojas ir Finansuotojas'!HO24</f>
        <v>-8.1005661437908805E-12</v>
      </c>
      <c r="HP90" s="96">
        <f>-'Investuotojas ir Finansuotojas'!HP37-'Investuotojas ir Finansuotojas'!HP24</f>
        <v>-8.1005661437908805E-12</v>
      </c>
      <c r="HQ90" s="96">
        <f>-'Investuotojas ir Finansuotojas'!HQ37-'Investuotojas ir Finansuotojas'!HQ24</f>
        <v>-8.1005661437908805E-12</v>
      </c>
      <c r="HR90" s="96">
        <f>-'Investuotojas ir Finansuotojas'!HR37-'Investuotojas ir Finansuotojas'!HR24</f>
        <v>-8.1005661437908805E-12</v>
      </c>
      <c r="HS90" s="96">
        <f>-'Investuotojas ir Finansuotojas'!HS37-'Investuotojas ir Finansuotojas'!HS24</f>
        <v>-8.1005661437908805E-12</v>
      </c>
      <c r="HT90" s="96">
        <f>-'Investuotojas ir Finansuotojas'!HT37-'Investuotojas ir Finansuotojas'!HT24</f>
        <v>-8.1005661437908805E-12</v>
      </c>
      <c r="HU90" s="96">
        <f>-'Investuotojas ir Finansuotojas'!HU37-'Investuotojas ir Finansuotojas'!HU24</f>
        <v>-8.1005661437908805E-12</v>
      </c>
      <c r="HV90" s="96">
        <f>-'Investuotojas ir Finansuotojas'!HV37-'Investuotojas ir Finansuotojas'!HV24</f>
        <v>-8.1005661437908805E-12</v>
      </c>
      <c r="HW90" s="96">
        <f>-'Investuotojas ir Finansuotojas'!HW37-'Investuotojas ir Finansuotojas'!HW24</f>
        <v>-8.1005661437908805E-12</v>
      </c>
      <c r="HX90" s="96">
        <f>-'Investuotojas ir Finansuotojas'!HX37-'Investuotojas ir Finansuotojas'!HX24</f>
        <v>-8.1005661437908805E-12</v>
      </c>
      <c r="HY90" s="96">
        <f>-'Investuotojas ir Finansuotojas'!HY37-'Investuotojas ir Finansuotojas'!HY24</f>
        <v>-8.1005661437908805E-12</v>
      </c>
      <c r="HZ90" s="96">
        <f>-'Investuotojas ir Finansuotojas'!HZ37-'Investuotojas ir Finansuotojas'!HZ24</f>
        <v>-8.1005661437908805E-12</v>
      </c>
      <c r="IA90" s="95">
        <f t="shared" si="1462"/>
        <v>-9.7206793725490566E-11</v>
      </c>
      <c r="IB90" s="96">
        <f>-'Investuotojas ir Finansuotojas'!IB37-'Investuotojas ir Finansuotojas'!IB24</f>
        <v>-8.1005661437908805E-12</v>
      </c>
      <c r="IC90" s="96">
        <f>-'Investuotojas ir Finansuotojas'!IC37-'Investuotojas ir Finansuotojas'!IC24</f>
        <v>-8.1005661437908805E-12</v>
      </c>
      <c r="ID90" s="96">
        <f>-'Investuotojas ir Finansuotojas'!ID37-'Investuotojas ir Finansuotojas'!ID24</f>
        <v>-8.1005661437908805E-12</v>
      </c>
      <c r="IE90" s="96">
        <f>-'Investuotojas ir Finansuotojas'!IE37-'Investuotojas ir Finansuotojas'!IE24</f>
        <v>-8.1005661437908805E-12</v>
      </c>
      <c r="IF90" s="96">
        <f>-'Investuotojas ir Finansuotojas'!IF37-'Investuotojas ir Finansuotojas'!IF24</f>
        <v>-8.1005661437908805E-12</v>
      </c>
      <c r="IG90" s="96">
        <f>-'Investuotojas ir Finansuotojas'!IG37-'Investuotojas ir Finansuotojas'!IG24</f>
        <v>-8.1005661437908805E-12</v>
      </c>
      <c r="IH90" s="96">
        <f>-'Investuotojas ir Finansuotojas'!IH37-'Investuotojas ir Finansuotojas'!IH24</f>
        <v>-8.1005661437908805E-12</v>
      </c>
      <c r="II90" s="96">
        <f>-'Investuotojas ir Finansuotojas'!II37-'Investuotojas ir Finansuotojas'!II24</f>
        <v>-8.1005661437908805E-12</v>
      </c>
      <c r="IJ90" s="96">
        <f>-'Investuotojas ir Finansuotojas'!IJ37-'Investuotojas ir Finansuotojas'!IJ24</f>
        <v>-8.1005661437908805E-12</v>
      </c>
      <c r="IK90" s="96">
        <f>-'Investuotojas ir Finansuotojas'!IK37-'Investuotojas ir Finansuotojas'!IK24</f>
        <v>-8.1005661437908805E-12</v>
      </c>
      <c r="IL90" s="96">
        <f>-'Investuotojas ir Finansuotojas'!IL37-'Investuotojas ir Finansuotojas'!IL24</f>
        <v>-8.1005661437908805E-12</v>
      </c>
      <c r="IM90" s="96">
        <f>-'Investuotojas ir Finansuotojas'!IM37-'Investuotojas ir Finansuotojas'!IM24</f>
        <v>-8.1005661437908805E-12</v>
      </c>
      <c r="IN90" s="95">
        <f t="shared" si="1464"/>
        <v>-9.7206793725490566E-11</v>
      </c>
      <c r="IO90" s="96">
        <f>-'Investuotojas ir Finansuotojas'!IO37-'Investuotojas ir Finansuotojas'!IO24</f>
        <v>-8.1005661437908805E-12</v>
      </c>
      <c r="IP90" s="96">
        <f>-'Investuotojas ir Finansuotojas'!IP37-'Investuotojas ir Finansuotojas'!IP24</f>
        <v>-8.1005661437908805E-12</v>
      </c>
      <c r="IQ90" s="96">
        <f>-'Investuotojas ir Finansuotojas'!IQ37-'Investuotojas ir Finansuotojas'!IQ24</f>
        <v>-8.1005661437908805E-12</v>
      </c>
      <c r="IR90" s="96">
        <f>-'Investuotojas ir Finansuotojas'!IR37-'Investuotojas ir Finansuotojas'!IR24</f>
        <v>-8.1005661437908805E-12</v>
      </c>
      <c r="IS90" s="96">
        <f>-'Investuotojas ir Finansuotojas'!IS37-'Investuotojas ir Finansuotojas'!IS24</f>
        <v>-8.1005661437908805E-12</v>
      </c>
      <c r="IT90" s="96">
        <f>-'Investuotojas ir Finansuotojas'!IT37-'Investuotojas ir Finansuotojas'!IT24</f>
        <v>-8.1005661437908805E-12</v>
      </c>
      <c r="IU90" s="96">
        <f>-'Investuotojas ir Finansuotojas'!IU37-'Investuotojas ir Finansuotojas'!IU24</f>
        <v>-8.1005661437908805E-12</v>
      </c>
      <c r="IV90" s="96">
        <f>-'Investuotojas ir Finansuotojas'!IV37-'Investuotojas ir Finansuotojas'!IV24</f>
        <v>-8.1005661437908805E-12</v>
      </c>
      <c r="IW90" s="96">
        <f>-'Investuotojas ir Finansuotojas'!IW37-'Investuotojas ir Finansuotojas'!IW24</f>
        <v>-8.1005661437908805E-12</v>
      </c>
      <c r="IX90" s="96">
        <f>-'Investuotojas ir Finansuotojas'!IX37-'Investuotojas ir Finansuotojas'!IX24</f>
        <v>-8.1005661437908805E-12</v>
      </c>
      <c r="IY90" s="96">
        <f>-'Investuotojas ir Finansuotojas'!IY37-'Investuotojas ir Finansuotojas'!IY24</f>
        <v>-8.1005661437908805E-12</v>
      </c>
      <c r="IZ90" s="96">
        <f>-'Investuotojas ir Finansuotojas'!IZ37-'Investuotojas ir Finansuotojas'!IZ24</f>
        <v>-8.1005661437908805E-12</v>
      </c>
      <c r="JA90" s="95">
        <f t="shared" si="1466"/>
        <v>-9.7206793725490566E-11</v>
      </c>
      <c r="JB90" s="96">
        <f>-'Investuotojas ir Finansuotojas'!JB37-'Investuotojas ir Finansuotojas'!JB24</f>
        <v>-8.1005661437908805E-12</v>
      </c>
      <c r="JC90" s="96">
        <f>-'Investuotojas ir Finansuotojas'!JC37-'Investuotojas ir Finansuotojas'!JC24</f>
        <v>-8.1005661437908805E-12</v>
      </c>
      <c r="JD90" s="96">
        <f>-'Investuotojas ir Finansuotojas'!JD37-'Investuotojas ir Finansuotojas'!JD24</f>
        <v>-8.1005661437908805E-12</v>
      </c>
      <c r="JE90" s="96">
        <f>-'Investuotojas ir Finansuotojas'!JE37-'Investuotojas ir Finansuotojas'!JE24</f>
        <v>-8.1005661437908805E-12</v>
      </c>
      <c r="JF90" s="96">
        <f>-'Investuotojas ir Finansuotojas'!JF37-'Investuotojas ir Finansuotojas'!JF24</f>
        <v>-8.1005661437908805E-12</v>
      </c>
      <c r="JG90" s="96">
        <f>-'Investuotojas ir Finansuotojas'!JG37-'Investuotojas ir Finansuotojas'!JG24</f>
        <v>-8.1005661437908805E-12</v>
      </c>
      <c r="JH90" s="96">
        <f>-'Investuotojas ir Finansuotojas'!JH37-'Investuotojas ir Finansuotojas'!JH24</f>
        <v>-8.1005661437908805E-12</v>
      </c>
      <c r="JI90" s="96">
        <f>-'Investuotojas ir Finansuotojas'!JI37-'Investuotojas ir Finansuotojas'!JI24</f>
        <v>-8.1005661437908805E-12</v>
      </c>
      <c r="JJ90" s="96">
        <f>-'Investuotojas ir Finansuotojas'!JJ37-'Investuotojas ir Finansuotojas'!JJ24</f>
        <v>-8.1005661437908805E-12</v>
      </c>
      <c r="JK90" s="96">
        <f>-'Investuotojas ir Finansuotojas'!JK37-'Investuotojas ir Finansuotojas'!JK24</f>
        <v>-8.1005661437908805E-12</v>
      </c>
      <c r="JL90" s="96">
        <f>-'Investuotojas ir Finansuotojas'!JL37-'Investuotojas ir Finansuotojas'!JL24</f>
        <v>-8.1005661437908805E-12</v>
      </c>
      <c r="JM90" s="96">
        <f>-'Investuotojas ir Finansuotojas'!JM37-'Investuotojas ir Finansuotojas'!JM24</f>
        <v>-8.1005661437908805E-12</v>
      </c>
      <c r="JN90" s="95">
        <f t="shared" si="1468"/>
        <v>-9.7206793725490566E-11</v>
      </c>
      <c r="JO90" s="96">
        <f>-'Investuotojas ir Finansuotojas'!JO37-'Investuotojas ir Finansuotojas'!JO24</f>
        <v>-8.1005661437908805E-12</v>
      </c>
      <c r="JP90" s="96">
        <f>-'Investuotojas ir Finansuotojas'!JP37-'Investuotojas ir Finansuotojas'!JP24</f>
        <v>-8.1005661437908805E-12</v>
      </c>
      <c r="JQ90" s="96">
        <f>-'Investuotojas ir Finansuotojas'!JQ37-'Investuotojas ir Finansuotojas'!JQ24</f>
        <v>-8.1005661437908805E-12</v>
      </c>
      <c r="JR90" s="96">
        <f>-'Investuotojas ir Finansuotojas'!JR37-'Investuotojas ir Finansuotojas'!JR24</f>
        <v>-8.1005661437908805E-12</v>
      </c>
      <c r="JS90" s="96">
        <f>-'Investuotojas ir Finansuotojas'!JS37-'Investuotojas ir Finansuotojas'!JS24</f>
        <v>-8.1005661437908805E-12</v>
      </c>
      <c r="JT90" s="96">
        <f>-'Investuotojas ir Finansuotojas'!JT37-'Investuotojas ir Finansuotojas'!JT24</f>
        <v>-8.1005661437908805E-12</v>
      </c>
      <c r="JU90" s="96">
        <f>-'Investuotojas ir Finansuotojas'!JU37-'Investuotojas ir Finansuotojas'!JU24</f>
        <v>-8.1005661437908805E-12</v>
      </c>
      <c r="JV90" s="96">
        <f>-'Investuotojas ir Finansuotojas'!JV37-'Investuotojas ir Finansuotojas'!JV24</f>
        <v>-8.1005661437908805E-12</v>
      </c>
      <c r="JW90" s="96">
        <f>-'Investuotojas ir Finansuotojas'!JW37-'Investuotojas ir Finansuotojas'!JW24</f>
        <v>-8.1005661437908805E-12</v>
      </c>
      <c r="JX90" s="96">
        <f>-'Investuotojas ir Finansuotojas'!JX37-'Investuotojas ir Finansuotojas'!JX24</f>
        <v>-8.1005661437908805E-12</v>
      </c>
      <c r="JY90" s="96">
        <f>-'Investuotojas ir Finansuotojas'!JY37-'Investuotojas ir Finansuotojas'!JY24</f>
        <v>-8.1005661437908805E-12</v>
      </c>
      <c r="JZ90" s="96">
        <f>-'Investuotojas ir Finansuotojas'!JZ37-'Investuotojas ir Finansuotojas'!JZ24</f>
        <v>-8.1005661437908805E-12</v>
      </c>
      <c r="KA90" s="95">
        <f t="shared" si="1470"/>
        <v>-9.7206793725490566E-11</v>
      </c>
      <c r="KB90" s="96">
        <f>-'Investuotojas ir Finansuotojas'!KB37-'Investuotojas ir Finansuotojas'!KB24</f>
        <v>-8.1005661437908805E-12</v>
      </c>
      <c r="KC90" s="96">
        <f>-'Investuotojas ir Finansuotojas'!KC37-'Investuotojas ir Finansuotojas'!KC24</f>
        <v>-8.1005661437908805E-12</v>
      </c>
      <c r="KD90" s="96">
        <f>-'Investuotojas ir Finansuotojas'!KD37-'Investuotojas ir Finansuotojas'!KD24</f>
        <v>-8.1005661437908805E-12</v>
      </c>
      <c r="KE90" s="96">
        <f>-'Investuotojas ir Finansuotojas'!KE37-'Investuotojas ir Finansuotojas'!KE24</f>
        <v>-8.1005661437908805E-12</v>
      </c>
      <c r="KF90" s="96">
        <f>-'Investuotojas ir Finansuotojas'!KF37-'Investuotojas ir Finansuotojas'!KF24</f>
        <v>-8.1005661437908805E-12</v>
      </c>
      <c r="KG90" s="96">
        <f>-'Investuotojas ir Finansuotojas'!KG37-'Investuotojas ir Finansuotojas'!KG24</f>
        <v>-8.1005661437908805E-12</v>
      </c>
      <c r="KH90" s="96">
        <f>-'Investuotojas ir Finansuotojas'!KH37-'Investuotojas ir Finansuotojas'!KH24</f>
        <v>-8.1005661437908805E-12</v>
      </c>
      <c r="KI90" s="96">
        <f>-'Investuotojas ir Finansuotojas'!KI37-'Investuotojas ir Finansuotojas'!KI24</f>
        <v>-8.1005661437908805E-12</v>
      </c>
      <c r="KJ90" s="96">
        <f>-'Investuotojas ir Finansuotojas'!KJ37-'Investuotojas ir Finansuotojas'!KJ24</f>
        <v>-8.1005661437908805E-12</v>
      </c>
      <c r="KK90" s="96">
        <f>-'Investuotojas ir Finansuotojas'!KK37-'Investuotojas ir Finansuotojas'!KK24</f>
        <v>-8.1005661437908805E-12</v>
      </c>
      <c r="KL90" s="96">
        <f>-'Investuotojas ir Finansuotojas'!KL37-'Investuotojas ir Finansuotojas'!KL24</f>
        <v>-8.1005661437908805E-12</v>
      </c>
      <c r="KM90" s="96">
        <f>-'Investuotojas ir Finansuotojas'!KM37-'Investuotojas ir Finansuotojas'!KM24</f>
        <v>-8.1005661437908805E-12</v>
      </c>
      <c r="KN90" s="95">
        <f t="shared" si="1472"/>
        <v>-9.7206793725490566E-11</v>
      </c>
      <c r="KO90" s="96">
        <f>-'Investuotojas ir Finansuotojas'!KO37-'Investuotojas ir Finansuotojas'!KO24</f>
        <v>-8.1005661437908805E-12</v>
      </c>
      <c r="KP90" s="96">
        <f>-'Investuotojas ir Finansuotojas'!KP37-'Investuotojas ir Finansuotojas'!KP24</f>
        <v>-8.1005661437908805E-12</v>
      </c>
      <c r="KQ90" s="96">
        <f>-'Investuotojas ir Finansuotojas'!KQ37-'Investuotojas ir Finansuotojas'!KQ24</f>
        <v>-8.1005661437908805E-12</v>
      </c>
      <c r="KR90" s="96">
        <f>-'Investuotojas ir Finansuotojas'!KR37-'Investuotojas ir Finansuotojas'!KR24</f>
        <v>-8.1005661437908805E-12</v>
      </c>
      <c r="KS90" s="96">
        <f>-'Investuotojas ir Finansuotojas'!KS37-'Investuotojas ir Finansuotojas'!KS24</f>
        <v>-8.1005661437908805E-12</v>
      </c>
      <c r="KT90" s="96">
        <f>-'Investuotojas ir Finansuotojas'!KT37-'Investuotojas ir Finansuotojas'!KT24</f>
        <v>-8.1005661437908805E-12</v>
      </c>
      <c r="KU90" s="96">
        <f>-'Investuotojas ir Finansuotojas'!KU37-'Investuotojas ir Finansuotojas'!KU24</f>
        <v>-8.1005661437908805E-12</v>
      </c>
      <c r="KV90" s="96">
        <f>-'Investuotojas ir Finansuotojas'!KV37-'Investuotojas ir Finansuotojas'!KV24</f>
        <v>-8.1005661437908805E-12</v>
      </c>
      <c r="KW90" s="96">
        <f>-'Investuotojas ir Finansuotojas'!KW37-'Investuotojas ir Finansuotojas'!KW24</f>
        <v>-8.1005661437908805E-12</v>
      </c>
      <c r="KX90" s="96">
        <f>-'Investuotojas ir Finansuotojas'!KX37-'Investuotojas ir Finansuotojas'!KX24</f>
        <v>-8.1005661437908805E-12</v>
      </c>
      <c r="KY90" s="96">
        <f>-'Investuotojas ir Finansuotojas'!KY37-'Investuotojas ir Finansuotojas'!KY24</f>
        <v>-8.1005661437908805E-12</v>
      </c>
      <c r="KZ90" s="96">
        <f>-'Investuotojas ir Finansuotojas'!KZ37-'Investuotojas ir Finansuotojas'!KZ24</f>
        <v>-8.1005661437908805E-12</v>
      </c>
      <c r="LA90" s="95">
        <f t="shared" si="1474"/>
        <v>-9.7206793725490566E-11</v>
      </c>
      <c r="LB90" s="96">
        <f>-'Investuotojas ir Finansuotojas'!LB37-'Investuotojas ir Finansuotojas'!LB24</f>
        <v>-8.1005661437908805E-12</v>
      </c>
      <c r="LC90" s="96">
        <f>-'Investuotojas ir Finansuotojas'!LC37-'Investuotojas ir Finansuotojas'!LC24</f>
        <v>-8.1005661437908805E-12</v>
      </c>
      <c r="LD90" s="96">
        <f>-'Investuotojas ir Finansuotojas'!LD37-'Investuotojas ir Finansuotojas'!LD24</f>
        <v>-8.1005661437908805E-12</v>
      </c>
      <c r="LE90" s="96">
        <f>-'Investuotojas ir Finansuotojas'!LE37-'Investuotojas ir Finansuotojas'!LE24</f>
        <v>-8.1005661437908805E-12</v>
      </c>
      <c r="LF90" s="96">
        <f>-'Investuotojas ir Finansuotojas'!LF37-'Investuotojas ir Finansuotojas'!LF24</f>
        <v>-8.1005661437908805E-12</v>
      </c>
      <c r="LG90" s="96">
        <f>-'Investuotojas ir Finansuotojas'!LG37-'Investuotojas ir Finansuotojas'!LG24</f>
        <v>-8.1005661437908805E-12</v>
      </c>
      <c r="LH90" s="96">
        <f>-'Investuotojas ir Finansuotojas'!LH37-'Investuotojas ir Finansuotojas'!LH24</f>
        <v>-8.1005661437908805E-12</v>
      </c>
      <c r="LI90" s="96">
        <f>-'Investuotojas ir Finansuotojas'!LI37-'Investuotojas ir Finansuotojas'!LI24</f>
        <v>-8.1005661437908805E-12</v>
      </c>
      <c r="LJ90" s="96">
        <f>-'Investuotojas ir Finansuotojas'!LJ37-'Investuotojas ir Finansuotojas'!LJ24</f>
        <v>-8.1005661437908805E-12</v>
      </c>
      <c r="LK90" s="96">
        <f>-'Investuotojas ir Finansuotojas'!LK37-'Investuotojas ir Finansuotojas'!LK24</f>
        <v>-8.1005661437908805E-12</v>
      </c>
      <c r="LL90" s="96">
        <f>-'Investuotojas ir Finansuotojas'!LL37-'Investuotojas ir Finansuotojas'!LL24</f>
        <v>-8.1005661437908805E-12</v>
      </c>
      <c r="LM90" s="96">
        <f>-'Investuotojas ir Finansuotojas'!LM37-'Investuotojas ir Finansuotojas'!LM24</f>
        <v>-8.1005661437908805E-12</v>
      </c>
      <c r="LN90" s="95">
        <f t="shared" si="1476"/>
        <v>-9.7206793725490566E-11</v>
      </c>
    </row>
    <row r="91" spans="1:326" s="58" customFormat="1" ht="14.65" thickBot="1">
      <c r="A91" s="86" t="s">
        <v>66</v>
      </c>
      <c r="B91" s="105">
        <f>B85</f>
        <v>31250.000000000004</v>
      </c>
      <c r="C91" s="105">
        <f>C85</f>
        <v>31249.999999999996</v>
      </c>
      <c r="D91" s="105">
        <f t="shared" ref="D91:N91" si="1987">D85</f>
        <v>31249.999999999996</v>
      </c>
      <c r="E91" s="105">
        <f t="shared" si="1987"/>
        <v>31249.999999999996</v>
      </c>
      <c r="F91" s="105">
        <f t="shared" si="1987"/>
        <v>31249.999999999996</v>
      </c>
      <c r="G91" s="105">
        <f t="shared" si="1987"/>
        <v>31249.999999999996</v>
      </c>
      <c r="H91" s="105">
        <f t="shared" si="1987"/>
        <v>31249.999999999996</v>
      </c>
      <c r="I91" s="105">
        <f t="shared" si="1987"/>
        <v>31249.999999999996</v>
      </c>
      <c r="J91" s="105">
        <f t="shared" si="1987"/>
        <v>31249.999999999996</v>
      </c>
      <c r="K91" s="105">
        <f t="shared" si="1987"/>
        <v>31249.999999999996</v>
      </c>
      <c r="L91" s="105">
        <f t="shared" si="1987"/>
        <v>31249.999999999996</v>
      </c>
      <c r="M91" s="105">
        <f t="shared" si="1987"/>
        <v>31250</v>
      </c>
      <c r="N91" s="106">
        <f t="shared" si="1987"/>
        <v>375000</v>
      </c>
      <c r="O91" s="105">
        <f>O85</f>
        <v>104166.66666666667</v>
      </c>
      <c r="P91" s="105">
        <f>P85</f>
        <v>104166.66666666667</v>
      </c>
      <c r="Q91" s="105">
        <f t="shared" ref="Q91:Z91" si="1988">Q85</f>
        <v>104166.66666666667</v>
      </c>
      <c r="R91" s="105">
        <f t="shared" si="1988"/>
        <v>104166.66666666667</v>
      </c>
      <c r="S91" s="105">
        <f t="shared" si="1988"/>
        <v>104166.66666666667</v>
      </c>
      <c r="T91" s="105">
        <f t="shared" si="1988"/>
        <v>104166.66666666667</v>
      </c>
      <c r="U91" s="105">
        <f t="shared" si="1988"/>
        <v>104166.66666666667</v>
      </c>
      <c r="V91" s="105">
        <f t="shared" si="1988"/>
        <v>104166.66666666667</v>
      </c>
      <c r="W91" s="105">
        <f t="shared" si="1988"/>
        <v>104166.66666666667</v>
      </c>
      <c r="X91" s="105">
        <f t="shared" si="1988"/>
        <v>104166.66666666667</v>
      </c>
      <c r="Y91" s="105">
        <f t="shared" si="1988"/>
        <v>104166.66666666667</v>
      </c>
      <c r="Z91" s="105">
        <f t="shared" si="1988"/>
        <v>104166.66666666669</v>
      </c>
      <c r="AA91" s="106">
        <f t="shared" ref="AA91" si="1989">AA85</f>
        <v>1250000</v>
      </c>
      <c r="AB91" s="105">
        <f>AB85</f>
        <v>72916.666666666672</v>
      </c>
      <c r="AC91" s="105">
        <f>AC85</f>
        <v>72916.666666666672</v>
      </c>
      <c r="AD91" s="105">
        <f t="shared" ref="AD91:AN91" si="1990">AD85</f>
        <v>72916.666666666672</v>
      </c>
      <c r="AE91" s="105">
        <f t="shared" si="1990"/>
        <v>72916.666666666672</v>
      </c>
      <c r="AF91" s="105">
        <f t="shared" si="1990"/>
        <v>72916.666666666672</v>
      </c>
      <c r="AG91" s="105">
        <f t="shared" si="1990"/>
        <v>87925.802951388905</v>
      </c>
      <c r="AH91" s="105">
        <f t="shared" si="1990"/>
        <v>67877.604166666672</v>
      </c>
      <c r="AI91" s="105">
        <f t="shared" si="1990"/>
        <v>67695.3125</v>
      </c>
      <c r="AJ91" s="105">
        <f t="shared" si="1990"/>
        <v>67513.020833333343</v>
      </c>
      <c r="AK91" s="105">
        <f t="shared" si="1990"/>
        <v>67330.729166666672</v>
      </c>
      <c r="AL91" s="105">
        <f t="shared" si="1990"/>
        <v>67148.4375</v>
      </c>
      <c r="AM91" s="105">
        <f t="shared" si="1990"/>
        <v>160923.3146405461</v>
      </c>
      <c r="AN91" s="106">
        <f t="shared" si="1990"/>
        <v>950997.55509193509</v>
      </c>
      <c r="AO91" s="105">
        <f>AO85</f>
        <v>236135.92459489297</v>
      </c>
      <c r="AP91" s="105">
        <f>AP85</f>
        <v>-86330.302348484867</v>
      </c>
      <c r="AQ91" s="105">
        <f t="shared" ref="AQ91:AZ91" si="1991">AQ85</f>
        <v>-86330.302348484809</v>
      </c>
      <c r="AR91" s="105">
        <f t="shared" si="1991"/>
        <v>-86330.302348484838</v>
      </c>
      <c r="AS91" s="105">
        <f t="shared" si="1991"/>
        <v>-86330.302348484853</v>
      </c>
      <c r="AT91" s="105">
        <f t="shared" si="1991"/>
        <v>-86330.302348484867</v>
      </c>
      <c r="AU91" s="105">
        <f t="shared" si="1991"/>
        <v>-86330.302348484838</v>
      </c>
      <c r="AV91" s="105">
        <f t="shared" si="1991"/>
        <v>-86330.302348484838</v>
      </c>
      <c r="AW91" s="105">
        <f t="shared" si="1991"/>
        <v>-86330.302348484867</v>
      </c>
      <c r="AX91" s="105">
        <f t="shared" si="1991"/>
        <v>-86330.302348484838</v>
      </c>
      <c r="AY91" s="105">
        <f t="shared" si="1991"/>
        <v>-86330.302348484853</v>
      </c>
      <c r="AZ91" s="105">
        <f t="shared" si="1991"/>
        <v>-86330.302348484853</v>
      </c>
      <c r="BA91" s="106">
        <f t="shared" ref="BA91" si="1992">BA85</f>
        <v>-713497.40123844042</v>
      </c>
      <c r="BB91" s="105">
        <f>BB85</f>
        <v>57994.291363023476</v>
      </c>
      <c r="BC91" s="105">
        <f>BC85</f>
        <v>-86466.893223484833</v>
      </c>
      <c r="BD91" s="105">
        <f t="shared" ref="BD91:BM91" si="1993">BD85</f>
        <v>-86466.893223484833</v>
      </c>
      <c r="BE91" s="105">
        <f t="shared" si="1993"/>
        <v>-86466.893223484833</v>
      </c>
      <c r="BF91" s="105">
        <f t="shared" si="1993"/>
        <v>-86466.893223484833</v>
      </c>
      <c r="BG91" s="105">
        <f t="shared" si="1993"/>
        <v>-86466.893223484847</v>
      </c>
      <c r="BH91" s="105">
        <f t="shared" si="1993"/>
        <v>-86466.893223484847</v>
      </c>
      <c r="BI91" s="105">
        <f t="shared" si="1993"/>
        <v>-86466.893223484862</v>
      </c>
      <c r="BJ91" s="105">
        <f t="shared" si="1993"/>
        <v>-86466.893223484833</v>
      </c>
      <c r="BK91" s="105">
        <f t="shared" si="1993"/>
        <v>-86466.893223484833</v>
      </c>
      <c r="BL91" s="105">
        <f t="shared" si="1993"/>
        <v>-86466.893223484847</v>
      </c>
      <c r="BM91" s="105">
        <f t="shared" si="1993"/>
        <v>-86466.893223484847</v>
      </c>
      <c r="BN91" s="106">
        <f t="shared" ref="BN91" si="1994">BN85</f>
        <v>-893141.53409530991</v>
      </c>
      <c r="BO91" s="105">
        <f>BO85</f>
        <v>62437.898145300998</v>
      </c>
      <c r="BP91" s="105">
        <f>BP85</f>
        <v>-86607.581824734836</v>
      </c>
      <c r="BQ91" s="105">
        <f t="shared" ref="BQ91:BZ91" si="1995">BQ85</f>
        <v>-86607.581824734865</v>
      </c>
      <c r="BR91" s="105">
        <f t="shared" si="1995"/>
        <v>-86607.581824734836</v>
      </c>
      <c r="BS91" s="105">
        <f t="shared" si="1995"/>
        <v>-86607.581824734851</v>
      </c>
      <c r="BT91" s="105">
        <f t="shared" si="1995"/>
        <v>-86607.581824734865</v>
      </c>
      <c r="BU91" s="105">
        <f t="shared" si="1995"/>
        <v>-86607.581824734851</v>
      </c>
      <c r="BV91" s="105">
        <f t="shared" si="1995"/>
        <v>-86607.581824734851</v>
      </c>
      <c r="BW91" s="105">
        <f t="shared" si="1995"/>
        <v>-86607.581824734822</v>
      </c>
      <c r="BX91" s="105">
        <f t="shared" si="1995"/>
        <v>-86607.581824734851</v>
      </c>
      <c r="BY91" s="105">
        <f t="shared" si="1995"/>
        <v>-86607.581824734865</v>
      </c>
      <c r="BZ91" s="105">
        <f t="shared" si="1995"/>
        <v>-86607.581824734851</v>
      </c>
      <c r="CA91" s="106">
        <f t="shared" ref="CA91" si="1996">CA85</f>
        <v>-890245.50192678231</v>
      </c>
      <c r="CB91" s="105">
        <f>CB85</f>
        <v>64141.566533593919</v>
      </c>
      <c r="CC91" s="105">
        <f>CC85</f>
        <v>-86752.491084022346</v>
      </c>
      <c r="CD91" s="105">
        <f t="shared" ref="CD91:CM91" si="1997">CD85</f>
        <v>-86752.491084022331</v>
      </c>
      <c r="CE91" s="105">
        <f t="shared" si="1997"/>
        <v>-86752.491084022331</v>
      </c>
      <c r="CF91" s="105">
        <f t="shared" si="1997"/>
        <v>-86752.491084022331</v>
      </c>
      <c r="CG91" s="105">
        <f t="shared" si="1997"/>
        <v>-86752.491084022404</v>
      </c>
      <c r="CH91" s="105">
        <f t="shared" si="1997"/>
        <v>-86752.491084022331</v>
      </c>
      <c r="CI91" s="105">
        <f t="shared" si="1997"/>
        <v>-86752.491084022331</v>
      </c>
      <c r="CJ91" s="105">
        <f t="shared" si="1997"/>
        <v>-86752.49108402236</v>
      </c>
      <c r="CK91" s="105">
        <f t="shared" si="1997"/>
        <v>-86752.491084022302</v>
      </c>
      <c r="CL91" s="105">
        <f t="shared" si="1997"/>
        <v>-86752.491084022346</v>
      </c>
      <c r="CM91" s="105">
        <f t="shared" si="1997"/>
        <v>-86752.491084022346</v>
      </c>
      <c r="CN91" s="106">
        <f t="shared" ref="CN91" si="1998">CN85</f>
        <v>-890135.83539065183</v>
      </c>
      <c r="CO91" s="105">
        <f>CO85</f>
        <v>62997.25945840987</v>
      </c>
      <c r="CP91" s="105">
        <f>CP85</f>
        <v>-86901.747621088463</v>
      </c>
      <c r="CQ91" s="105">
        <f t="shared" ref="CQ91:CZ91" si="1999">CQ85</f>
        <v>-86901.747621088463</v>
      </c>
      <c r="CR91" s="105">
        <f t="shared" si="1999"/>
        <v>-86901.747621088507</v>
      </c>
      <c r="CS91" s="105">
        <f t="shared" si="1999"/>
        <v>-86901.747621088449</v>
      </c>
      <c r="CT91" s="105">
        <f t="shared" si="1999"/>
        <v>-86901.747621088463</v>
      </c>
      <c r="CU91" s="105">
        <f t="shared" si="1999"/>
        <v>-86901.747621088478</v>
      </c>
      <c r="CV91" s="105">
        <f t="shared" si="1999"/>
        <v>-86901.747621088492</v>
      </c>
      <c r="CW91" s="105">
        <f t="shared" si="1999"/>
        <v>-86901.747621088478</v>
      </c>
      <c r="CX91" s="105">
        <f t="shared" si="1999"/>
        <v>-86901.747621088463</v>
      </c>
      <c r="CY91" s="105">
        <f t="shared" si="1999"/>
        <v>-86901.747621088492</v>
      </c>
      <c r="CZ91" s="105">
        <f t="shared" si="1999"/>
        <v>-86901.747621088449</v>
      </c>
      <c r="DA91" s="106">
        <f t="shared" ref="DA91" si="2000">DA85</f>
        <v>-892921.9643735633</v>
      </c>
      <c r="DB91" s="105">
        <f>DB85</f>
        <v>60791.618635522347</v>
      </c>
      <c r="DC91" s="105">
        <f>DC85</f>
        <v>-87055.481854266574</v>
      </c>
      <c r="DD91" s="105">
        <f t="shared" ref="DD91:DM91" si="2001">DD85</f>
        <v>-87055.481854266589</v>
      </c>
      <c r="DE91" s="105">
        <f t="shared" si="2001"/>
        <v>-87055.481854266574</v>
      </c>
      <c r="DF91" s="105">
        <f t="shared" si="2001"/>
        <v>-87055.48185426656</v>
      </c>
      <c r="DG91" s="105">
        <f t="shared" si="2001"/>
        <v>-87055.481854266705</v>
      </c>
      <c r="DH91" s="105">
        <f t="shared" si="2001"/>
        <v>-87055.481854266574</v>
      </c>
      <c r="DI91" s="105">
        <f t="shared" si="2001"/>
        <v>-87055.481854266574</v>
      </c>
      <c r="DJ91" s="105">
        <f t="shared" si="2001"/>
        <v>-87055.481854266545</v>
      </c>
      <c r="DK91" s="105">
        <f t="shared" si="2001"/>
        <v>-87055.481854266589</v>
      </c>
      <c r="DL91" s="105">
        <f t="shared" si="2001"/>
        <v>-87055.48185426656</v>
      </c>
      <c r="DM91" s="105">
        <f t="shared" si="2001"/>
        <v>-87055.48185426656</v>
      </c>
      <c r="DN91" s="106">
        <f t="shared" ref="DN91" si="2002">DN85</f>
        <v>-896818.6817614102</v>
      </c>
      <c r="DO91" s="105">
        <f>DO85</f>
        <v>57170.255603618541</v>
      </c>
      <c r="DP91" s="105">
        <f>DP85</f>
        <v>-87213.828114440039</v>
      </c>
      <c r="DQ91" s="105">
        <f t="shared" ref="DQ91:DZ91" si="2003">DQ85</f>
        <v>-87213.828114440024</v>
      </c>
      <c r="DR91" s="105">
        <f t="shared" si="2003"/>
        <v>-87213.828114440039</v>
      </c>
      <c r="DS91" s="105">
        <f t="shared" si="2003"/>
        <v>-87213.828114440053</v>
      </c>
      <c r="DT91" s="105">
        <f t="shared" si="2003"/>
        <v>-87213.828114439966</v>
      </c>
      <c r="DU91" s="105">
        <f t="shared" si="2003"/>
        <v>-87213.82811444001</v>
      </c>
      <c r="DV91" s="105">
        <f t="shared" si="2003"/>
        <v>-87213.828114440039</v>
      </c>
      <c r="DW91" s="105">
        <f t="shared" si="2003"/>
        <v>-87213.828114440039</v>
      </c>
      <c r="DX91" s="105">
        <f t="shared" si="2003"/>
        <v>-87213.828114440039</v>
      </c>
      <c r="DY91" s="105">
        <f t="shared" si="2003"/>
        <v>-87213.828114440024</v>
      </c>
      <c r="DZ91" s="105">
        <f t="shared" si="2003"/>
        <v>-87213.828114440053</v>
      </c>
      <c r="EA91" s="106">
        <f t="shared" ref="EA91" si="2004">EA85</f>
        <v>-902181.85365522199</v>
      </c>
      <c r="EB91" s="105">
        <f>EB85</f>
        <v>51659.428324055771</v>
      </c>
      <c r="EC91" s="105">
        <f>EC85</f>
        <v>-87376.924762418668</v>
      </c>
      <c r="ED91" s="105">
        <f t="shared" ref="ED91:EM91" si="2005">ED85</f>
        <v>-87376.924762418683</v>
      </c>
      <c r="EE91" s="105">
        <f t="shared" si="2005"/>
        <v>-87376.924762418683</v>
      </c>
      <c r="EF91" s="105">
        <f t="shared" si="2005"/>
        <v>-87376.924762418683</v>
      </c>
      <c r="EG91" s="105">
        <f t="shared" si="2005"/>
        <v>-87376.924762418654</v>
      </c>
      <c r="EH91" s="105">
        <f t="shared" si="2005"/>
        <v>-87376.924762418697</v>
      </c>
      <c r="EI91" s="105">
        <f t="shared" si="2005"/>
        <v>-87376.924762418668</v>
      </c>
      <c r="EJ91" s="105">
        <f t="shared" si="2005"/>
        <v>-87376.924762418668</v>
      </c>
      <c r="EK91" s="105">
        <f t="shared" si="2005"/>
        <v>-87376.924762418683</v>
      </c>
      <c r="EL91" s="105">
        <f t="shared" si="2005"/>
        <v>-87376.924762418683</v>
      </c>
      <c r="EM91" s="105">
        <f t="shared" si="2005"/>
        <v>-87376.924762418683</v>
      </c>
      <c r="EN91" s="106">
        <f t="shared" ref="EN91" si="2006">EN85</f>
        <v>-909486.7440625499</v>
      </c>
      <c r="EO91" s="105">
        <f>EO85</f>
        <v>43630.30571671838</v>
      </c>
      <c r="EP91" s="105">
        <f>EP85</f>
        <v>-87544.914309836706</v>
      </c>
      <c r="EQ91" s="105">
        <f t="shared" ref="EQ91:EZ91" si="2007">EQ85</f>
        <v>-87544.91430983672</v>
      </c>
      <c r="ER91" s="105">
        <f t="shared" si="2007"/>
        <v>-87544.914309836677</v>
      </c>
      <c r="ES91" s="105">
        <f t="shared" si="2007"/>
        <v>-87544.914309836706</v>
      </c>
      <c r="ET91" s="105">
        <f t="shared" si="2007"/>
        <v>-87544.914309836618</v>
      </c>
      <c r="EU91" s="105">
        <f t="shared" si="2007"/>
        <v>-87544.914309836691</v>
      </c>
      <c r="EV91" s="105">
        <f t="shared" si="2007"/>
        <v>-87544.914309836706</v>
      </c>
      <c r="EW91" s="105">
        <f t="shared" si="2007"/>
        <v>-87544.914309836706</v>
      </c>
      <c r="EX91" s="105">
        <f t="shared" si="2007"/>
        <v>-87544.91430983672</v>
      </c>
      <c r="EY91" s="105">
        <f t="shared" si="2007"/>
        <v>-87544.914309836691</v>
      </c>
      <c r="EZ91" s="105">
        <f t="shared" si="2007"/>
        <v>-87544.914309836691</v>
      </c>
      <c r="FA91" s="106">
        <f t="shared" ref="FA91" si="2008">FA85</f>
        <v>-919363.75169148517</v>
      </c>
      <c r="FB91" s="105">
        <f>FB85</f>
        <v>32248.292059549996</v>
      </c>
      <c r="FC91" s="105">
        <f>FC85</f>
        <v>-87717.943543677247</v>
      </c>
      <c r="FD91" s="105">
        <f t="shared" ref="FD91:FM91" si="2009">FD85</f>
        <v>-87717.943543677233</v>
      </c>
      <c r="FE91" s="105">
        <f t="shared" si="2009"/>
        <v>-87717.943543677262</v>
      </c>
      <c r="FF91" s="105">
        <f t="shared" si="2009"/>
        <v>-87717.943543677262</v>
      </c>
      <c r="FG91" s="105">
        <f t="shared" si="2009"/>
        <v>-87717.943543677378</v>
      </c>
      <c r="FH91" s="105">
        <f t="shared" si="2009"/>
        <v>-87717.943543677247</v>
      </c>
      <c r="FI91" s="105">
        <f t="shared" si="2009"/>
        <v>-87717.943543677247</v>
      </c>
      <c r="FJ91" s="105">
        <f t="shared" si="2009"/>
        <v>-87717.943543677262</v>
      </c>
      <c r="FK91" s="105">
        <f t="shared" si="2009"/>
        <v>-87717.943543677262</v>
      </c>
      <c r="FL91" s="105">
        <f t="shared" si="2009"/>
        <v>-87717.943543677262</v>
      </c>
      <c r="FM91" s="105">
        <f t="shared" si="2009"/>
        <v>-87717.943543677262</v>
      </c>
      <c r="FN91" s="106">
        <f t="shared" ref="FN91" si="2010">FN85</f>
        <v>-932649.0869208998</v>
      </c>
      <c r="FO91" s="105">
        <f>FO85</f>
        <v>16405.80067963968</v>
      </c>
      <c r="FP91" s="105">
        <f>FP85</f>
        <v>-87896.163654533011</v>
      </c>
      <c r="FQ91" s="105">
        <f t="shared" ref="FQ91:FZ91" si="2011">FQ85</f>
        <v>-87896.163654533026</v>
      </c>
      <c r="FR91" s="105">
        <f t="shared" si="2011"/>
        <v>-87896.163654533026</v>
      </c>
      <c r="FS91" s="105">
        <f t="shared" si="2011"/>
        <v>-87896.163654533011</v>
      </c>
      <c r="FT91" s="105">
        <f t="shared" si="2011"/>
        <v>-87896.163654532967</v>
      </c>
      <c r="FU91" s="105">
        <f t="shared" si="2011"/>
        <v>-103025.58284645221</v>
      </c>
      <c r="FV91" s="105">
        <f t="shared" si="2011"/>
        <v>-102981.39092726031</v>
      </c>
      <c r="FW91" s="105">
        <f t="shared" si="2011"/>
        <v>-102937.19900806838</v>
      </c>
      <c r="FX91" s="105">
        <f t="shared" si="2011"/>
        <v>-102893.00708887645</v>
      </c>
      <c r="FY91" s="105">
        <f t="shared" si="2011"/>
        <v>-102848.81516968453</v>
      </c>
      <c r="FZ91" s="105">
        <f t="shared" si="2011"/>
        <v>-102804.6232504926</v>
      </c>
      <c r="GA91" s="106">
        <f t="shared" ref="GA91" si="2012">GA85</f>
        <v>-1040565.6358838598</v>
      </c>
      <c r="GB91" s="105">
        <f>GB85</f>
        <v>-4959.7069038842292</v>
      </c>
      <c r="GC91" s="105">
        <f>GC85</f>
        <v>-87814.57885356294</v>
      </c>
      <c r="GD91" s="105">
        <f t="shared" ref="GD91:GM91" si="2013">GD85</f>
        <v>-87814.57885356294</v>
      </c>
      <c r="GE91" s="105">
        <f t="shared" si="2013"/>
        <v>-87814.57885356294</v>
      </c>
      <c r="GF91" s="105">
        <f t="shared" si="2013"/>
        <v>-87814.578853562954</v>
      </c>
      <c r="GG91" s="105">
        <f t="shared" si="2013"/>
        <v>-87814.578853562984</v>
      </c>
      <c r="GH91" s="105">
        <f t="shared" si="2013"/>
        <v>-87814.578853562954</v>
      </c>
      <c r="GI91" s="105">
        <f t="shared" si="2013"/>
        <v>-87814.578853562954</v>
      </c>
      <c r="GJ91" s="105">
        <f t="shared" si="2013"/>
        <v>-87814.578853562954</v>
      </c>
      <c r="GK91" s="105">
        <f t="shared" si="2013"/>
        <v>-87814.578853562954</v>
      </c>
      <c r="GL91" s="105">
        <f t="shared" si="2013"/>
        <v>-87814.57885356294</v>
      </c>
      <c r="GM91" s="105">
        <f t="shared" si="2013"/>
        <v>-34363.833703330834</v>
      </c>
      <c r="GN91" s="106">
        <f t="shared" ref="GN91" si="2014">GN85</f>
        <v>-917469.32914284454</v>
      </c>
      <c r="GO91" s="105">
        <f>GO85</f>
        <v>-8.1005661437908805E-12</v>
      </c>
      <c r="GP91" s="105">
        <f>GP85</f>
        <v>-8.1005661437908805E-12</v>
      </c>
      <c r="GQ91" s="105">
        <f t="shared" ref="GQ91:GZ91" si="2015">GQ85</f>
        <v>-8.1005661437908805E-12</v>
      </c>
      <c r="GR91" s="105">
        <f t="shared" si="2015"/>
        <v>-8.1005661437908805E-12</v>
      </c>
      <c r="GS91" s="105">
        <f t="shared" si="2015"/>
        <v>-8.1005661437908805E-12</v>
      </c>
      <c r="GT91" s="105">
        <f t="shared" si="2015"/>
        <v>-8.1005661437908805E-12</v>
      </c>
      <c r="GU91" s="105">
        <f t="shared" si="2015"/>
        <v>-8.1005661437908805E-12</v>
      </c>
      <c r="GV91" s="105">
        <f t="shared" si="2015"/>
        <v>-8.1005661437908805E-12</v>
      </c>
      <c r="GW91" s="105">
        <f t="shared" si="2015"/>
        <v>-8.1005661437908805E-12</v>
      </c>
      <c r="GX91" s="105">
        <f t="shared" si="2015"/>
        <v>-8.1005661437908805E-12</v>
      </c>
      <c r="GY91" s="105">
        <f t="shared" si="2015"/>
        <v>-8.1005661437908805E-12</v>
      </c>
      <c r="GZ91" s="105">
        <f t="shared" si="2015"/>
        <v>-8.1005661437908805E-12</v>
      </c>
      <c r="HA91" s="106">
        <f t="shared" ref="HA91" si="2016">HA85</f>
        <v>-9.7206793725490566E-11</v>
      </c>
      <c r="HB91" s="105">
        <f>HB85</f>
        <v>-8.1005661437908805E-12</v>
      </c>
      <c r="HC91" s="105">
        <f>HC85</f>
        <v>-8.1005661437908805E-12</v>
      </c>
      <c r="HD91" s="105">
        <f t="shared" ref="HD91:HM91" si="2017">HD85</f>
        <v>-8.1005661437908805E-12</v>
      </c>
      <c r="HE91" s="105">
        <f t="shared" si="2017"/>
        <v>-8.1005661437908805E-12</v>
      </c>
      <c r="HF91" s="105">
        <f t="shared" si="2017"/>
        <v>-8.1005661437908805E-12</v>
      </c>
      <c r="HG91" s="105">
        <f t="shared" si="2017"/>
        <v>-8.1005661437908805E-12</v>
      </c>
      <c r="HH91" s="105">
        <f t="shared" si="2017"/>
        <v>-8.1005661437908805E-12</v>
      </c>
      <c r="HI91" s="105">
        <f t="shared" si="2017"/>
        <v>-8.1005661437908805E-12</v>
      </c>
      <c r="HJ91" s="105">
        <f t="shared" si="2017"/>
        <v>-8.1005661437908805E-12</v>
      </c>
      <c r="HK91" s="105">
        <f t="shared" si="2017"/>
        <v>-8.1005661437908805E-12</v>
      </c>
      <c r="HL91" s="105">
        <f t="shared" si="2017"/>
        <v>-8.1005661437908805E-12</v>
      </c>
      <c r="HM91" s="105">
        <f t="shared" si="2017"/>
        <v>-8.1005661437908805E-12</v>
      </c>
      <c r="HN91" s="106">
        <f t="shared" ref="HN91" si="2018">HN85</f>
        <v>-9.7206793725490566E-11</v>
      </c>
      <c r="HO91" s="105">
        <f>HO85</f>
        <v>-8.1005661437908805E-12</v>
      </c>
      <c r="HP91" s="105">
        <f>HP85</f>
        <v>-8.1005661437908805E-12</v>
      </c>
      <c r="HQ91" s="105">
        <f t="shared" ref="HQ91:HZ91" si="2019">HQ85</f>
        <v>-8.1005661437908805E-12</v>
      </c>
      <c r="HR91" s="105">
        <f t="shared" si="2019"/>
        <v>-8.1005661437908805E-12</v>
      </c>
      <c r="HS91" s="105">
        <f t="shared" si="2019"/>
        <v>-8.1005661437908805E-12</v>
      </c>
      <c r="HT91" s="105">
        <f t="shared" si="2019"/>
        <v>-8.1005661437908805E-12</v>
      </c>
      <c r="HU91" s="105">
        <f t="shared" si="2019"/>
        <v>-8.1005661437908805E-12</v>
      </c>
      <c r="HV91" s="105">
        <f t="shared" si="2019"/>
        <v>-8.1005661437908805E-12</v>
      </c>
      <c r="HW91" s="105">
        <f t="shared" si="2019"/>
        <v>-8.1005661437908805E-12</v>
      </c>
      <c r="HX91" s="105">
        <f t="shared" si="2019"/>
        <v>-8.1005661437908805E-12</v>
      </c>
      <c r="HY91" s="105">
        <f t="shared" si="2019"/>
        <v>-8.1005661437908805E-12</v>
      </c>
      <c r="HZ91" s="105">
        <f t="shared" si="2019"/>
        <v>-8.1005661437908805E-12</v>
      </c>
      <c r="IA91" s="106">
        <f t="shared" ref="IA91" si="2020">IA85</f>
        <v>-9.7206793725490566E-11</v>
      </c>
      <c r="IB91" s="105">
        <f>IB85</f>
        <v>-8.1005661437908805E-12</v>
      </c>
      <c r="IC91" s="105">
        <f>IC85</f>
        <v>-8.1005661437908805E-12</v>
      </c>
      <c r="ID91" s="105">
        <f t="shared" ref="ID91:IM91" si="2021">ID85</f>
        <v>-8.1005661437908805E-12</v>
      </c>
      <c r="IE91" s="105">
        <f t="shared" si="2021"/>
        <v>-8.1005661437908805E-12</v>
      </c>
      <c r="IF91" s="105">
        <f t="shared" si="2021"/>
        <v>-8.1005661437908805E-12</v>
      </c>
      <c r="IG91" s="105">
        <f t="shared" si="2021"/>
        <v>-8.1005661437908805E-12</v>
      </c>
      <c r="IH91" s="105">
        <f t="shared" si="2021"/>
        <v>-8.1005661437908805E-12</v>
      </c>
      <c r="II91" s="105">
        <f t="shared" si="2021"/>
        <v>-8.1005661437908805E-12</v>
      </c>
      <c r="IJ91" s="105">
        <f t="shared" si="2021"/>
        <v>-8.1005661437908805E-12</v>
      </c>
      <c r="IK91" s="105">
        <f t="shared" si="2021"/>
        <v>-8.1005661437908805E-12</v>
      </c>
      <c r="IL91" s="105">
        <f t="shared" si="2021"/>
        <v>-8.1005661437908805E-12</v>
      </c>
      <c r="IM91" s="105">
        <f t="shared" si="2021"/>
        <v>-8.1005661437908805E-12</v>
      </c>
      <c r="IN91" s="106">
        <f t="shared" ref="IN91" si="2022">IN85</f>
        <v>-9.7206793725490566E-11</v>
      </c>
      <c r="IO91" s="105">
        <f>IO85</f>
        <v>-8.1005661437908805E-12</v>
      </c>
      <c r="IP91" s="105">
        <f>IP85</f>
        <v>-8.1005661437908805E-12</v>
      </c>
      <c r="IQ91" s="105">
        <f t="shared" ref="IQ91:IZ91" si="2023">IQ85</f>
        <v>-8.1005661437908805E-12</v>
      </c>
      <c r="IR91" s="105">
        <f t="shared" si="2023"/>
        <v>-8.1005661437908805E-12</v>
      </c>
      <c r="IS91" s="105">
        <f t="shared" si="2023"/>
        <v>-8.1005661437908805E-12</v>
      </c>
      <c r="IT91" s="105">
        <f t="shared" si="2023"/>
        <v>-8.1005661437908805E-12</v>
      </c>
      <c r="IU91" s="105">
        <f t="shared" si="2023"/>
        <v>-8.1005661437908805E-12</v>
      </c>
      <c r="IV91" s="105">
        <f t="shared" si="2023"/>
        <v>-8.1005661437908805E-12</v>
      </c>
      <c r="IW91" s="105">
        <f t="shared" si="2023"/>
        <v>-8.1005661437908805E-12</v>
      </c>
      <c r="IX91" s="105">
        <f t="shared" si="2023"/>
        <v>-8.1005661437908805E-12</v>
      </c>
      <c r="IY91" s="105">
        <f t="shared" si="2023"/>
        <v>-8.1005661437908805E-12</v>
      </c>
      <c r="IZ91" s="105">
        <f t="shared" si="2023"/>
        <v>-8.1005661437908805E-12</v>
      </c>
      <c r="JA91" s="106">
        <f t="shared" ref="JA91" si="2024">JA85</f>
        <v>-9.7206793725490566E-11</v>
      </c>
      <c r="JB91" s="105">
        <f>JB85</f>
        <v>-8.1005661437908805E-12</v>
      </c>
      <c r="JC91" s="105">
        <f>JC85</f>
        <v>-8.1005661437908805E-12</v>
      </c>
      <c r="JD91" s="105">
        <f t="shared" ref="JD91:JM91" si="2025">JD85</f>
        <v>-8.1005661437908805E-12</v>
      </c>
      <c r="JE91" s="105">
        <f t="shared" si="2025"/>
        <v>-8.1005661437908805E-12</v>
      </c>
      <c r="JF91" s="105">
        <f t="shared" si="2025"/>
        <v>-8.1005661437908805E-12</v>
      </c>
      <c r="JG91" s="105">
        <f t="shared" si="2025"/>
        <v>-8.1005661437908805E-12</v>
      </c>
      <c r="JH91" s="105">
        <f t="shared" si="2025"/>
        <v>-8.1005661437908805E-12</v>
      </c>
      <c r="JI91" s="105">
        <f t="shared" si="2025"/>
        <v>-8.1005661437908805E-12</v>
      </c>
      <c r="JJ91" s="105">
        <f t="shared" si="2025"/>
        <v>-8.1005661437908805E-12</v>
      </c>
      <c r="JK91" s="105">
        <f t="shared" si="2025"/>
        <v>-8.1005661437908805E-12</v>
      </c>
      <c r="JL91" s="105">
        <f t="shared" si="2025"/>
        <v>-8.1005661437908805E-12</v>
      </c>
      <c r="JM91" s="105">
        <f t="shared" si="2025"/>
        <v>-8.1005661437908805E-12</v>
      </c>
      <c r="JN91" s="106">
        <f t="shared" ref="JN91" si="2026">JN85</f>
        <v>-9.7206793725490566E-11</v>
      </c>
      <c r="JO91" s="105">
        <f>JO85</f>
        <v>-8.1005661437908805E-12</v>
      </c>
      <c r="JP91" s="105">
        <f>JP85</f>
        <v>-8.1005661437908805E-12</v>
      </c>
      <c r="JQ91" s="105">
        <f t="shared" ref="JQ91:JZ91" si="2027">JQ85</f>
        <v>-8.1005661437908805E-12</v>
      </c>
      <c r="JR91" s="105">
        <f t="shared" si="2027"/>
        <v>-8.1005661437908805E-12</v>
      </c>
      <c r="JS91" s="105">
        <f t="shared" si="2027"/>
        <v>-8.1005661437908805E-12</v>
      </c>
      <c r="JT91" s="105">
        <f t="shared" si="2027"/>
        <v>-8.1005661437908805E-12</v>
      </c>
      <c r="JU91" s="105">
        <f t="shared" si="2027"/>
        <v>-8.1005661437908805E-12</v>
      </c>
      <c r="JV91" s="105">
        <f t="shared" si="2027"/>
        <v>-8.1005661437908805E-12</v>
      </c>
      <c r="JW91" s="105">
        <f t="shared" si="2027"/>
        <v>-8.1005661437908805E-12</v>
      </c>
      <c r="JX91" s="105">
        <f t="shared" si="2027"/>
        <v>-8.1005661437908805E-12</v>
      </c>
      <c r="JY91" s="105">
        <f t="shared" si="2027"/>
        <v>-8.1005661437908805E-12</v>
      </c>
      <c r="JZ91" s="105">
        <f t="shared" si="2027"/>
        <v>-8.1005661437908805E-12</v>
      </c>
      <c r="KA91" s="106">
        <f t="shared" ref="KA91" si="2028">KA85</f>
        <v>-9.7206793725490566E-11</v>
      </c>
      <c r="KB91" s="105">
        <f>KB85</f>
        <v>-8.1005661437908805E-12</v>
      </c>
      <c r="KC91" s="105">
        <f>KC85</f>
        <v>-8.1005661437908805E-12</v>
      </c>
      <c r="KD91" s="105">
        <f t="shared" ref="KD91:KM91" si="2029">KD85</f>
        <v>-8.1005661437908805E-12</v>
      </c>
      <c r="KE91" s="105">
        <f t="shared" si="2029"/>
        <v>-8.1005661437908805E-12</v>
      </c>
      <c r="KF91" s="105">
        <f t="shared" si="2029"/>
        <v>-8.1005661437908805E-12</v>
      </c>
      <c r="KG91" s="105">
        <f t="shared" si="2029"/>
        <v>-8.1005661437908805E-12</v>
      </c>
      <c r="KH91" s="105">
        <f t="shared" si="2029"/>
        <v>-8.1005661437908805E-12</v>
      </c>
      <c r="KI91" s="105">
        <f t="shared" si="2029"/>
        <v>-8.1005661437908805E-12</v>
      </c>
      <c r="KJ91" s="105">
        <f t="shared" si="2029"/>
        <v>-8.1005661437908805E-12</v>
      </c>
      <c r="KK91" s="105">
        <f t="shared" si="2029"/>
        <v>-8.1005661437908805E-12</v>
      </c>
      <c r="KL91" s="105">
        <f t="shared" si="2029"/>
        <v>-8.1005661437908805E-12</v>
      </c>
      <c r="KM91" s="105">
        <f t="shared" si="2029"/>
        <v>-8.1005661437908805E-12</v>
      </c>
      <c r="KN91" s="106">
        <f t="shared" ref="KN91" si="2030">KN85</f>
        <v>-9.7206793725490566E-11</v>
      </c>
      <c r="KO91" s="105">
        <f>KO85</f>
        <v>-8.1005661437908805E-12</v>
      </c>
      <c r="KP91" s="105">
        <f>KP85</f>
        <v>-8.1005661437908805E-12</v>
      </c>
      <c r="KQ91" s="105">
        <f t="shared" ref="KQ91:KZ91" si="2031">KQ85</f>
        <v>-8.1005661437908805E-12</v>
      </c>
      <c r="KR91" s="105">
        <f t="shared" si="2031"/>
        <v>-8.1005661437908805E-12</v>
      </c>
      <c r="KS91" s="105">
        <f t="shared" si="2031"/>
        <v>-8.1005661437908805E-12</v>
      </c>
      <c r="KT91" s="105">
        <f t="shared" si="2031"/>
        <v>-8.1005661437908805E-12</v>
      </c>
      <c r="KU91" s="105">
        <f t="shared" si="2031"/>
        <v>-8.1005661437908805E-12</v>
      </c>
      <c r="KV91" s="105">
        <f t="shared" si="2031"/>
        <v>-8.1005661437908805E-12</v>
      </c>
      <c r="KW91" s="105">
        <f t="shared" si="2031"/>
        <v>-8.1005661437908805E-12</v>
      </c>
      <c r="KX91" s="105">
        <f t="shared" si="2031"/>
        <v>-8.1005661437908805E-12</v>
      </c>
      <c r="KY91" s="105">
        <f t="shared" si="2031"/>
        <v>-8.1005661437908805E-12</v>
      </c>
      <c r="KZ91" s="105">
        <f t="shared" si="2031"/>
        <v>-8.1005661437908805E-12</v>
      </c>
      <c r="LA91" s="106">
        <f t="shared" ref="LA91" si="2032">LA85</f>
        <v>-9.7206793725490566E-11</v>
      </c>
      <c r="LB91" s="105">
        <f>LB85</f>
        <v>-8.1005661437908805E-12</v>
      </c>
      <c r="LC91" s="105">
        <f>LC85</f>
        <v>-8.1005661437908805E-12</v>
      </c>
      <c r="LD91" s="105">
        <f t="shared" ref="LD91:LM91" si="2033">LD85</f>
        <v>-8.1005661437908805E-12</v>
      </c>
      <c r="LE91" s="105">
        <f t="shared" si="2033"/>
        <v>-8.1005661437908805E-12</v>
      </c>
      <c r="LF91" s="105">
        <f t="shared" si="2033"/>
        <v>-8.1005661437908805E-12</v>
      </c>
      <c r="LG91" s="105">
        <f t="shared" si="2033"/>
        <v>-8.1005661437908805E-12</v>
      </c>
      <c r="LH91" s="105">
        <f t="shared" si="2033"/>
        <v>-8.1005661437908805E-12</v>
      </c>
      <c r="LI91" s="105">
        <f t="shared" si="2033"/>
        <v>-8.1005661437908805E-12</v>
      </c>
      <c r="LJ91" s="105">
        <f t="shared" si="2033"/>
        <v>-8.1005661437908805E-12</v>
      </c>
      <c r="LK91" s="105">
        <f t="shared" si="2033"/>
        <v>-8.1005661437908805E-12</v>
      </c>
      <c r="LL91" s="105">
        <f t="shared" si="2033"/>
        <v>-8.1005661437908805E-12</v>
      </c>
      <c r="LM91" s="105">
        <f t="shared" si="2033"/>
        <v>-8.1005661437908805E-12</v>
      </c>
      <c r="LN91" s="106">
        <f t="shared" ref="LN91" si="2034">LN85</f>
        <v>-9.7206793725490566E-11</v>
      </c>
    </row>
    <row r="92" spans="1:326" s="58" customFormat="1">
      <c r="A92" s="103" t="s">
        <v>67</v>
      </c>
      <c r="B92" s="107">
        <f>B73+B84+B91</f>
        <v>0</v>
      </c>
      <c r="C92" s="108">
        <f t="shared" ref="C92:M92" si="2035">C73+C84+C91</f>
        <v>0</v>
      </c>
      <c r="D92" s="108">
        <f t="shared" si="2035"/>
        <v>0</v>
      </c>
      <c r="E92" s="108">
        <f t="shared" si="2035"/>
        <v>0</v>
      </c>
      <c r="F92" s="108">
        <f t="shared" si="2035"/>
        <v>0</v>
      </c>
      <c r="G92" s="108">
        <f t="shared" si="2035"/>
        <v>0</v>
      </c>
      <c r="H92" s="108">
        <f t="shared" si="2035"/>
        <v>0</v>
      </c>
      <c r="I92" s="108">
        <f t="shared" si="2035"/>
        <v>0</v>
      </c>
      <c r="J92" s="108">
        <f t="shared" si="2035"/>
        <v>0</v>
      </c>
      <c r="K92" s="108">
        <f t="shared" si="2035"/>
        <v>0</v>
      </c>
      <c r="L92" s="108">
        <f t="shared" si="2035"/>
        <v>0</v>
      </c>
      <c r="M92" s="108">
        <f t="shared" si="2035"/>
        <v>0</v>
      </c>
      <c r="N92" s="109">
        <f t="shared" si="1359"/>
        <v>0</v>
      </c>
      <c r="O92" s="110">
        <f>O73+O84+O91</f>
        <v>0</v>
      </c>
      <c r="P92" s="108">
        <f t="shared" ref="P92" si="2036">P73+P84+P91</f>
        <v>0</v>
      </c>
      <c r="Q92" s="108">
        <f t="shared" ref="Q92" si="2037">Q73+Q84+Q91</f>
        <v>0</v>
      </c>
      <c r="R92" s="108">
        <f t="shared" ref="R92" si="2038">R73+R84+R91</f>
        <v>0</v>
      </c>
      <c r="S92" s="108">
        <f t="shared" ref="S92" si="2039">S73+S84+S91</f>
        <v>0</v>
      </c>
      <c r="T92" s="108">
        <f t="shared" ref="T92" si="2040">T73+T84+T91</f>
        <v>0</v>
      </c>
      <c r="U92" s="108">
        <f t="shared" ref="U92" si="2041">U73+U84+U91</f>
        <v>0</v>
      </c>
      <c r="V92" s="108">
        <f t="shared" ref="V92" si="2042">V73+V84+V91</f>
        <v>0</v>
      </c>
      <c r="W92" s="108">
        <f t="shared" ref="W92" si="2043">W73+W84+W91</f>
        <v>0</v>
      </c>
      <c r="X92" s="108">
        <f t="shared" ref="X92" si="2044">X73+X84+X91</f>
        <v>0</v>
      </c>
      <c r="Y92" s="108">
        <f t="shared" ref="Y92" si="2045">Y73+Y84+Y91</f>
        <v>0</v>
      </c>
      <c r="Z92" s="108">
        <f t="shared" ref="Z92" si="2046">Z73+Z84+Z91</f>
        <v>-4890.6551205927972</v>
      </c>
      <c r="AA92" s="109">
        <f t="shared" si="1360"/>
        <v>-4890.6551205927972</v>
      </c>
      <c r="AB92" s="110">
        <f>AB73+AB84+AB91</f>
        <v>0</v>
      </c>
      <c r="AC92" s="108">
        <f t="shared" ref="AC92" si="2047">AC73+AC84+AC91</f>
        <v>0</v>
      </c>
      <c r="AD92" s="108">
        <f t="shared" ref="AD92" si="2048">AD73+AD84+AD91</f>
        <v>0</v>
      </c>
      <c r="AE92" s="108">
        <f t="shared" ref="AE92" si="2049">AE73+AE84+AE91</f>
        <v>0</v>
      </c>
      <c r="AF92" s="108">
        <f t="shared" ref="AF92" si="2050">AF73+AF84+AF91</f>
        <v>0</v>
      </c>
      <c r="AG92" s="108">
        <f t="shared" ref="AG92" si="2051">AG73+AG84+AG91</f>
        <v>15009.136284722234</v>
      </c>
      <c r="AH92" s="108">
        <f t="shared" ref="AH92" si="2052">AH73+AH84+AH91</f>
        <v>-5039.0625</v>
      </c>
      <c r="AI92" s="108">
        <f t="shared" ref="AI92" si="2053">AI73+AI84+AI91</f>
        <v>-5221.3541666666715</v>
      </c>
      <c r="AJ92" s="108">
        <f t="shared" ref="AJ92" si="2054">AJ73+AJ84+AJ91</f>
        <v>-5403.6458333333285</v>
      </c>
      <c r="AK92" s="108">
        <f t="shared" ref="AK92" si="2055">AK73+AK84+AK91</f>
        <v>-5585.9375</v>
      </c>
      <c r="AL92" s="108">
        <f t="shared" ref="AL92" si="2056">AL73+AL84+AL91</f>
        <v>-5768.2291666666715</v>
      </c>
      <c r="AM92" s="108">
        <f t="shared" ref="AM92" si="2057">AM73+AM84+AM91</f>
        <v>88006.64797387943</v>
      </c>
      <c r="AN92" s="109">
        <f t="shared" ref="AN92" si="2058">SUM(AB92:AM92)</f>
        <v>75997.555091934992</v>
      </c>
      <c r="AO92" s="110">
        <f>AO73+AO84+AO91</f>
        <v>253741.85515151513</v>
      </c>
      <c r="AP92" s="108">
        <f t="shared" ref="AP92" si="2059">AP73+AP84+AP91</f>
        <v>3377.2718181817909</v>
      </c>
      <c r="AQ92" s="108">
        <f t="shared" ref="AQ92" si="2060">AQ73+AQ84+AQ91</f>
        <v>3377.2718181818491</v>
      </c>
      <c r="AR92" s="108">
        <f t="shared" ref="AR92" si="2061">AR73+AR84+AR91</f>
        <v>3377.27181818182</v>
      </c>
      <c r="AS92" s="108">
        <f t="shared" ref="AS92" si="2062">AS73+AS84+AS91</f>
        <v>3377.2718181818054</v>
      </c>
      <c r="AT92" s="108">
        <f t="shared" ref="AT92" si="2063">AT73+AT84+AT91</f>
        <v>3377.2718181817909</v>
      </c>
      <c r="AU92" s="108">
        <f t="shared" ref="AU92" si="2064">AU73+AU84+AU91</f>
        <v>3377.27181818182</v>
      </c>
      <c r="AV92" s="108">
        <f t="shared" ref="AV92" si="2065">AV73+AV84+AV91</f>
        <v>3377.27181818182</v>
      </c>
      <c r="AW92" s="108">
        <f t="shared" ref="AW92" si="2066">AW73+AW84+AW91</f>
        <v>3377.2718181817909</v>
      </c>
      <c r="AX92" s="108">
        <f t="shared" ref="AX92" si="2067">AX73+AX84+AX91</f>
        <v>3377.2718181818345</v>
      </c>
      <c r="AY92" s="108">
        <f t="shared" ref="AY92" si="2068">AY73+AY84+AY91</f>
        <v>3377.2718181818054</v>
      </c>
      <c r="AZ92" s="108">
        <f t="shared" ref="AZ92" si="2069">AZ73+AZ84+AZ91</f>
        <v>3377.2718181818054</v>
      </c>
      <c r="BA92" s="109">
        <f t="shared" ref="BA92" si="2070">SUM(AO92:AZ92)</f>
        <v>290891.84515151504</v>
      </c>
      <c r="BB92" s="110">
        <f>BB73+BB84+BB91</f>
        <v>3923.635318181834</v>
      </c>
      <c r="BC92" s="108">
        <f t="shared" ref="BC92" si="2071">BC73+BC84+BC91</f>
        <v>3923.6353181818267</v>
      </c>
      <c r="BD92" s="108">
        <f t="shared" ref="BD92" si="2072">BD73+BD84+BD91</f>
        <v>3923.6353181818267</v>
      </c>
      <c r="BE92" s="108">
        <f t="shared" ref="BE92" si="2073">BE73+BE84+BE91</f>
        <v>3923.6353181818267</v>
      </c>
      <c r="BF92" s="108">
        <f t="shared" ref="BF92" si="2074">BF73+BF84+BF91</f>
        <v>3923.6353181818267</v>
      </c>
      <c r="BG92" s="108">
        <f t="shared" ref="BG92" si="2075">BG73+BG84+BG91</f>
        <v>3923.6353181818122</v>
      </c>
      <c r="BH92" s="108">
        <f t="shared" ref="BH92" si="2076">BH73+BH84+BH91</f>
        <v>3923.6353181818122</v>
      </c>
      <c r="BI92" s="108">
        <f t="shared" ref="BI92" si="2077">BI73+BI84+BI91</f>
        <v>3923.6353181817976</v>
      </c>
      <c r="BJ92" s="108">
        <f t="shared" ref="BJ92" si="2078">BJ73+BJ84+BJ91</f>
        <v>3923.6353181818267</v>
      </c>
      <c r="BK92" s="108">
        <f t="shared" ref="BK92" si="2079">BK73+BK84+BK91</f>
        <v>3923.6353181818267</v>
      </c>
      <c r="BL92" s="108">
        <f t="shared" ref="BL92" si="2080">BL73+BL84+BL91</f>
        <v>3923.6353181818122</v>
      </c>
      <c r="BM92" s="108">
        <f t="shared" ref="BM92" si="2081">BM73+BM84+BM91</f>
        <v>3923.6353181818122</v>
      </c>
      <c r="BN92" s="109">
        <f t="shared" ref="BN92" si="2082">SUM(BB92:BM92)</f>
        <v>47083.623818181841</v>
      </c>
      <c r="BO92" s="110">
        <f>BO73+BO84+BO91</f>
        <v>4486.3897231818191</v>
      </c>
      <c r="BP92" s="108">
        <f t="shared" ref="BP92" si="2083">BP73+BP84+BP91</f>
        <v>4486.3897231818264</v>
      </c>
      <c r="BQ92" s="108">
        <f t="shared" ref="BQ92" si="2084">BQ73+BQ84+BQ91</f>
        <v>4486.3897231817973</v>
      </c>
      <c r="BR92" s="108">
        <f t="shared" ref="BR92" si="2085">BR73+BR84+BR91</f>
        <v>4486.3897231818264</v>
      </c>
      <c r="BS92" s="108">
        <f t="shared" ref="BS92" si="2086">BS73+BS84+BS91</f>
        <v>4486.3897231818119</v>
      </c>
      <c r="BT92" s="108">
        <f t="shared" ref="BT92" si="2087">BT73+BT84+BT91</f>
        <v>4486.3897231817973</v>
      </c>
      <c r="BU92" s="108">
        <f t="shared" ref="BU92" si="2088">BU73+BU84+BU91</f>
        <v>4486.3897231818119</v>
      </c>
      <c r="BV92" s="108">
        <f t="shared" ref="BV92" si="2089">BV73+BV84+BV91</f>
        <v>4486.3897231818119</v>
      </c>
      <c r="BW92" s="108">
        <f t="shared" ref="BW92" si="2090">BW73+BW84+BW91</f>
        <v>4486.389723181841</v>
      </c>
      <c r="BX92" s="108">
        <f t="shared" ref="BX92" si="2091">BX73+BX84+BX91</f>
        <v>4486.3897231818119</v>
      </c>
      <c r="BY92" s="108">
        <f t="shared" ref="BY92" si="2092">BY73+BY84+BY91</f>
        <v>4486.3897231817973</v>
      </c>
      <c r="BZ92" s="108">
        <f t="shared" ref="BZ92" si="2093">BZ73+BZ84+BZ91</f>
        <v>4486.3897231818119</v>
      </c>
      <c r="CA92" s="109">
        <f t="shared" ref="CA92" si="2094">SUM(BO92:BZ92)</f>
        <v>53836.676678181764</v>
      </c>
      <c r="CB92" s="110">
        <f>CB73+CB84+CB91</f>
        <v>5066.026760331828</v>
      </c>
      <c r="CC92" s="108">
        <f t="shared" ref="CC92" si="2095">CC73+CC84+CC91</f>
        <v>5066.0267603318061</v>
      </c>
      <c r="CD92" s="108">
        <f t="shared" ref="CD92" si="2096">CD73+CD84+CD91</f>
        <v>5066.0267603318207</v>
      </c>
      <c r="CE92" s="108">
        <f t="shared" ref="CE92" si="2097">CE73+CE84+CE91</f>
        <v>5066.0267603318207</v>
      </c>
      <c r="CF92" s="108">
        <f t="shared" ref="CF92" si="2098">CF73+CF84+CF91</f>
        <v>5066.0267603318207</v>
      </c>
      <c r="CG92" s="108">
        <f t="shared" ref="CG92" si="2099">CG73+CG84+CG91</f>
        <v>5066.0267603317479</v>
      </c>
      <c r="CH92" s="108">
        <f t="shared" ref="CH92" si="2100">CH73+CH84+CH91</f>
        <v>5066.0267603318207</v>
      </c>
      <c r="CI92" s="108">
        <f t="shared" ref="CI92" si="2101">CI73+CI84+CI91</f>
        <v>5066.0267603318207</v>
      </c>
      <c r="CJ92" s="108">
        <f t="shared" ref="CJ92" si="2102">CJ73+CJ84+CJ91</f>
        <v>5066.0267603317916</v>
      </c>
      <c r="CK92" s="108">
        <f t="shared" ref="CK92" si="2103">CK73+CK84+CK91</f>
        <v>5066.0267603318498</v>
      </c>
      <c r="CL92" s="108">
        <f t="shared" ref="CL92" si="2104">CL73+CL84+CL91</f>
        <v>5066.0267603318061</v>
      </c>
      <c r="CM92" s="108">
        <f t="shared" ref="CM92" si="2105">CM73+CM84+CM91</f>
        <v>5066.0267603318061</v>
      </c>
      <c r="CN92" s="109">
        <f t="shared" ref="CN92" si="2106">SUM(CB92:CM92)</f>
        <v>60792.321123981739</v>
      </c>
      <c r="CO92" s="110">
        <f>CO73+CO84+CO91</f>
        <v>5663.0529085962917</v>
      </c>
      <c r="CP92" s="108">
        <f t="shared" ref="CP92" si="2107">CP73+CP84+CP91</f>
        <v>5663.0529085963208</v>
      </c>
      <c r="CQ92" s="108">
        <f t="shared" ref="CQ92" si="2108">CQ73+CQ84+CQ91</f>
        <v>5663.0529085963208</v>
      </c>
      <c r="CR92" s="108">
        <f t="shared" ref="CR92" si="2109">CR73+CR84+CR91</f>
        <v>5663.0529085962771</v>
      </c>
      <c r="CS92" s="108">
        <f t="shared" ref="CS92" si="2110">CS73+CS84+CS91</f>
        <v>5663.0529085963353</v>
      </c>
      <c r="CT92" s="108">
        <f t="shared" ref="CT92" si="2111">CT73+CT84+CT91</f>
        <v>5663.0529085963208</v>
      </c>
      <c r="CU92" s="108">
        <f t="shared" ref="CU92" si="2112">CU73+CU84+CU91</f>
        <v>5663.0529085963062</v>
      </c>
      <c r="CV92" s="108">
        <f t="shared" ref="CV92" si="2113">CV73+CV84+CV91</f>
        <v>5663.0529085962917</v>
      </c>
      <c r="CW92" s="108">
        <f t="shared" ref="CW92" si="2114">CW73+CW84+CW91</f>
        <v>5663.0529085963062</v>
      </c>
      <c r="CX92" s="108">
        <f t="shared" ref="CX92" si="2115">CX73+CX84+CX91</f>
        <v>5663.0529085963208</v>
      </c>
      <c r="CY92" s="108">
        <f t="shared" ref="CY92" si="2116">CY73+CY84+CY91</f>
        <v>5663.0529085962917</v>
      </c>
      <c r="CZ92" s="108">
        <f t="shared" ref="CZ92" si="2117">CZ73+CZ84+CZ91</f>
        <v>5663.0529085963353</v>
      </c>
      <c r="DA92" s="109">
        <f t="shared" ref="DA92" si="2118">SUM(CO92:CZ92)</f>
        <v>67956.634903155718</v>
      </c>
      <c r="DB92" s="110">
        <f>DB73+DB84+DB91</f>
        <v>6277.9898413087212</v>
      </c>
      <c r="DC92" s="108">
        <f t="shared" ref="DC92" si="2119">DC73+DC84+DC91</f>
        <v>6277.9898413087358</v>
      </c>
      <c r="DD92" s="108">
        <f t="shared" ref="DD92" si="2120">DD73+DD84+DD91</f>
        <v>6277.9898413087212</v>
      </c>
      <c r="DE92" s="108">
        <f t="shared" ref="DE92" si="2121">DE73+DE84+DE91</f>
        <v>6277.9898413087358</v>
      </c>
      <c r="DF92" s="108">
        <f t="shared" ref="DF92" si="2122">DF73+DF84+DF91</f>
        <v>6277.9898413087503</v>
      </c>
      <c r="DG92" s="108">
        <f t="shared" ref="DG92" si="2123">DG73+DG84+DG91</f>
        <v>6277.9898413086048</v>
      </c>
      <c r="DH92" s="108">
        <f t="shared" ref="DH92" si="2124">DH73+DH84+DH91</f>
        <v>6277.9898413087358</v>
      </c>
      <c r="DI92" s="108">
        <f t="shared" ref="DI92" si="2125">DI73+DI84+DI91</f>
        <v>6277.9898413087358</v>
      </c>
      <c r="DJ92" s="108">
        <f t="shared" ref="DJ92" si="2126">DJ73+DJ84+DJ91</f>
        <v>6277.9898413087649</v>
      </c>
      <c r="DK92" s="108">
        <f t="shared" ref="DK92" si="2127">DK73+DK84+DK91</f>
        <v>6277.9898413087212</v>
      </c>
      <c r="DL92" s="108">
        <f t="shared" ref="DL92" si="2128">DL73+DL84+DL91</f>
        <v>6277.9898413087503</v>
      </c>
      <c r="DM92" s="108">
        <f t="shared" ref="DM92" si="2129">DM73+DM84+DM91</f>
        <v>6277.9898413087503</v>
      </c>
      <c r="DN92" s="109">
        <f t="shared" ref="DN92" si="2130">SUM(DB92:DM92)</f>
        <v>75335.878095704727</v>
      </c>
      <c r="DO92" s="110">
        <f>DO73+DO84+DO91</f>
        <v>6911.3748820025648</v>
      </c>
      <c r="DP92" s="108">
        <f t="shared" ref="DP92" si="2131">DP73+DP84+DP91</f>
        <v>6911.3748820025503</v>
      </c>
      <c r="DQ92" s="108">
        <f t="shared" ref="DQ92" si="2132">DQ73+DQ84+DQ91</f>
        <v>6911.3748820025648</v>
      </c>
      <c r="DR92" s="108">
        <f t="shared" ref="DR92" si="2133">DR73+DR84+DR91</f>
        <v>6911.3748820025503</v>
      </c>
      <c r="DS92" s="108">
        <f t="shared" ref="DS92" si="2134">DS73+DS84+DS91</f>
        <v>6911.3748820025357</v>
      </c>
      <c r="DT92" s="108">
        <f t="shared" ref="DT92" si="2135">DT73+DT84+DT91</f>
        <v>6911.3748820026231</v>
      </c>
      <c r="DU92" s="108">
        <f t="shared" ref="DU92" si="2136">DU73+DU84+DU91</f>
        <v>6911.3748820025794</v>
      </c>
      <c r="DV92" s="108">
        <f t="shared" ref="DV92" si="2137">DV73+DV84+DV91</f>
        <v>6911.3748820025503</v>
      </c>
      <c r="DW92" s="108">
        <f t="shared" ref="DW92" si="2138">DW73+DW84+DW91</f>
        <v>6911.3748820025503</v>
      </c>
      <c r="DX92" s="108">
        <f t="shared" ref="DX92" si="2139">DX73+DX84+DX91</f>
        <v>6911.3748820025503</v>
      </c>
      <c r="DY92" s="108">
        <f t="shared" ref="DY92" si="2140">DY73+DY84+DY91</f>
        <v>6911.3748820025648</v>
      </c>
      <c r="DZ92" s="108">
        <f t="shared" ref="DZ92" si="2141">DZ73+DZ84+DZ91</f>
        <v>6911.3748820025357</v>
      </c>
      <c r="EA92" s="109">
        <f t="shared" ref="EA92" si="2142">SUM(DO92:DZ92)</f>
        <v>82936.49858403072</v>
      </c>
      <c r="EB92" s="110">
        <f>EB73+EB84+EB91</f>
        <v>7563.7614739171986</v>
      </c>
      <c r="EC92" s="108">
        <f t="shared" ref="EC92" si="2143">EC73+EC84+EC91</f>
        <v>7563.7614739171986</v>
      </c>
      <c r="ED92" s="108">
        <f t="shared" ref="ED92" si="2144">ED73+ED84+ED91</f>
        <v>7563.761473917184</v>
      </c>
      <c r="EE92" s="108">
        <f t="shared" ref="EE92" si="2145">EE73+EE84+EE91</f>
        <v>7563.761473917184</v>
      </c>
      <c r="EF92" s="108">
        <f t="shared" ref="EF92" si="2146">EF73+EF84+EF91</f>
        <v>7563.761473917184</v>
      </c>
      <c r="EG92" s="108">
        <f t="shared" ref="EG92" si="2147">EG73+EG84+EG91</f>
        <v>7563.7614739172132</v>
      </c>
      <c r="EH92" s="108">
        <f t="shared" ref="EH92" si="2148">EH73+EH84+EH91</f>
        <v>7563.7614739171695</v>
      </c>
      <c r="EI92" s="108">
        <f t="shared" ref="EI92" si="2149">EI73+EI84+EI91</f>
        <v>7563.7614739171986</v>
      </c>
      <c r="EJ92" s="108">
        <f t="shared" ref="EJ92" si="2150">EJ73+EJ84+EJ91</f>
        <v>7563.7614739171986</v>
      </c>
      <c r="EK92" s="108">
        <f t="shared" ref="EK92" si="2151">EK73+EK84+EK91</f>
        <v>7563.761473917184</v>
      </c>
      <c r="EL92" s="108">
        <f t="shared" ref="EL92" si="2152">EL73+EL84+EL91</f>
        <v>7563.761473917184</v>
      </c>
      <c r="EM92" s="108">
        <f t="shared" ref="EM92" si="2153">EM73+EM84+EM91</f>
        <v>7563.761473917184</v>
      </c>
      <c r="EN92" s="109">
        <f t="shared" ref="EN92" si="2154">SUM(EB92:EM92)</f>
        <v>90765.137687006281</v>
      </c>
      <c r="EO92" s="110">
        <f>EO73+EO84+EO91</f>
        <v>8235.7196635892542</v>
      </c>
      <c r="EP92" s="108">
        <f t="shared" ref="EP92" si="2155">EP73+EP84+EP91</f>
        <v>8235.7196635892324</v>
      </c>
      <c r="EQ92" s="108">
        <f t="shared" ref="EQ92" si="2156">EQ73+EQ84+EQ91</f>
        <v>8235.7196635892178</v>
      </c>
      <c r="ER92" s="108">
        <f t="shared" ref="ER92" si="2157">ER73+ER84+ER91</f>
        <v>8235.7196635892615</v>
      </c>
      <c r="ES92" s="108">
        <f t="shared" ref="ES92" si="2158">ES73+ES84+ES91</f>
        <v>8235.7196635892324</v>
      </c>
      <c r="ET92" s="108">
        <f t="shared" ref="ET92" si="2159">ET73+ET84+ET91</f>
        <v>8235.7196635893197</v>
      </c>
      <c r="EU92" s="108">
        <f t="shared" ref="EU92" si="2160">EU73+EU84+EU91</f>
        <v>8235.7196635892469</v>
      </c>
      <c r="EV92" s="108">
        <f t="shared" ref="EV92" si="2161">EV73+EV84+EV91</f>
        <v>8235.7196635892324</v>
      </c>
      <c r="EW92" s="108">
        <f t="shared" ref="EW92" si="2162">EW73+EW84+EW91</f>
        <v>8235.7196635892324</v>
      </c>
      <c r="EX92" s="108">
        <f t="shared" ref="EX92" si="2163">EX73+EX84+EX91</f>
        <v>8235.7196635892178</v>
      </c>
      <c r="EY92" s="108">
        <f t="shared" ref="EY92" si="2164">EY73+EY84+EY91</f>
        <v>8235.7196635892469</v>
      </c>
      <c r="EZ92" s="108">
        <f t="shared" ref="EZ92" si="2165">EZ73+EZ84+EZ91</f>
        <v>8235.7196635892469</v>
      </c>
      <c r="FA92" s="109">
        <f t="shared" ref="FA92" si="2166">SUM(EO92:EZ92)</f>
        <v>98828.635963070948</v>
      </c>
      <c r="FB92" s="110">
        <f>FB73+FB84+FB91</f>
        <v>8927.8365989514641</v>
      </c>
      <c r="FC92" s="108">
        <f t="shared" ref="FC92" si="2167">FC73+FC84+FC91</f>
        <v>8927.8365989514714</v>
      </c>
      <c r="FD92" s="108">
        <f t="shared" ref="FD92" si="2168">FD73+FD84+FD91</f>
        <v>8927.8365989514859</v>
      </c>
      <c r="FE92" s="108">
        <f t="shared" ref="FE92" si="2169">FE73+FE84+FE91</f>
        <v>8927.8365989514568</v>
      </c>
      <c r="FF92" s="108">
        <f t="shared" ref="FF92" si="2170">FF73+FF84+FF91</f>
        <v>8927.8365989514568</v>
      </c>
      <c r="FG92" s="108">
        <f t="shared" ref="FG92" si="2171">FG73+FG84+FG91</f>
        <v>8927.8365989513404</v>
      </c>
      <c r="FH92" s="108">
        <f t="shared" ref="FH92" si="2172">FH73+FH84+FH91</f>
        <v>8927.8365989514714</v>
      </c>
      <c r="FI92" s="108">
        <f t="shared" ref="FI92" si="2173">FI73+FI84+FI91</f>
        <v>8927.8365989514714</v>
      </c>
      <c r="FJ92" s="108">
        <f t="shared" ref="FJ92" si="2174">FJ73+FJ84+FJ91</f>
        <v>8927.8365989514568</v>
      </c>
      <c r="FK92" s="108">
        <f t="shared" ref="FK92" si="2175">FK73+FK84+FK91</f>
        <v>8927.8365989514568</v>
      </c>
      <c r="FL92" s="108">
        <f t="shared" ref="FL92" si="2176">FL73+FL84+FL91</f>
        <v>8927.8365989514568</v>
      </c>
      <c r="FM92" s="108">
        <f t="shared" ref="FM92" si="2177">FM73+FM84+FM91</f>
        <v>8927.8365989514568</v>
      </c>
      <c r="FN92" s="109">
        <f t="shared" ref="FN92" si="2178">SUM(FB92:FM92)</f>
        <v>107134.03918741745</v>
      </c>
      <c r="FO92" s="110">
        <f>FO73+FO84+FO91</f>
        <v>9640.7170423745411</v>
      </c>
      <c r="FP92" s="108">
        <f t="shared" ref="FP92" si="2179">FP73+FP84+FP91</f>
        <v>9640.7170423745556</v>
      </c>
      <c r="FQ92" s="108">
        <f t="shared" ref="FQ92" si="2180">FQ73+FQ84+FQ91</f>
        <v>9640.7170423745411</v>
      </c>
      <c r="FR92" s="108">
        <f t="shared" ref="FR92" si="2181">FR73+FR84+FR91</f>
        <v>9640.7170423745411</v>
      </c>
      <c r="FS92" s="108">
        <f t="shared" ref="FS92" si="2182">FS73+FS84+FS91</f>
        <v>9640.7170423745556</v>
      </c>
      <c r="FT92" s="108">
        <f t="shared" ref="FT92" si="2183">FT73+FT84+FT91</f>
        <v>9640.7170423745993</v>
      </c>
      <c r="FU92" s="108">
        <f t="shared" ref="FU92" si="2184">FU73+FU84+FU91</f>
        <v>-5488.7021495446388</v>
      </c>
      <c r="FV92" s="108">
        <f t="shared" ref="FV92" si="2185">FV73+FV84+FV91</f>
        <v>-5444.5102303527383</v>
      </c>
      <c r="FW92" s="108">
        <f t="shared" ref="FW92" si="2186">FW73+FW84+FW91</f>
        <v>-5400.3183111608087</v>
      </c>
      <c r="FX92" s="108">
        <f t="shared" ref="FX92" si="2187">FX73+FX84+FX91</f>
        <v>-5356.126391968879</v>
      </c>
      <c r="FY92" s="108">
        <f t="shared" ref="FY92" si="2188">FY73+FY84+FY91</f>
        <v>-5311.934472776964</v>
      </c>
      <c r="FZ92" s="108">
        <f t="shared" ref="FZ92" si="2189">FZ73+FZ84+FZ91</f>
        <v>-5267.7425535850343</v>
      </c>
      <c r="GA92" s="109">
        <f t="shared" ref="GA92" si="2190">SUM(FO92:FZ92)</f>
        <v>25574.968144858271</v>
      </c>
      <c r="GB92" s="110">
        <f>GB73+GB84+GB91</f>
        <v>10640.135414251841</v>
      </c>
      <c r="GC92" s="108">
        <f t="shared" ref="GC92" si="2191">GC73+GC84+GC91</f>
        <v>10640.135414251868</v>
      </c>
      <c r="GD92" s="108">
        <f t="shared" ref="GD92" si="2192">GD73+GD84+GD91</f>
        <v>10640.135414251868</v>
      </c>
      <c r="GE92" s="108">
        <f t="shared" ref="GE92" si="2193">GE73+GE84+GE91</f>
        <v>10640.135414251868</v>
      </c>
      <c r="GF92" s="108">
        <f t="shared" ref="GF92" si="2194">GF73+GF84+GF91</f>
        <v>10640.135414251854</v>
      </c>
      <c r="GG92" s="108">
        <f t="shared" ref="GG92" si="2195">GG73+GG84+GG91</f>
        <v>10640.135414251825</v>
      </c>
      <c r="GH92" s="108">
        <f t="shared" ref="GH92" si="2196">GH73+GH84+GH91</f>
        <v>10640.135414251854</v>
      </c>
      <c r="GI92" s="108">
        <f t="shared" ref="GI92" si="2197">GI73+GI84+GI91</f>
        <v>10640.135414251854</v>
      </c>
      <c r="GJ92" s="108">
        <f t="shared" ref="GJ92" si="2198">GJ73+GJ84+GJ91</f>
        <v>10640.135414251854</v>
      </c>
      <c r="GK92" s="108">
        <f t="shared" ref="GK92" si="2199">GK73+GK84+GK91</f>
        <v>10640.135414251854</v>
      </c>
      <c r="GL92" s="108">
        <f t="shared" ref="GL92" si="2200">GL73+GL84+GL91</f>
        <v>10640.135414251868</v>
      </c>
      <c r="GM92" s="108">
        <f t="shared" ref="GM92" si="2201">GM73+GM84+GM91</f>
        <v>10640.135414252087</v>
      </c>
      <c r="GN92" s="109">
        <f t="shared" ref="GN92" si="2202">SUM(GB92:GM92)</f>
        <v>127681.62497102249</v>
      </c>
      <c r="GO92" s="110">
        <f>GO73+GO84+GO91</f>
        <v>-8.1005661437908805E-12</v>
      </c>
      <c r="GP92" s="108">
        <f t="shared" ref="GP92" si="2203">GP73+GP84+GP91</f>
        <v>-8.1005661437908805E-12</v>
      </c>
      <c r="GQ92" s="108">
        <f t="shared" ref="GQ92" si="2204">GQ73+GQ84+GQ91</f>
        <v>-8.1005661437908805E-12</v>
      </c>
      <c r="GR92" s="108">
        <f t="shared" ref="GR92" si="2205">GR73+GR84+GR91</f>
        <v>-8.1005661437908805E-12</v>
      </c>
      <c r="GS92" s="108">
        <f t="shared" ref="GS92" si="2206">GS73+GS84+GS91</f>
        <v>-8.1005661437908805E-12</v>
      </c>
      <c r="GT92" s="108">
        <f t="shared" ref="GT92" si="2207">GT73+GT84+GT91</f>
        <v>-8.1005661437908805E-12</v>
      </c>
      <c r="GU92" s="108">
        <f t="shared" ref="GU92" si="2208">GU73+GU84+GU91</f>
        <v>-8.1005661437908805E-12</v>
      </c>
      <c r="GV92" s="108">
        <f t="shared" ref="GV92" si="2209">GV73+GV84+GV91</f>
        <v>-8.1005661437908805E-12</v>
      </c>
      <c r="GW92" s="108">
        <f t="shared" ref="GW92" si="2210">GW73+GW84+GW91</f>
        <v>-8.1005661437908805E-12</v>
      </c>
      <c r="GX92" s="108">
        <f t="shared" ref="GX92" si="2211">GX73+GX84+GX91</f>
        <v>-8.1005661437908805E-12</v>
      </c>
      <c r="GY92" s="108">
        <f t="shared" ref="GY92" si="2212">GY73+GY84+GY91</f>
        <v>-8.1005661437908805E-12</v>
      </c>
      <c r="GZ92" s="108">
        <f t="shared" ref="GZ92" si="2213">GZ73+GZ84+GZ91</f>
        <v>-8.1005661437908805E-12</v>
      </c>
      <c r="HA92" s="109">
        <f t="shared" ref="HA92" si="2214">SUM(GO92:GZ92)</f>
        <v>-9.7206793725490566E-11</v>
      </c>
      <c r="HB92" s="110">
        <f>HB73+HB84+HB91</f>
        <v>-8.1005661437908805E-12</v>
      </c>
      <c r="HC92" s="108">
        <f t="shared" ref="HC92" si="2215">HC73+HC84+HC91</f>
        <v>-8.1005661437908805E-12</v>
      </c>
      <c r="HD92" s="108">
        <f t="shared" ref="HD92" si="2216">HD73+HD84+HD91</f>
        <v>-8.1005661437908805E-12</v>
      </c>
      <c r="HE92" s="108">
        <f t="shared" ref="HE92" si="2217">HE73+HE84+HE91</f>
        <v>-8.1005661437908805E-12</v>
      </c>
      <c r="HF92" s="108">
        <f t="shared" ref="HF92" si="2218">HF73+HF84+HF91</f>
        <v>-8.1005661437908805E-12</v>
      </c>
      <c r="HG92" s="108">
        <f t="shared" ref="HG92" si="2219">HG73+HG84+HG91</f>
        <v>-8.1005661437908805E-12</v>
      </c>
      <c r="HH92" s="108">
        <f t="shared" ref="HH92" si="2220">HH73+HH84+HH91</f>
        <v>-8.1005661437908805E-12</v>
      </c>
      <c r="HI92" s="108">
        <f t="shared" ref="HI92" si="2221">HI73+HI84+HI91</f>
        <v>-8.1005661437908805E-12</v>
      </c>
      <c r="HJ92" s="108">
        <f t="shared" ref="HJ92" si="2222">HJ73+HJ84+HJ91</f>
        <v>-8.1005661437908805E-12</v>
      </c>
      <c r="HK92" s="108">
        <f t="shared" ref="HK92" si="2223">HK73+HK84+HK91</f>
        <v>-8.1005661437908805E-12</v>
      </c>
      <c r="HL92" s="108">
        <f t="shared" ref="HL92" si="2224">HL73+HL84+HL91</f>
        <v>-8.1005661437908805E-12</v>
      </c>
      <c r="HM92" s="108">
        <f t="shared" ref="HM92" si="2225">HM73+HM84+HM91</f>
        <v>-8.1005661437908805E-12</v>
      </c>
      <c r="HN92" s="109">
        <f t="shared" ref="HN92" si="2226">SUM(HB92:HM92)</f>
        <v>-9.7206793725490566E-11</v>
      </c>
      <c r="HO92" s="110">
        <f>HO73+HO84+HO91</f>
        <v>-8.1005661437908805E-12</v>
      </c>
      <c r="HP92" s="108">
        <f t="shared" ref="HP92" si="2227">HP73+HP84+HP91</f>
        <v>-8.1005661437908805E-12</v>
      </c>
      <c r="HQ92" s="108">
        <f t="shared" ref="HQ92" si="2228">HQ73+HQ84+HQ91</f>
        <v>-8.1005661437908805E-12</v>
      </c>
      <c r="HR92" s="108">
        <f t="shared" ref="HR92" si="2229">HR73+HR84+HR91</f>
        <v>-8.1005661437908805E-12</v>
      </c>
      <c r="HS92" s="108">
        <f t="shared" ref="HS92" si="2230">HS73+HS84+HS91</f>
        <v>-8.1005661437908805E-12</v>
      </c>
      <c r="HT92" s="108">
        <f t="shared" ref="HT92" si="2231">HT73+HT84+HT91</f>
        <v>-8.1005661437908805E-12</v>
      </c>
      <c r="HU92" s="108">
        <f t="shared" ref="HU92" si="2232">HU73+HU84+HU91</f>
        <v>-8.1005661437908805E-12</v>
      </c>
      <c r="HV92" s="108">
        <f t="shared" ref="HV92" si="2233">HV73+HV84+HV91</f>
        <v>-8.1005661437908805E-12</v>
      </c>
      <c r="HW92" s="108">
        <f t="shared" ref="HW92" si="2234">HW73+HW84+HW91</f>
        <v>-8.1005661437908805E-12</v>
      </c>
      <c r="HX92" s="108">
        <f t="shared" ref="HX92" si="2235">HX73+HX84+HX91</f>
        <v>-8.1005661437908805E-12</v>
      </c>
      <c r="HY92" s="108">
        <f t="shared" ref="HY92" si="2236">HY73+HY84+HY91</f>
        <v>-8.1005661437908805E-12</v>
      </c>
      <c r="HZ92" s="108">
        <f t="shared" ref="HZ92" si="2237">HZ73+HZ84+HZ91</f>
        <v>-8.1005661437908805E-12</v>
      </c>
      <c r="IA92" s="109">
        <f t="shared" ref="IA92" si="2238">SUM(HO92:HZ92)</f>
        <v>-9.7206793725490566E-11</v>
      </c>
      <c r="IB92" s="110">
        <f>IB73+IB84+IB91</f>
        <v>-8.1005661437908805E-12</v>
      </c>
      <c r="IC92" s="108">
        <f t="shared" ref="IC92" si="2239">IC73+IC84+IC91</f>
        <v>-8.1005661437908805E-12</v>
      </c>
      <c r="ID92" s="108">
        <f t="shared" ref="ID92" si="2240">ID73+ID84+ID91</f>
        <v>-8.1005661437908805E-12</v>
      </c>
      <c r="IE92" s="108">
        <f t="shared" ref="IE92" si="2241">IE73+IE84+IE91</f>
        <v>-8.1005661437908805E-12</v>
      </c>
      <c r="IF92" s="108">
        <f t="shared" ref="IF92" si="2242">IF73+IF84+IF91</f>
        <v>-8.1005661437908805E-12</v>
      </c>
      <c r="IG92" s="108">
        <f t="shared" ref="IG92" si="2243">IG73+IG84+IG91</f>
        <v>-8.1005661437908805E-12</v>
      </c>
      <c r="IH92" s="108">
        <f t="shared" ref="IH92" si="2244">IH73+IH84+IH91</f>
        <v>-8.1005661437908805E-12</v>
      </c>
      <c r="II92" s="108">
        <f t="shared" ref="II92" si="2245">II73+II84+II91</f>
        <v>-8.1005661437908805E-12</v>
      </c>
      <c r="IJ92" s="108">
        <f t="shared" ref="IJ92" si="2246">IJ73+IJ84+IJ91</f>
        <v>-8.1005661437908805E-12</v>
      </c>
      <c r="IK92" s="108">
        <f t="shared" ref="IK92" si="2247">IK73+IK84+IK91</f>
        <v>-8.1005661437908805E-12</v>
      </c>
      <c r="IL92" s="108">
        <f t="shared" ref="IL92" si="2248">IL73+IL84+IL91</f>
        <v>-8.1005661437908805E-12</v>
      </c>
      <c r="IM92" s="108">
        <f t="shared" ref="IM92" si="2249">IM73+IM84+IM91</f>
        <v>-8.1005661437908805E-12</v>
      </c>
      <c r="IN92" s="109">
        <f t="shared" ref="IN92" si="2250">SUM(IB92:IM92)</f>
        <v>-9.7206793725490566E-11</v>
      </c>
      <c r="IO92" s="110">
        <f>IO73+IO84+IO91</f>
        <v>-8.1005661437908805E-12</v>
      </c>
      <c r="IP92" s="108">
        <f t="shared" ref="IP92" si="2251">IP73+IP84+IP91</f>
        <v>-8.1005661437908805E-12</v>
      </c>
      <c r="IQ92" s="108">
        <f t="shared" ref="IQ92" si="2252">IQ73+IQ84+IQ91</f>
        <v>-8.1005661437908805E-12</v>
      </c>
      <c r="IR92" s="108">
        <f t="shared" ref="IR92" si="2253">IR73+IR84+IR91</f>
        <v>-8.1005661437908805E-12</v>
      </c>
      <c r="IS92" s="108">
        <f t="shared" ref="IS92" si="2254">IS73+IS84+IS91</f>
        <v>-8.1005661437908805E-12</v>
      </c>
      <c r="IT92" s="108">
        <f t="shared" ref="IT92" si="2255">IT73+IT84+IT91</f>
        <v>-8.1005661437908805E-12</v>
      </c>
      <c r="IU92" s="108">
        <f t="shared" ref="IU92" si="2256">IU73+IU84+IU91</f>
        <v>-8.1005661437908805E-12</v>
      </c>
      <c r="IV92" s="108">
        <f t="shared" ref="IV92" si="2257">IV73+IV84+IV91</f>
        <v>-8.1005661437908805E-12</v>
      </c>
      <c r="IW92" s="108">
        <f t="shared" ref="IW92" si="2258">IW73+IW84+IW91</f>
        <v>-8.1005661437908805E-12</v>
      </c>
      <c r="IX92" s="108">
        <f t="shared" ref="IX92" si="2259">IX73+IX84+IX91</f>
        <v>-8.1005661437908805E-12</v>
      </c>
      <c r="IY92" s="108">
        <f t="shared" ref="IY92" si="2260">IY73+IY84+IY91</f>
        <v>-8.1005661437908805E-12</v>
      </c>
      <c r="IZ92" s="108">
        <f t="shared" ref="IZ92" si="2261">IZ73+IZ84+IZ91</f>
        <v>-8.1005661437908805E-12</v>
      </c>
      <c r="JA92" s="109">
        <f t="shared" ref="JA92" si="2262">SUM(IO92:IZ92)</f>
        <v>-9.7206793725490566E-11</v>
      </c>
      <c r="JB92" s="110">
        <f>JB73+JB84+JB91</f>
        <v>-8.1005661437908805E-12</v>
      </c>
      <c r="JC92" s="108">
        <f t="shared" ref="JC92" si="2263">JC73+JC84+JC91</f>
        <v>-8.1005661437908805E-12</v>
      </c>
      <c r="JD92" s="108">
        <f t="shared" ref="JD92" si="2264">JD73+JD84+JD91</f>
        <v>-8.1005661437908805E-12</v>
      </c>
      <c r="JE92" s="108">
        <f t="shared" ref="JE92" si="2265">JE73+JE84+JE91</f>
        <v>-8.1005661437908805E-12</v>
      </c>
      <c r="JF92" s="108">
        <f t="shared" ref="JF92" si="2266">JF73+JF84+JF91</f>
        <v>-8.1005661437908805E-12</v>
      </c>
      <c r="JG92" s="108">
        <f t="shared" ref="JG92" si="2267">JG73+JG84+JG91</f>
        <v>-8.1005661437908805E-12</v>
      </c>
      <c r="JH92" s="108">
        <f t="shared" ref="JH92" si="2268">JH73+JH84+JH91</f>
        <v>-8.1005661437908805E-12</v>
      </c>
      <c r="JI92" s="108">
        <f t="shared" ref="JI92" si="2269">JI73+JI84+JI91</f>
        <v>-8.1005661437908805E-12</v>
      </c>
      <c r="JJ92" s="108">
        <f t="shared" ref="JJ92" si="2270">JJ73+JJ84+JJ91</f>
        <v>-8.1005661437908805E-12</v>
      </c>
      <c r="JK92" s="108">
        <f t="shared" ref="JK92" si="2271">JK73+JK84+JK91</f>
        <v>-8.1005661437908805E-12</v>
      </c>
      <c r="JL92" s="108">
        <f t="shared" ref="JL92" si="2272">JL73+JL84+JL91</f>
        <v>-8.1005661437908805E-12</v>
      </c>
      <c r="JM92" s="108">
        <f t="shared" ref="JM92" si="2273">JM73+JM84+JM91</f>
        <v>-8.1005661437908805E-12</v>
      </c>
      <c r="JN92" s="109">
        <f t="shared" ref="JN92" si="2274">SUM(JB92:JM92)</f>
        <v>-9.7206793725490566E-11</v>
      </c>
      <c r="JO92" s="110">
        <f>JO73+JO84+JO91</f>
        <v>-8.1005661437908805E-12</v>
      </c>
      <c r="JP92" s="108">
        <f t="shared" ref="JP92" si="2275">JP73+JP84+JP91</f>
        <v>-8.1005661437908805E-12</v>
      </c>
      <c r="JQ92" s="108">
        <f t="shared" ref="JQ92" si="2276">JQ73+JQ84+JQ91</f>
        <v>-8.1005661437908805E-12</v>
      </c>
      <c r="JR92" s="108">
        <f t="shared" ref="JR92" si="2277">JR73+JR84+JR91</f>
        <v>-8.1005661437908805E-12</v>
      </c>
      <c r="JS92" s="108">
        <f t="shared" ref="JS92" si="2278">JS73+JS84+JS91</f>
        <v>-8.1005661437908805E-12</v>
      </c>
      <c r="JT92" s="108">
        <f t="shared" ref="JT92" si="2279">JT73+JT84+JT91</f>
        <v>-8.1005661437908805E-12</v>
      </c>
      <c r="JU92" s="108">
        <f t="shared" ref="JU92" si="2280">JU73+JU84+JU91</f>
        <v>-8.1005661437908805E-12</v>
      </c>
      <c r="JV92" s="108">
        <f t="shared" ref="JV92" si="2281">JV73+JV84+JV91</f>
        <v>-8.1005661437908805E-12</v>
      </c>
      <c r="JW92" s="108">
        <f t="shared" ref="JW92" si="2282">JW73+JW84+JW91</f>
        <v>-8.1005661437908805E-12</v>
      </c>
      <c r="JX92" s="108">
        <f t="shared" ref="JX92" si="2283">JX73+JX84+JX91</f>
        <v>-8.1005661437908805E-12</v>
      </c>
      <c r="JY92" s="108">
        <f t="shared" ref="JY92" si="2284">JY73+JY84+JY91</f>
        <v>-8.1005661437908805E-12</v>
      </c>
      <c r="JZ92" s="108">
        <f t="shared" ref="JZ92" si="2285">JZ73+JZ84+JZ91</f>
        <v>-8.1005661437908805E-12</v>
      </c>
      <c r="KA92" s="109">
        <f t="shared" ref="KA92" si="2286">SUM(JO92:JZ92)</f>
        <v>-9.7206793725490566E-11</v>
      </c>
      <c r="KB92" s="110">
        <f>KB73+KB84+KB91</f>
        <v>-8.1005661437908805E-12</v>
      </c>
      <c r="KC92" s="108">
        <f t="shared" ref="KC92" si="2287">KC73+KC84+KC91</f>
        <v>-8.1005661437908805E-12</v>
      </c>
      <c r="KD92" s="108">
        <f t="shared" ref="KD92" si="2288">KD73+KD84+KD91</f>
        <v>-8.1005661437908805E-12</v>
      </c>
      <c r="KE92" s="108">
        <f t="shared" ref="KE92" si="2289">KE73+KE84+KE91</f>
        <v>-8.1005661437908805E-12</v>
      </c>
      <c r="KF92" s="108">
        <f t="shared" ref="KF92" si="2290">KF73+KF84+KF91</f>
        <v>-8.1005661437908805E-12</v>
      </c>
      <c r="KG92" s="108">
        <f t="shared" ref="KG92" si="2291">KG73+KG84+KG91</f>
        <v>-8.1005661437908805E-12</v>
      </c>
      <c r="KH92" s="108">
        <f t="shared" ref="KH92" si="2292">KH73+KH84+KH91</f>
        <v>-8.1005661437908805E-12</v>
      </c>
      <c r="KI92" s="108">
        <f t="shared" ref="KI92" si="2293">KI73+KI84+KI91</f>
        <v>-8.1005661437908805E-12</v>
      </c>
      <c r="KJ92" s="108">
        <f t="shared" ref="KJ92" si="2294">KJ73+KJ84+KJ91</f>
        <v>-8.1005661437908805E-12</v>
      </c>
      <c r="KK92" s="108">
        <f t="shared" ref="KK92" si="2295">KK73+KK84+KK91</f>
        <v>-8.1005661437908805E-12</v>
      </c>
      <c r="KL92" s="108">
        <f t="shared" ref="KL92" si="2296">KL73+KL84+KL91</f>
        <v>-8.1005661437908805E-12</v>
      </c>
      <c r="KM92" s="108">
        <f t="shared" ref="KM92" si="2297">KM73+KM84+KM91</f>
        <v>-8.1005661437908805E-12</v>
      </c>
      <c r="KN92" s="109">
        <f t="shared" ref="KN92" si="2298">SUM(KB92:KM92)</f>
        <v>-9.7206793725490566E-11</v>
      </c>
      <c r="KO92" s="110">
        <f>KO73+KO84+KO91</f>
        <v>-8.1005661437908805E-12</v>
      </c>
      <c r="KP92" s="108">
        <f t="shared" ref="KP92" si="2299">KP73+KP84+KP91</f>
        <v>-8.1005661437908805E-12</v>
      </c>
      <c r="KQ92" s="108">
        <f t="shared" ref="KQ92" si="2300">KQ73+KQ84+KQ91</f>
        <v>-8.1005661437908805E-12</v>
      </c>
      <c r="KR92" s="108">
        <f t="shared" ref="KR92" si="2301">KR73+KR84+KR91</f>
        <v>-8.1005661437908805E-12</v>
      </c>
      <c r="KS92" s="108">
        <f t="shared" ref="KS92" si="2302">KS73+KS84+KS91</f>
        <v>-8.1005661437908805E-12</v>
      </c>
      <c r="KT92" s="108">
        <f t="shared" ref="KT92" si="2303">KT73+KT84+KT91</f>
        <v>-8.1005661437908805E-12</v>
      </c>
      <c r="KU92" s="108">
        <f t="shared" ref="KU92" si="2304">KU73+KU84+KU91</f>
        <v>-8.1005661437908805E-12</v>
      </c>
      <c r="KV92" s="108">
        <f t="shared" ref="KV92" si="2305">KV73+KV84+KV91</f>
        <v>-8.1005661437908805E-12</v>
      </c>
      <c r="KW92" s="108">
        <f t="shared" ref="KW92" si="2306">KW73+KW84+KW91</f>
        <v>-8.1005661437908805E-12</v>
      </c>
      <c r="KX92" s="108">
        <f t="shared" ref="KX92" si="2307">KX73+KX84+KX91</f>
        <v>-8.1005661437908805E-12</v>
      </c>
      <c r="KY92" s="108">
        <f t="shared" ref="KY92" si="2308">KY73+KY84+KY91</f>
        <v>-8.1005661437908805E-12</v>
      </c>
      <c r="KZ92" s="108">
        <f t="shared" ref="KZ92" si="2309">KZ73+KZ84+KZ91</f>
        <v>-8.1005661437908805E-12</v>
      </c>
      <c r="LA92" s="109">
        <f t="shared" ref="LA92" si="2310">SUM(KO92:KZ92)</f>
        <v>-9.7206793725490566E-11</v>
      </c>
      <c r="LB92" s="110">
        <f>LB73+LB84+LB91</f>
        <v>-8.1005661437908805E-12</v>
      </c>
      <c r="LC92" s="108">
        <f t="shared" ref="LC92" si="2311">LC73+LC84+LC91</f>
        <v>-8.1005661437908805E-12</v>
      </c>
      <c r="LD92" s="108">
        <f t="shared" ref="LD92" si="2312">LD73+LD84+LD91</f>
        <v>-8.1005661437908805E-12</v>
      </c>
      <c r="LE92" s="108">
        <f t="shared" ref="LE92" si="2313">LE73+LE84+LE91</f>
        <v>-8.1005661437908805E-12</v>
      </c>
      <c r="LF92" s="108">
        <f t="shared" ref="LF92" si="2314">LF73+LF84+LF91</f>
        <v>-8.1005661437908805E-12</v>
      </c>
      <c r="LG92" s="108">
        <f t="shared" ref="LG92" si="2315">LG73+LG84+LG91</f>
        <v>-8.1005661437908805E-12</v>
      </c>
      <c r="LH92" s="108">
        <f t="shared" ref="LH92" si="2316">LH73+LH84+LH91</f>
        <v>-8.1005661437908805E-12</v>
      </c>
      <c r="LI92" s="108">
        <f t="shared" ref="LI92" si="2317">LI73+LI84+LI91</f>
        <v>-8.1005661437908805E-12</v>
      </c>
      <c r="LJ92" s="108">
        <f t="shared" ref="LJ92" si="2318">LJ73+LJ84+LJ91</f>
        <v>-8.1005661437908805E-12</v>
      </c>
      <c r="LK92" s="108">
        <f t="shared" ref="LK92" si="2319">LK73+LK84+LK91</f>
        <v>-8.1005661437908805E-12</v>
      </c>
      <c r="LL92" s="108">
        <f t="shared" ref="LL92" si="2320">LL73+LL84+LL91</f>
        <v>-8.1005661437908805E-12</v>
      </c>
      <c r="LM92" s="108">
        <f t="shared" ref="LM92" si="2321">LM73+LM84+LM91</f>
        <v>-8.1005661437908805E-12</v>
      </c>
      <c r="LN92" s="109">
        <f t="shared" ref="LN92" si="2322">SUM(LB92:LM92)</f>
        <v>-9.7206793725490566E-11</v>
      </c>
    </row>
    <row r="93" spans="1:326" s="58" customFormat="1" ht="14.65" thickBot="1">
      <c r="A93" s="104" t="s">
        <v>69</v>
      </c>
      <c r="B93" s="100">
        <f t="shared" ref="B93:M93" si="2323">IF(B8,B66+B92,0)</f>
        <v>2500</v>
      </c>
      <c r="C93" s="100">
        <f t="shared" si="2323"/>
        <v>2500</v>
      </c>
      <c r="D93" s="100">
        <f t="shared" si="2323"/>
        <v>2500</v>
      </c>
      <c r="E93" s="100">
        <f t="shared" si="2323"/>
        <v>2500</v>
      </c>
      <c r="F93" s="100">
        <f t="shared" si="2323"/>
        <v>2500</v>
      </c>
      <c r="G93" s="100">
        <f t="shared" si="2323"/>
        <v>2500</v>
      </c>
      <c r="H93" s="100">
        <f t="shared" si="2323"/>
        <v>2500</v>
      </c>
      <c r="I93" s="100">
        <f t="shared" si="2323"/>
        <v>2500</v>
      </c>
      <c r="J93" s="100">
        <f t="shared" si="2323"/>
        <v>2500</v>
      </c>
      <c r="K93" s="100">
        <f t="shared" si="2323"/>
        <v>2500</v>
      </c>
      <c r="L93" s="100">
        <f t="shared" si="2323"/>
        <v>2500</v>
      </c>
      <c r="M93" s="100">
        <f t="shared" si="2323"/>
        <v>2500</v>
      </c>
      <c r="N93" s="102">
        <f>M93</f>
        <v>2500</v>
      </c>
      <c r="O93" s="100">
        <f t="shared" ref="O93:Z93" si="2324">IF(O8,O66+O92,0)</f>
        <v>2500</v>
      </c>
      <c r="P93" s="100">
        <f t="shared" si="2324"/>
        <v>2500</v>
      </c>
      <c r="Q93" s="100">
        <f t="shared" si="2324"/>
        <v>2500</v>
      </c>
      <c r="R93" s="100">
        <f t="shared" si="2324"/>
        <v>2500</v>
      </c>
      <c r="S93" s="100">
        <f t="shared" si="2324"/>
        <v>2500</v>
      </c>
      <c r="T93" s="100">
        <f t="shared" si="2324"/>
        <v>2500</v>
      </c>
      <c r="U93" s="100">
        <f t="shared" si="2324"/>
        <v>2500</v>
      </c>
      <c r="V93" s="100">
        <f t="shared" si="2324"/>
        <v>2500</v>
      </c>
      <c r="W93" s="100">
        <f t="shared" si="2324"/>
        <v>2500</v>
      </c>
      <c r="X93" s="100">
        <f t="shared" si="2324"/>
        <v>2500</v>
      </c>
      <c r="Y93" s="100">
        <f t="shared" si="2324"/>
        <v>2500</v>
      </c>
      <c r="Z93" s="100">
        <f t="shared" si="2324"/>
        <v>-2390.6551205927972</v>
      </c>
      <c r="AA93" s="102">
        <f>Z93</f>
        <v>-2390.6551205927972</v>
      </c>
      <c r="AB93" s="100">
        <f t="shared" ref="AB93:AM93" si="2325">IF(AB8,AB66+AB92,0)</f>
        <v>-2390.6551205927972</v>
      </c>
      <c r="AC93" s="100">
        <f t="shared" si="2325"/>
        <v>-2390.6551205927972</v>
      </c>
      <c r="AD93" s="100">
        <f t="shared" si="2325"/>
        <v>-2390.6551205927972</v>
      </c>
      <c r="AE93" s="100">
        <f t="shared" si="2325"/>
        <v>-2390.6551205927972</v>
      </c>
      <c r="AF93" s="100">
        <f t="shared" si="2325"/>
        <v>-2390.6551205927972</v>
      </c>
      <c r="AG93" s="100">
        <f t="shared" si="2325"/>
        <v>12618.481164129436</v>
      </c>
      <c r="AH93" s="100">
        <f t="shared" si="2325"/>
        <v>7579.4186641294364</v>
      </c>
      <c r="AI93" s="100">
        <f t="shared" si="2325"/>
        <v>2358.0644974627648</v>
      </c>
      <c r="AJ93" s="100">
        <f t="shared" si="2325"/>
        <v>-3045.5813358705636</v>
      </c>
      <c r="AK93" s="100">
        <f t="shared" si="2325"/>
        <v>-8631.5188358705636</v>
      </c>
      <c r="AL93" s="100">
        <f t="shared" si="2325"/>
        <v>-14399.748002537235</v>
      </c>
      <c r="AM93" s="100">
        <f t="shared" si="2325"/>
        <v>73606.899971342194</v>
      </c>
      <c r="AN93" s="102">
        <f>AM93</f>
        <v>73606.899971342194</v>
      </c>
      <c r="AO93" s="100">
        <f t="shared" ref="AO93:AZ93" si="2326">IF(AO8,AO66+AO92,0)</f>
        <v>327348.75512285734</v>
      </c>
      <c r="AP93" s="100">
        <f t="shared" si="2326"/>
        <v>330726.02694103913</v>
      </c>
      <c r="AQ93" s="100">
        <f t="shared" si="2326"/>
        <v>334103.29875922098</v>
      </c>
      <c r="AR93" s="100">
        <f t="shared" si="2326"/>
        <v>337480.57057740283</v>
      </c>
      <c r="AS93" s="100">
        <f t="shared" si="2326"/>
        <v>340857.84239558462</v>
      </c>
      <c r="AT93" s="100">
        <f t="shared" si="2326"/>
        <v>344235.11421376641</v>
      </c>
      <c r="AU93" s="100">
        <f t="shared" si="2326"/>
        <v>347612.38603194826</v>
      </c>
      <c r="AV93" s="100">
        <f t="shared" si="2326"/>
        <v>350989.65785013011</v>
      </c>
      <c r="AW93" s="100">
        <f t="shared" si="2326"/>
        <v>354366.9296683119</v>
      </c>
      <c r="AX93" s="100">
        <f t="shared" si="2326"/>
        <v>357744.20148649375</v>
      </c>
      <c r="AY93" s="100">
        <f t="shared" si="2326"/>
        <v>361121.47330467554</v>
      </c>
      <c r="AZ93" s="100">
        <f t="shared" si="2326"/>
        <v>364498.74512285733</v>
      </c>
      <c r="BA93" s="102">
        <f>AZ93</f>
        <v>364498.74512285733</v>
      </c>
      <c r="BB93" s="100">
        <f t="shared" ref="BB93:BM93" si="2327">IF(BB8,BB66+BB92,0)</f>
        <v>368422.38044103916</v>
      </c>
      <c r="BC93" s="100">
        <f t="shared" si="2327"/>
        <v>372346.01575922099</v>
      </c>
      <c r="BD93" s="100">
        <f t="shared" si="2327"/>
        <v>376269.65107740281</v>
      </c>
      <c r="BE93" s="100">
        <f t="shared" si="2327"/>
        <v>380193.28639558464</v>
      </c>
      <c r="BF93" s="100">
        <f t="shared" si="2327"/>
        <v>384116.92171376647</v>
      </c>
      <c r="BG93" s="100">
        <f t="shared" si="2327"/>
        <v>388040.55703194829</v>
      </c>
      <c r="BH93" s="100">
        <f t="shared" si="2327"/>
        <v>391964.19235013012</v>
      </c>
      <c r="BI93" s="100">
        <f t="shared" si="2327"/>
        <v>395887.82766831189</v>
      </c>
      <c r="BJ93" s="100">
        <f t="shared" si="2327"/>
        <v>399811.46298649372</v>
      </c>
      <c r="BK93" s="100">
        <f t="shared" si="2327"/>
        <v>403735.09830467554</v>
      </c>
      <c r="BL93" s="100">
        <f t="shared" si="2327"/>
        <v>407658.73362285737</v>
      </c>
      <c r="BM93" s="100">
        <f t="shared" si="2327"/>
        <v>411582.3689410392</v>
      </c>
      <c r="BN93" s="102">
        <f>BM93</f>
        <v>411582.3689410392</v>
      </c>
      <c r="BO93" s="100">
        <f t="shared" ref="BO93:BZ93" si="2328">IF(BO8,BO66+BO92,0)</f>
        <v>416068.75866422104</v>
      </c>
      <c r="BP93" s="100">
        <f t="shared" si="2328"/>
        <v>420555.14838740288</v>
      </c>
      <c r="BQ93" s="100">
        <f t="shared" si="2328"/>
        <v>425041.53811058466</v>
      </c>
      <c r="BR93" s="100">
        <f t="shared" si="2328"/>
        <v>429527.9278337665</v>
      </c>
      <c r="BS93" s="100">
        <f t="shared" si="2328"/>
        <v>434014.31755694828</v>
      </c>
      <c r="BT93" s="100">
        <f t="shared" si="2328"/>
        <v>438500.70728013007</v>
      </c>
      <c r="BU93" s="100">
        <f t="shared" si="2328"/>
        <v>442987.09700331185</v>
      </c>
      <c r="BV93" s="100">
        <f t="shared" si="2328"/>
        <v>447473.48672649369</v>
      </c>
      <c r="BW93" s="100">
        <f t="shared" si="2328"/>
        <v>451959.87644967553</v>
      </c>
      <c r="BX93" s="100">
        <f t="shared" si="2328"/>
        <v>456446.26617285737</v>
      </c>
      <c r="BY93" s="100">
        <f t="shared" si="2328"/>
        <v>460932.65589603916</v>
      </c>
      <c r="BZ93" s="100">
        <f t="shared" si="2328"/>
        <v>465419.04561922094</v>
      </c>
      <c r="CA93" s="102">
        <f>BZ93</f>
        <v>465419.04561922094</v>
      </c>
      <c r="CB93" s="100">
        <f t="shared" ref="CB93:CM93" si="2329">IF(CB8,CB66+CB92,0)</f>
        <v>470485.07237955276</v>
      </c>
      <c r="CC93" s="100">
        <f t="shared" si="2329"/>
        <v>475551.09913988458</v>
      </c>
      <c r="CD93" s="100">
        <f t="shared" si="2329"/>
        <v>480617.1259002164</v>
      </c>
      <c r="CE93" s="100">
        <f t="shared" si="2329"/>
        <v>485683.15266054822</v>
      </c>
      <c r="CF93" s="100">
        <f t="shared" si="2329"/>
        <v>490749.17942088004</v>
      </c>
      <c r="CG93" s="100">
        <f t="shared" si="2329"/>
        <v>495815.2061812118</v>
      </c>
      <c r="CH93" s="100">
        <f t="shared" si="2329"/>
        <v>500881.23294154363</v>
      </c>
      <c r="CI93" s="100">
        <f t="shared" si="2329"/>
        <v>505947.25970187545</v>
      </c>
      <c r="CJ93" s="100">
        <f t="shared" si="2329"/>
        <v>511013.28646220721</v>
      </c>
      <c r="CK93" s="100">
        <f t="shared" si="2329"/>
        <v>516079.31322253903</v>
      </c>
      <c r="CL93" s="100">
        <f t="shared" si="2329"/>
        <v>521145.33998287085</v>
      </c>
      <c r="CM93" s="100">
        <f t="shared" si="2329"/>
        <v>526211.36674320267</v>
      </c>
      <c r="CN93" s="102">
        <f>CM93</f>
        <v>526211.36674320267</v>
      </c>
      <c r="CO93" s="100">
        <f t="shared" ref="CO93:CZ93" si="2330">IF(CO8,CO66+CO92,0)</f>
        <v>531874.4196517989</v>
      </c>
      <c r="CP93" s="100">
        <f t="shared" si="2330"/>
        <v>537537.47256039525</v>
      </c>
      <c r="CQ93" s="100">
        <f t="shared" si="2330"/>
        <v>543200.5254689916</v>
      </c>
      <c r="CR93" s="100">
        <f t="shared" si="2330"/>
        <v>548863.57837758784</v>
      </c>
      <c r="CS93" s="100">
        <f t="shared" si="2330"/>
        <v>554526.63128618419</v>
      </c>
      <c r="CT93" s="100">
        <f t="shared" si="2330"/>
        <v>560189.68419478054</v>
      </c>
      <c r="CU93" s="100">
        <f t="shared" si="2330"/>
        <v>565852.73710337689</v>
      </c>
      <c r="CV93" s="100">
        <f t="shared" si="2330"/>
        <v>571515.79001197312</v>
      </c>
      <c r="CW93" s="100">
        <f t="shared" si="2330"/>
        <v>577178.84292056947</v>
      </c>
      <c r="CX93" s="100">
        <f t="shared" si="2330"/>
        <v>582841.89582916582</v>
      </c>
      <c r="CY93" s="100">
        <f t="shared" si="2330"/>
        <v>588504.94873776217</v>
      </c>
      <c r="CZ93" s="100">
        <f t="shared" si="2330"/>
        <v>594168.00164635852</v>
      </c>
      <c r="DA93" s="102">
        <f>CZ93</f>
        <v>594168.00164635852</v>
      </c>
      <c r="DB93" s="100">
        <f t="shared" ref="DB93:DM93" si="2331">IF(DB8,DB66+DB92,0)</f>
        <v>600445.9914876672</v>
      </c>
      <c r="DC93" s="100">
        <f t="shared" si="2331"/>
        <v>606723.98132897587</v>
      </c>
      <c r="DD93" s="100">
        <f t="shared" si="2331"/>
        <v>613001.97117028455</v>
      </c>
      <c r="DE93" s="100">
        <f t="shared" si="2331"/>
        <v>619279.96101159323</v>
      </c>
      <c r="DF93" s="100">
        <f t="shared" si="2331"/>
        <v>625557.95085290202</v>
      </c>
      <c r="DG93" s="100">
        <f t="shared" si="2331"/>
        <v>631835.94069421059</v>
      </c>
      <c r="DH93" s="100">
        <f t="shared" si="2331"/>
        <v>638113.93053551926</v>
      </c>
      <c r="DI93" s="100">
        <f t="shared" si="2331"/>
        <v>644391.92037682794</v>
      </c>
      <c r="DJ93" s="100">
        <f t="shared" si="2331"/>
        <v>650669.91021813673</v>
      </c>
      <c r="DK93" s="100">
        <f t="shared" si="2331"/>
        <v>656947.90005944541</v>
      </c>
      <c r="DL93" s="100">
        <f t="shared" si="2331"/>
        <v>663225.88990075421</v>
      </c>
      <c r="DM93" s="100">
        <f t="shared" si="2331"/>
        <v>669503.879742063</v>
      </c>
      <c r="DN93" s="102">
        <f>DM93</f>
        <v>669503.879742063</v>
      </c>
      <c r="DO93" s="100">
        <f t="shared" ref="DO93:DZ93" si="2332">IF(DO8,DO66+DO92,0)</f>
        <v>676415.25462406559</v>
      </c>
      <c r="DP93" s="100">
        <f t="shared" si="2332"/>
        <v>683326.62950606819</v>
      </c>
      <c r="DQ93" s="100">
        <f t="shared" si="2332"/>
        <v>690238.00438807078</v>
      </c>
      <c r="DR93" s="100">
        <f t="shared" si="2332"/>
        <v>697149.37927007338</v>
      </c>
      <c r="DS93" s="100">
        <f t="shared" si="2332"/>
        <v>704060.75415207585</v>
      </c>
      <c r="DT93" s="100">
        <f t="shared" si="2332"/>
        <v>710972.12903407845</v>
      </c>
      <c r="DU93" s="100">
        <f t="shared" si="2332"/>
        <v>717883.50391608104</v>
      </c>
      <c r="DV93" s="100">
        <f t="shared" si="2332"/>
        <v>724794.87879808364</v>
      </c>
      <c r="DW93" s="100">
        <f t="shared" si="2332"/>
        <v>731706.25368008623</v>
      </c>
      <c r="DX93" s="100">
        <f t="shared" si="2332"/>
        <v>738617.62856208882</v>
      </c>
      <c r="DY93" s="100">
        <f t="shared" si="2332"/>
        <v>745529.00344409142</v>
      </c>
      <c r="DZ93" s="100">
        <f t="shared" si="2332"/>
        <v>752440.37832609401</v>
      </c>
      <c r="EA93" s="102">
        <f>DZ93</f>
        <v>752440.37832609401</v>
      </c>
      <c r="EB93" s="100">
        <f t="shared" ref="EB93:EM93" si="2333">IF(EB8,EB66+EB92,0)</f>
        <v>760004.13980001118</v>
      </c>
      <c r="EC93" s="100">
        <f t="shared" si="2333"/>
        <v>767567.90127392835</v>
      </c>
      <c r="ED93" s="100">
        <f t="shared" si="2333"/>
        <v>775131.66274784552</v>
      </c>
      <c r="EE93" s="100">
        <f t="shared" si="2333"/>
        <v>782695.42422176269</v>
      </c>
      <c r="EF93" s="100">
        <f t="shared" si="2333"/>
        <v>790259.18569567986</v>
      </c>
      <c r="EG93" s="100">
        <f t="shared" si="2333"/>
        <v>797822.94716959703</v>
      </c>
      <c r="EH93" s="100">
        <f t="shared" si="2333"/>
        <v>805386.7086435142</v>
      </c>
      <c r="EI93" s="100">
        <f t="shared" si="2333"/>
        <v>812950.47011743137</v>
      </c>
      <c r="EJ93" s="100">
        <f t="shared" si="2333"/>
        <v>820514.23159134854</v>
      </c>
      <c r="EK93" s="100">
        <f t="shared" si="2333"/>
        <v>828077.99306526571</v>
      </c>
      <c r="EL93" s="100">
        <f t="shared" si="2333"/>
        <v>835641.75453918288</v>
      </c>
      <c r="EM93" s="100">
        <f t="shared" si="2333"/>
        <v>843205.51601310004</v>
      </c>
      <c r="EN93" s="102">
        <f>EM93</f>
        <v>843205.51601310004</v>
      </c>
      <c r="EO93" s="100">
        <f t="shared" ref="EO93:EZ93" si="2334">IF(EO8,EO66+EO92,0)</f>
        <v>851441.23567668931</v>
      </c>
      <c r="EP93" s="100">
        <f t="shared" si="2334"/>
        <v>859676.95534027857</v>
      </c>
      <c r="EQ93" s="100">
        <f t="shared" si="2334"/>
        <v>867912.67500386783</v>
      </c>
      <c r="ER93" s="100">
        <f t="shared" si="2334"/>
        <v>876148.39466745709</v>
      </c>
      <c r="ES93" s="100">
        <f t="shared" si="2334"/>
        <v>884384.11433104635</v>
      </c>
      <c r="ET93" s="100">
        <f t="shared" si="2334"/>
        <v>892619.83399463561</v>
      </c>
      <c r="EU93" s="100">
        <f t="shared" si="2334"/>
        <v>900855.55365822488</v>
      </c>
      <c r="EV93" s="100">
        <f t="shared" si="2334"/>
        <v>909091.27332181414</v>
      </c>
      <c r="EW93" s="100">
        <f t="shared" si="2334"/>
        <v>917326.9929854034</v>
      </c>
      <c r="EX93" s="100">
        <f t="shared" si="2334"/>
        <v>925562.71264899266</v>
      </c>
      <c r="EY93" s="100">
        <f t="shared" si="2334"/>
        <v>933798.43231258192</v>
      </c>
      <c r="EZ93" s="100">
        <f t="shared" si="2334"/>
        <v>942034.15197617118</v>
      </c>
      <c r="FA93" s="102">
        <f>EZ93</f>
        <v>942034.15197617118</v>
      </c>
      <c r="FB93" s="100">
        <f t="shared" ref="FB93:FM93" si="2335">IF(FB8,FB66+FB92,0)</f>
        <v>950961.98857512267</v>
      </c>
      <c r="FC93" s="100">
        <f t="shared" si="2335"/>
        <v>959889.82517407415</v>
      </c>
      <c r="FD93" s="100">
        <f t="shared" si="2335"/>
        <v>968817.66177302564</v>
      </c>
      <c r="FE93" s="100">
        <f t="shared" si="2335"/>
        <v>977745.49837197713</v>
      </c>
      <c r="FF93" s="100">
        <f t="shared" si="2335"/>
        <v>986673.33497092861</v>
      </c>
      <c r="FG93" s="100">
        <f t="shared" si="2335"/>
        <v>995601.17156987998</v>
      </c>
      <c r="FH93" s="100">
        <f t="shared" si="2335"/>
        <v>1004529.0081688315</v>
      </c>
      <c r="FI93" s="100">
        <f t="shared" si="2335"/>
        <v>1013456.844767783</v>
      </c>
      <c r="FJ93" s="100">
        <f t="shared" si="2335"/>
        <v>1022384.6813667344</v>
      </c>
      <c r="FK93" s="100">
        <f t="shared" si="2335"/>
        <v>1031312.5179656859</v>
      </c>
      <c r="FL93" s="100">
        <f t="shared" si="2335"/>
        <v>1040240.3545646374</v>
      </c>
      <c r="FM93" s="100">
        <f t="shared" si="2335"/>
        <v>1049168.1911635888</v>
      </c>
      <c r="FN93" s="102">
        <f>FM93</f>
        <v>1049168.1911635888</v>
      </c>
      <c r="FO93" s="100">
        <f t="shared" ref="FO93:FZ93" si="2336">IF(FO8,FO66+FO92,0)</f>
        <v>1058808.9082059632</v>
      </c>
      <c r="FP93" s="100">
        <f t="shared" si="2336"/>
        <v>1068449.6252483379</v>
      </c>
      <c r="FQ93" s="100">
        <f t="shared" si="2336"/>
        <v>1078090.3422907125</v>
      </c>
      <c r="FR93" s="100">
        <f t="shared" si="2336"/>
        <v>1087731.0593330869</v>
      </c>
      <c r="FS93" s="100">
        <f t="shared" si="2336"/>
        <v>1097371.7763754616</v>
      </c>
      <c r="FT93" s="100">
        <f t="shared" si="2336"/>
        <v>1107012.4934178363</v>
      </c>
      <c r="FU93" s="100">
        <f t="shared" si="2336"/>
        <v>1101523.7912682917</v>
      </c>
      <c r="FV93" s="100">
        <f t="shared" si="2336"/>
        <v>1096079.281037939</v>
      </c>
      <c r="FW93" s="100">
        <f t="shared" si="2336"/>
        <v>1090678.9627267781</v>
      </c>
      <c r="FX93" s="100">
        <f t="shared" si="2336"/>
        <v>1085322.8363348092</v>
      </c>
      <c r="FY93" s="100">
        <f t="shared" si="2336"/>
        <v>1080010.9018620322</v>
      </c>
      <c r="FZ93" s="100">
        <f t="shared" si="2336"/>
        <v>1074743.1593084473</v>
      </c>
      <c r="GA93" s="102">
        <f>FZ93</f>
        <v>1074743.1593084473</v>
      </c>
      <c r="GB93" s="100">
        <f t="shared" ref="GB93:GM93" si="2337">IF(GB8,GB66+GB92,0)</f>
        <v>1085383.2947226991</v>
      </c>
      <c r="GC93" s="100">
        <f t="shared" si="2337"/>
        <v>1096023.4301369509</v>
      </c>
      <c r="GD93" s="100">
        <f t="shared" si="2337"/>
        <v>1106663.5655512027</v>
      </c>
      <c r="GE93" s="100">
        <f t="shared" si="2337"/>
        <v>1117303.7009654546</v>
      </c>
      <c r="GF93" s="100">
        <f t="shared" si="2337"/>
        <v>1127943.8363797064</v>
      </c>
      <c r="GG93" s="100">
        <f t="shared" si="2337"/>
        <v>1138583.9717939582</v>
      </c>
      <c r="GH93" s="100">
        <f t="shared" si="2337"/>
        <v>1149224.10720821</v>
      </c>
      <c r="GI93" s="100">
        <f t="shared" si="2337"/>
        <v>1159864.2426224619</v>
      </c>
      <c r="GJ93" s="100">
        <f t="shared" si="2337"/>
        <v>1170504.3780367137</v>
      </c>
      <c r="GK93" s="100">
        <f t="shared" si="2337"/>
        <v>1181144.5134509655</v>
      </c>
      <c r="GL93" s="100">
        <f t="shared" si="2337"/>
        <v>1191784.6488652173</v>
      </c>
      <c r="GM93" s="100">
        <f t="shared" si="2337"/>
        <v>1202424.7842794694</v>
      </c>
      <c r="GN93" s="102">
        <f>GM93</f>
        <v>1202424.7842794694</v>
      </c>
      <c r="GO93" s="100">
        <f t="shared" ref="GO93:GZ93" si="2338">IF(GO8,GO66+GO92,0)</f>
        <v>0</v>
      </c>
      <c r="GP93" s="100">
        <f t="shared" si="2338"/>
        <v>0</v>
      </c>
      <c r="GQ93" s="100">
        <f t="shared" si="2338"/>
        <v>0</v>
      </c>
      <c r="GR93" s="100">
        <f t="shared" si="2338"/>
        <v>0</v>
      </c>
      <c r="GS93" s="100">
        <f t="shared" si="2338"/>
        <v>0</v>
      </c>
      <c r="GT93" s="100">
        <f t="shared" si="2338"/>
        <v>0</v>
      </c>
      <c r="GU93" s="100">
        <f t="shared" si="2338"/>
        <v>0</v>
      </c>
      <c r="GV93" s="100">
        <f t="shared" si="2338"/>
        <v>0</v>
      </c>
      <c r="GW93" s="100">
        <f t="shared" si="2338"/>
        <v>0</v>
      </c>
      <c r="GX93" s="100">
        <f t="shared" si="2338"/>
        <v>0</v>
      </c>
      <c r="GY93" s="100">
        <f t="shared" si="2338"/>
        <v>0</v>
      </c>
      <c r="GZ93" s="100">
        <f t="shared" si="2338"/>
        <v>0</v>
      </c>
      <c r="HA93" s="102">
        <f>GZ93</f>
        <v>0</v>
      </c>
      <c r="HB93" s="100">
        <f t="shared" ref="HB93:HM93" si="2339">IF(HB8,HB66+HB92,0)</f>
        <v>0</v>
      </c>
      <c r="HC93" s="100">
        <f t="shared" si="2339"/>
        <v>0</v>
      </c>
      <c r="HD93" s="100">
        <f t="shared" si="2339"/>
        <v>0</v>
      </c>
      <c r="HE93" s="100">
        <f t="shared" si="2339"/>
        <v>0</v>
      </c>
      <c r="HF93" s="100">
        <f t="shared" si="2339"/>
        <v>0</v>
      </c>
      <c r="HG93" s="100">
        <f t="shared" si="2339"/>
        <v>0</v>
      </c>
      <c r="HH93" s="100">
        <f t="shared" si="2339"/>
        <v>0</v>
      </c>
      <c r="HI93" s="100">
        <f t="shared" si="2339"/>
        <v>0</v>
      </c>
      <c r="HJ93" s="100">
        <f t="shared" si="2339"/>
        <v>0</v>
      </c>
      <c r="HK93" s="100">
        <f t="shared" si="2339"/>
        <v>0</v>
      </c>
      <c r="HL93" s="100">
        <f t="shared" si="2339"/>
        <v>0</v>
      </c>
      <c r="HM93" s="100">
        <f t="shared" si="2339"/>
        <v>0</v>
      </c>
      <c r="HN93" s="102">
        <f>HM93</f>
        <v>0</v>
      </c>
      <c r="HO93" s="100">
        <f t="shared" ref="HO93:HZ93" si="2340">IF(HO8,HO66+HO92,0)</f>
        <v>0</v>
      </c>
      <c r="HP93" s="100">
        <f t="shared" si="2340"/>
        <v>0</v>
      </c>
      <c r="HQ93" s="100">
        <f t="shared" si="2340"/>
        <v>0</v>
      </c>
      <c r="HR93" s="100">
        <f t="shared" si="2340"/>
        <v>0</v>
      </c>
      <c r="HS93" s="100">
        <f t="shared" si="2340"/>
        <v>0</v>
      </c>
      <c r="HT93" s="100">
        <f t="shared" si="2340"/>
        <v>0</v>
      </c>
      <c r="HU93" s="100">
        <f t="shared" si="2340"/>
        <v>0</v>
      </c>
      <c r="HV93" s="100">
        <f t="shared" si="2340"/>
        <v>0</v>
      </c>
      <c r="HW93" s="100">
        <f t="shared" si="2340"/>
        <v>0</v>
      </c>
      <c r="HX93" s="100">
        <f t="shared" si="2340"/>
        <v>0</v>
      </c>
      <c r="HY93" s="100">
        <f t="shared" si="2340"/>
        <v>0</v>
      </c>
      <c r="HZ93" s="100">
        <f t="shared" si="2340"/>
        <v>0</v>
      </c>
      <c r="IA93" s="102">
        <f>HZ93</f>
        <v>0</v>
      </c>
      <c r="IB93" s="100">
        <f t="shared" ref="IB93:IM93" si="2341">IF(IB8,IB66+IB92,0)</f>
        <v>0</v>
      </c>
      <c r="IC93" s="100">
        <f t="shared" si="2341"/>
        <v>0</v>
      </c>
      <c r="ID93" s="100">
        <f t="shared" si="2341"/>
        <v>0</v>
      </c>
      <c r="IE93" s="100">
        <f t="shared" si="2341"/>
        <v>0</v>
      </c>
      <c r="IF93" s="100">
        <f t="shared" si="2341"/>
        <v>0</v>
      </c>
      <c r="IG93" s="100">
        <f t="shared" si="2341"/>
        <v>0</v>
      </c>
      <c r="IH93" s="100">
        <f t="shared" si="2341"/>
        <v>0</v>
      </c>
      <c r="II93" s="100">
        <f t="shared" si="2341"/>
        <v>0</v>
      </c>
      <c r="IJ93" s="100">
        <f t="shared" si="2341"/>
        <v>0</v>
      </c>
      <c r="IK93" s="100">
        <f t="shared" si="2341"/>
        <v>0</v>
      </c>
      <c r="IL93" s="100">
        <f t="shared" si="2341"/>
        <v>0</v>
      </c>
      <c r="IM93" s="100">
        <f t="shared" si="2341"/>
        <v>0</v>
      </c>
      <c r="IN93" s="102">
        <f>IM93</f>
        <v>0</v>
      </c>
      <c r="IO93" s="100">
        <f t="shared" ref="IO93:IZ93" si="2342">IF(IO8,IO66+IO92,0)</f>
        <v>0</v>
      </c>
      <c r="IP93" s="100">
        <f t="shared" si="2342"/>
        <v>0</v>
      </c>
      <c r="IQ93" s="100">
        <f t="shared" si="2342"/>
        <v>0</v>
      </c>
      <c r="IR93" s="100">
        <f t="shared" si="2342"/>
        <v>0</v>
      </c>
      <c r="IS93" s="100">
        <f t="shared" si="2342"/>
        <v>0</v>
      </c>
      <c r="IT93" s="100">
        <f t="shared" si="2342"/>
        <v>0</v>
      </c>
      <c r="IU93" s="100">
        <f t="shared" si="2342"/>
        <v>0</v>
      </c>
      <c r="IV93" s="100">
        <f t="shared" si="2342"/>
        <v>0</v>
      </c>
      <c r="IW93" s="100">
        <f t="shared" si="2342"/>
        <v>0</v>
      </c>
      <c r="IX93" s="100">
        <f t="shared" si="2342"/>
        <v>0</v>
      </c>
      <c r="IY93" s="100">
        <f t="shared" si="2342"/>
        <v>0</v>
      </c>
      <c r="IZ93" s="100">
        <f t="shared" si="2342"/>
        <v>0</v>
      </c>
      <c r="JA93" s="102">
        <f>IZ93</f>
        <v>0</v>
      </c>
      <c r="JB93" s="100">
        <f t="shared" ref="JB93:JM93" si="2343">IF(JB8,JB66+JB92,0)</f>
        <v>0</v>
      </c>
      <c r="JC93" s="100">
        <f t="shared" si="2343"/>
        <v>0</v>
      </c>
      <c r="JD93" s="100">
        <f t="shared" si="2343"/>
        <v>0</v>
      </c>
      <c r="JE93" s="100">
        <f t="shared" si="2343"/>
        <v>0</v>
      </c>
      <c r="JF93" s="100">
        <f t="shared" si="2343"/>
        <v>0</v>
      </c>
      <c r="JG93" s="100">
        <f t="shared" si="2343"/>
        <v>0</v>
      </c>
      <c r="JH93" s="100">
        <f t="shared" si="2343"/>
        <v>0</v>
      </c>
      <c r="JI93" s="100">
        <f t="shared" si="2343"/>
        <v>0</v>
      </c>
      <c r="JJ93" s="100">
        <f t="shared" si="2343"/>
        <v>0</v>
      </c>
      <c r="JK93" s="100">
        <f t="shared" si="2343"/>
        <v>0</v>
      </c>
      <c r="JL93" s="100">
        <f t="shared" si="2343"/>
        <v>0</v>
      </c>
      <c r="JM93" s="100">
        <f t="shared" si="2343"/>
        <v>0</v>
      </c>
      <c r="JN93" s="102">
        <f>JM93</f>
        <v>0</v>
      </c>
      <c r="JO93" s="100">
        <f t="shared" ref="JO93:JZ93" si="2344">IF(JO8,JO66+JO92,0)</f>
        <v>0</v>
      </c>
      <c r="JP93" s="100">
        <f t="shared" si="2344"/>
        <v>0</v>
      </c>
      <c r="JQ93" s="100">
        <f t="shared" si="2344"/>
        <v>0</v>
      </c>
      <c r="JR93" s="100">
        <f t="shared" si="2344"/>
        <v>0</v>
      </c>
      <c r="JS93" s="100">
        <f t="shared" si="2344"/>
        <v>0</v>
      </c>
      <c r="JT93" s="100">
        <f t="shared" si="2344"/>
        <v>0</v>
      </c>
      <c r="JU93" s="100">
        <f t="shared" si="2344"/>
        <v>0</v>
      </c>
      <c r="JV93" s="100">
        <f t="shared" si="2344"/>
        <v>0</v>
      </c>
      <c r="JW93" s="100">
        <f t="shared" si="2344"/>
        <v>0</v>
      </c>
      <c r="JX93" s="100">
        <f t="shared" si="2344"/>
        <v>0</v>
      </c>
      <c r="JY93" s="100">
        <f t="shared" si="2344"/>
        <v>0</v>
      </c>
      <c r="JZ93" s="100">
        <f t="shared" si="2344"/>
        <v>0</v>
      </c>
      <c r="KA93" s="102">
        <f>JZ93</f>
        <v>0</v>
      </c>
      <c r="KB93" s="100">
        <f t="shared" ref="KB93:KM93" si="2345">IF(KB8,KB66+KB92,0)</f>
        <v>0</v>
      </c>
      <c r="KC93" s="100">
        <f t="shared" si="2345"/>
        <v>0</v>
      </c>
      <c r="KD93" s="100">
        <f t="shared" si="2345"/>
        <v>0</v>
      </c>
      <c r="KE93" s="100">
        <f t="shared" si="2345"/>
        <v>0</v>
      </c>
      <c r="KF93" s="100">
        <f t="shared" si="2345"/>
        <v>0</v>
      </c>
      <c r="KG93" s="100">
        <f t="shared" si="2345"/>
        <v>0</v>
      </c>
      <c r="KH93" s="100">
        <f t="shared" si="2345"/>
        <v>0</v>
      </c>
      <c r="KI93" s="100">
        <f t="shared" si="2345"/>
        <v>0</v>
      </c>
      <c r="KJ93" s="100">
        <f t="shared" si="2345"/>
        <v>0</v>
      </c>
      <c r="KK93" s="100">
        <f t="shared" si="2345"/>
        <v>0</v>
      </c>
      <c r="KL93" s="100">
        <f t="shared" si="2345"/>
        <v>0</v>
      </c>
      <c r="KM93" s="100">
        <f t="shared" si="2345"/>
        <v>0</v>
      </c>
      <c r="KN93" s="102">
        <f>KM93</f>
        <v>0</v>
      </c>
      <c r="KO93" s="100">
        <f t="shared" ref="KO93:KZ93" si="2346">IF(KO8,KO66+KO92,0)</f>
        <v>0</v>
      </c>
      <c r="KP93" s="100">
        <f t="shared" si="2346"/>
        <v>0</v>
      </c>
      <c r="KQ93" s="100">
        <f t="shared" si="2346"/>
        <v>0</v>
      </c>
      <c r="KR93" s="100">
        <f t="shared" si="2346"/>
        <v>0</v>
      </c>
      <c r="KS93" s="100">
        <f t="shared" si="2346"/>
        <v>0</v>
      </c>
      <c r="KT93" s="100">
        <f t="shared" si="2346"/>
        <v>0</v>
      </c>
      <c r="KU93" s="100">
        <f t="shared" si="2346"/>
        <v>0</v>
      </c>
      <c r="KV93" s="100">
        <f t="shared" si="2346"/>
        <v>0</v>
      </c>
      <c r="KW93" s="100">
        <f t="shared" si="2346"/>
        <v>0</v>
      </c>
      <c r="KX93" s="100">
        <f t="shared" si="2346"/>
        <v>0</v>
      </c>
      <c r="KY93" s="100">
        <f t="shared" si="2346"/>
        <v>0</v>
      </c>
      <c r="KZ93" s="100">
        <f t="shared" si="2346"/>
        <v>0</v>
      </c>
      <c r="LA93" s="102">
        <f>KZ93</f>
        <v>0</v>
      </c>
      <c r="LB93" s="100">
        <f t="shared" ref="LB93:LM93" si="2347">IF(LB8,LB66+LB92,0)</f>
        <v>0</v>
      </c>
      <c r="LC93" s="100">
        <f t="shared" si="2347"/>
        <v>0</v>
      </c>
      <c r="LD93" s="100">
        <f t="shared" si="2347"/>
        <v>0</v>
      </c>
      <c r="LE93" s="100">
        <f t="shared" si="2347"/>
        <v>0</v>
      </c>
      <c r="LF93" s="100">
        <f t="shared" si="2347"/>
        <v>0</v>
      </c>
      <c r="LG93" s="100">
        <f t="shared" si="2347"/>
        <v>0</v>
      </c>
      <c r="LH93" s="100">
        <f t="shared" si="2347"/>
        <v>0</v>
      </c>
      <c r="LI93" s="100">
        <f t="shared" si="2347"/>
        <v>0</v>
      </c>
      <c r="LJ93" s="100">
        <f t="shared" si="2347"/>
        <v>0</v>
      </c>
      <c r="LK93" s="100">
        <f t="shared" si="2347"/>
        <v>0</v>
      </c>
      <c r="LL93" s="100">
        <f t="shared" si="2347"/>
        <v>0</v>
      </c>
      <c r="LM93" s="100">
        <f t="shared" si="2347"/>
        <v>0</v>
      </c>
      <c r="LN93" s="102">
        <f>LM93</f>
        <v>0</v>
      </c>
    </row>
    <row r="94" spans="1:326">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c r="CX94" s="117"/>
      <c r="CY94" s="117"/>
      <c r="CZ94" s="117"/>
      <c r="DA94" s="117"/>
      <c r="DB94" s="117"/>
      <c r="DC94" s="117"/>
      <c r="DD94" s="117"/>
      <c r="DE94" s="117"/>
      <c r="DF94" s="117"/>
      <c r="DG94" s="117"/>
      <c r="DH94" s="117"/>
      <c r="DI94" s="117"/>
      <c r="DJ94" s="117"/>
      <c r="DK94" s="117"/>
      <c r="DL94" s="117"/>
      <c r="DM94" s="117"/>
      <c r="DN94" s="117"/>
      <c r="DO94" s="117"/>
      <c r="DP94" s="117"/>
      <c r="DQ94" s="117"/>
      <c r="DR94" s="117"/>
      <c r="DS94" s="117"/>
      <c r="DT94" s="117"/>
      <c r="DU94" s="117"/>
      <c r="DV94" s="117"/>
      <c r="DW94" s="117"/>
      <c r="DX94" s="117"/>
      <c r="DY94" s="117"/>
      <c r="DZ94" s="117"/>
      <c r="EA94" s="117"/>
      <c r="EB94" s="117"/>
      <c r="EC94" s="117"/>
      <c r="ED94" s="117"/>
      <c r="EE94" s="117"/>
      <c r="EF94" s="117"/>
      <c r="EG94" s="117"/>
      <c r="EH94" s="117"/>
      <c r="EI94" s="117"/>
      <c r="EJ94" s="117"/>
      <c r="EK94" s="117"/>
      <c r="EL94" s="117"/>
      <c r="EM94" s="117"/>
      <c r="EN94" s="117"/>
      <c r="EO94" s="117"/>
      <c r="EP94" s="117"/>
      <c r="EQ94" s="117"/>
      <c r="ER94" s="117"/>
      <c r="ES94" s="117"/>
      <c r="ET94" s="117"/>
      <c r="EU94" s="117"/>
      <c r="EV94" s="117"/>
      <c r="EW94" s="117"/>
      <c r="EX94" s="117"/>
      <c r="EY94" s="117"/>
      <c r="EZ94" s="117"/>
      <c r="FA94" s="117"/>
      <c r="FB94" s="117"/>
      <c r="FC94" s="117"/>
      <c r="FD94" s="117"/>
      <c r="FE94" s="117"/>
      <c r="FF94" s="117"/>
      <c r="FG94" s="117"/>
      <c r="FH94" s="117"/>
      <c r="FI94" s="117"/>
      <c r="FJ94" s="117"/>
      <c r="FK94" s="117"/>
      <c r="FL94" s="117"/>
      <c r="FM94" s="117"/>
      <c r="FN94" s="117"/>
      <c r="FO94" s="117"/>
      <c r="FP94" s="117"/>
      <c r="FQ94" s="117"/>
      <c r="FR94" s="117"/>
      <c r="FS94" s="117"/>
      <c r="FT94" s="117"/>
      <c r="FU94" s="117"/>
      <c r="FV94" s="117"/>
      <c r="FW94" s="117"/>
      <c r="FX94" s="117"/>
      <c r="FY94" s="117"/>
      <c r="FZ94" s="117"/>
      <c r="GA94" s="117"/>
      <c r="GB94" s="117"/>
      <c r="GC94" s="117"/>
      <c r="GD94" s="117"/>
      <c r="GE94" s="117"/>
      <c r="GF94" s="117"/>
      <c r="GG94" s="117"/>
      <c r="GH94" s="117"/>
      <c r="GI94" s="117"/>
      <c r="GJ94" s="117"/>
      <c r="GK94" s="117"/>
      <c r="GL94" s="117"/>
      <c r="GM94" s="117"/>
      <c r="GN94" s="117"/>
    </row>
    <row r="95" spans="1:326">
      <c r="AZ95" s="15"/>
    </row>
    <row r="96" spans="1:326">
      <c r="A96" s="304" t="s">
        <v>293</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388"/>
      <c r="AI96" s="388"/>
      <c r="AJ96" s="388"/>
      <c r="AK96" s="388"/>
      <c r="AL96" s="388"/>
      <c r="AM96" s="388"/>
      <c r="AN96" s="388"/>
      <c r="AO96" s="26"/>
      <c r="AP96" s="26"/>
      <c r="AQ96" s="26"/>
      <c r="AR96" s="26"/>
      <c r="AS96" s="26"/>
      <c r="AT96" s="26"/>
      <c r="AU96" s="26"/>
      <c r="AV96" s="26"/>
      <c r="AW96" s="26"/>
      <c r="AX96" s="26"/>
      <c r="AY96" s="26"/>
      <c r="AZ96" s="26"/>
      <c r="BA96" s="26" t="str">
        <f t="shared" ref="BA96:BN96" si="2348">+IF(((BA44*4)-BA54-BA58)&gt;0,"TAIP","NE")</f>
        <v>TAIP</v>
      </c>
      <c r="BB96" s="26"/>
      <c r="BC96" s="26"/>
      <c r="BD96" s="26"/>
      <c r="BE96" s="26"/>
      <c r="BF96" s="26"/>
      <c r="BG96" s="26"/>
      <c r="BH96" s="26"/>
      <c r="BI96" s="26"/>
      <c r="BJ96" s="26"/>
      <c r="BK96" s="26"/>
      <c r="BL96" s="26"/>
      <c r="BM96" s="26"/>
      <c r="BN96" s="26" t="str">
        <f t="shared" si="2348"/>
        <v>TAIP</v>
      </c>
      <c r="BO96" s="524"/>
      <c r="BP96" s="524"/>
      <c r="BQ96" s="524"/>
      <c r="BR96" s="524"/>
      <c r="BS96" s="524"/>
      <c r="BT96" s="524"/>
      <c r="BU96" s="524"/>
      <c r="BV96" s="524"/>
      <c r="BW96" s="524"/>
      <c r="BX96" s="524"/>
      <c r="BY96" s="524"/>
      <c r="BZ96" s="524"/>
      <c r="CA96" s="26" t="str">
        <f t="shared" ref="CA96:DN96" si="2349">+IF(((CA44*4)-CA54-CA58)&gt;0,"TAIP","NE")</f>
        <v>TAIP</v>
      </c>
      <c r="CB96" s="524"/>
      <c r="CC96" s="524"/>
      <c r="CD96" s="524"/>
      <c r="CE96" s="524"/>
      <c r="CF96" s="524"/>
      <c r="CG96" s="524"/>
      <c r="CH96" s="524"/>
      <c r="CI96" s="524"/>
      <c r="CJ96" s="524"/>
      <c r="CK96" s="524"/>
      <c r="CL96" s="524"/>
      <c r="CM96" s="524"/>
      <c r="CN96" s="26" t="str">
        <f t="shared" si="2349"/>
        <v>TAIP</v>
      </c>
      <c r="CO96" s="524"/>
      <c r="CP96" s="524"/>
      <c r="CQ96" s="524"/>
      <c r="CR96" s="524"/>
      <c r="CS96" s="524"/>
      <c r="CT96" s="524"/>
      <c r="CU96" s="524"/>
      <c r="CV96" s="524"/>
      <c r="CW96" s="524"/>
      <c r="CX96" s="524"/>
      <c r="CY96" s="524"/>
      <c r="CZ96" s="524"/>
      <c r="DA96" s="26" t="str">
        <f t="shared" si="2349"/>
        <v>TAIP</v>
      </c>
      <c r="DB96" s="524"/>
      <c r="DC96" s="524"/>
      <c r="DD96" s="524"/>
      <c r="DE96" s="524"/>
      <c r="DF96" s="524"/>
      <c r="DG96" s="524"/>
      <c r="DH96" s="524"/>
      <c r="DI96" s="524"/>
      <c r="DJ96" s="524"/>
      <c r="DK96" s="524"/>
      <c r="DL96" s="524"/>
      <c r="DM96" s="524"/>
      <c r="DN96" s="26" t="str">
        <f t="shared" si="2349"/>
        <v>TAIP</v>
      </c>
      <c r="DO96" s="524"/>
      <c r="DP96" s="524"/>
      <c r="DQ96" s="524"/>
      <c r="DR96" s="524"/>
      <c r="DS96" s="524"/>
      <c r="DT96" s="524"/>
      <c r="DU96" s="524"/>
      <c r="DV96" s="524"/>
      <c r="DW96" s="524"/>
      <c r="DX96" s="524"/>
      <c r="DY96" s="524"/>
      <c r="DZ96" s="524"/>
      <c r="EA96" s="26" t="str">
        <f t="shared" ref="EA96:GA96" si="2350">+IF(((EA44*4)-EA54-EA58)&gt;0,"TAIP","NE")</f>
        <v>TAIP</v>
      </c>
      <c r="EB96" s="524"/>
      <c r="EC96" s="524"/>
      <c r="ED96" s="524"/>
      <c r="EE96" s="524"/>
      <c r="EF96" s="524"/>
      <c r="EG96" s="524"/>
      <c r="EH96" s="524"/>
      <c r="EI96" s="524"/>
      <c r="EJ96" s="524"/>
      <c r="EK96" s="524"/>
      <c r="EL96" s="524"/>
      <c r="EM96" s="524"/>
      <c r="EN96" s="26" t="str">
        <f t="shared" si="2350"/>
        <v>TAIP</v>
      </c>
      <c r="EO96" s="524"/>
      <c r="EP96" s="524"/>
      <c r="EQ96" s="524"/>
      <c r="ER96" s="524"/>
      <c r="ES96" s="524"/>
      <c r="ET96" s="524"/>
      <c r="EU96" s="524"/>
      <c r="EV96" s="524"/>
      <c r="EW96" s="524"/>
      <c r="EX96" s="524"/>
      <c r="EY96" s="524"/>
      <c r="EZ96" s="524"/>
      <c r="FA96" s="26" t="str">
        <f t="shared" si="2350"/>
        <v>TAIP</v>
      </c>
      <c r="FB96" s="524"/>
      <c r="FC96" s="524"/>
      <c r="FD96" s="524"/>
      <c r="FE96" s="524"/>
      <c r="FF96" s="524"/>
      <c r="FG96" s="524"/>
      <c r="FH96" s="524"/>
      <c r="FI96" s="524"/>
      <c r="FJ96" s="524"/>
      <c r="FK96" s="524"/>
      <c r="FL96" s="524"/>
      <c r="FM96" s="524"/>
      <c r="FN96" s="26" t="str">
        <f t="shared" si="2350"/>
        <v>TAIP</v>
      </c>
      <c r="FO96" s="524"/>
      <c r="FP96" s="524"/>
      <c r="FQ96" s="524"/>
      <c r="FR96" s="524"/>
      <c r="FS96" s="524"/>
      <c r="FT96" s="524"/>
      <c r="FU96" s="524"/>
      <c r="FV96" s="524"/>
      <c r="FW96" s="524"/>
      <c r="FX96" s="524"/>
      <c r="FY96" s="524"/>
      <c r="FZ96" s="524"/>
      <c r="GA96" s="26" t="str">
        <f t="shared" si="2350"/>
        <v>TAIP</v>
      </c>
      <c r="GB96" s="524"/>
      <c r="GC96" s="524"/>
      <c r="GD96" s="524"/>
      <c r="GE96" s="524"/>
      <c r="GF96" s="524"/>
      <c r="GG96" s="524"/>
      <c r="GH96" s="524"/>
      <c r="GI96" s="524"/>
      <c r="GJ96" s="524"/>
      <c r="GK96" s="524"/>
      <c r="GL96" s="524"/>
      <c r="GM96" s="524"/>
      <c r="GN96" s="26" t="str">
        <f t="shared" ref="GN96" si="2351">+IF(((GN44*4)-GN54-GN58)&gt;0,"TAIP","NE")</f>
        <v>NE</v>
      </c>
    </row>
    <row r="97" spans="1:196">
      <c r="A97" s="304" t="s">
        <v>358</v>
      </c>
      <c r="B97" s="26"/>
      <c r="C97" s="26"/>
      <c r="D97" s="26"/>
      <c r="E97" s="26"/>
      <c r="F97" s="26"/>
      <c r="G97" s="26"/>
      <c r="H97" s="26"/>
      <c r="I97" s="26"/>
      <c r="J97" s="26"/>
      <c r="K97" s="26"/>
      <c r="L97" s="26"/>
      <c r="M97" s="26"/>
      <c r="N97" s="301"/>
      <c r="O97" s="26"/>
      <c r="P97" s="26"/>
      <c r="Q97" s="26"/>
      <c r="R97" s="26"/>
      <c r="S97" s="26"/>
      <c r="T97" s="26"/>
      <c r="U97" s="26"/>
      <c r="V97" s="26"/>
      <c r="W97" s="26"/>
      <c r="X97" s="26"/>
      <c r="Y97" s="26"/>
      <c r="Z97" s="26"/>
      <c r="AA97" s="302"/>
      <c r="AB97" s="289"/>
      <c r="AC97" s="289"/>
      <c r="AD97" s="289"/>
      <c r="AE97" s="289"/>
      <c r="AF97" s="289"/>
      <c r="AG97" s="289"/>
      <c r="AH97" s="289"/>
      <c r="AI97" s="289"/>
      <c r="AJ97" s="289"/>
      <c r="AK97" s="289"/>
      <c r="AL97" s="289"/>
      <c r="AM97" s="289"/>
      <c r="AN97" s="289"/>
      <c r="AO97" s="289" t="str">
        <f>+IF(ROUND(AO93,0)&lt;ROUND('Investuotojas ir Finansuotojas'!AO64,0),"NE", "TAIP")</f>
        <v>TAIP</v>
      </c>
      <c r="AP97" s="289" t="str">
        <f>+IF(ROUND(AP93,0)&lt;ROUND('Investuotojas ir Finansuotojas'!AP64,0),"NE", "TAIP")</f>
        <v>TAIP</v>
      </c>
      <c r="AQ97" s="289" t="str">
        <f>+IF(ROUND(AQ93,0)&lt;ROUND('Investuotojas ir Finansuotojas'!AQ64,0),"NE", "TAIP")</f>
        <v>TAIP</v>
      </c>
      <c r="AR97" s="289" t="str">
        <f>+IF(ROUND(AR93,0)&lt;ROUND('Investuotojas ir Finansuotojas'!AR64,0),"NE", "TAIP")</f>
        <v>TAIP</v>
      </c>
      <c r="AS97" s="289" t="str">
        <f>+IF(ROUND(AS93,0)&lt;ROUND('Investuotojas ir Finansuotojas'!AS64,0),"NE", "TAIP")</f>
        <v>TAIP</v>
      </c>
      <c r="AT97" s="289" t="str">
        <f>+IF(ROUND(AT93,0)&lt;ROUND('Investuotojas ir Finansuotojas'!AT64,0),"NE", "TAIP")</f>
        <v>TAIP</v>
      </c>
      <c r="AU97" s="289" t="str">
        <f>+IF(ROUND(AU93,0)&lt;ROUND('Investuotojas ir Finansuotojas'!AU64,0),"NE", "TAIP")</f>
        <v>TAIP</v>
      </c>
      <c r="AV97" s="289" t="str">
        <f>+IF(ROUND(AV93,0)&lt;ROUND('Investuotojas ir Finansuotojas'!AV64,0),"NE", "TAIP")</f>
        <v>TAIP</v>
      </c>
      <c r="AW97" s="289" t="str">
        <f>+IF(ROUND(AW93,0)&lt;ROUND('Investuotojas ir Finansuotojas'!AW64,0),"NE", "TAIP")</f>
        <v>TAIP</v>
      </c>
      <c r="AX97" s="289" t="str">
        <f>+IF(ROUND(AX93,0)&lt;ROUND('Investuotojas ir Finansuotojas'!AX64,0),"NE", "TAIP")</f>
        <v>TAIP</v>
      </c>
      <c r="AY97" s="289" t="str">
        <f>+IF(ROUND(AY93,0)&lt;ROUND('Investuotojas ir Finansuotojas'!AY64,0),"NE", "TAIP")</f>
        <v>TAIP</v>
      </c>
      <c r="AZ97" s="289" t="str">
        <f>+IF(ROUND(AZ93,0)&lt;ROUND('Investuotojas ir Finansuotojas'!AZ64,0),"NE", "TAIP")</f>
        <v>TAIP</v>
      </c>
      <c r="BA97" s="289" t="str">
        <f>+IF(ROUND(BA93,0)&lt;ROUND('Investuotojas ir Finansuotojas'!BA64,0),"NE", "TAIP")</f>
        <v>TAIP</v>
      </c>
      <c r="BB97" s="289" t="str">
        <f>+IF(ROUND(BB93,0)&lt;ROUND('Investuotojas ir Finansuotojas'!BB64,0),"NE", "TAIP")</f>
        <v>TAIP</v>
      </c>
      <c r="BC97" s="289" t="str">
        <f>+IF(ROUND(BC93,0)&lt;ROUND('Investuotojas ir Finansuotojas'!BC64,0),"NE", "TAIP")</f>
        <v>TAIP</v>
      </c>
      <c r="BD97" s="289" t="str">
        <f>+IF(ROUND(BD93,0)&lt;ROUND('Investuotojas ir Finansuotojas'!BD64,0),"NE", "TAIP")</f>
        <v>TAIP</v>
      </c>
      <c r="BE97" s="289" t="str">
        <f>+IF(ROUND(BE93,0)&lt;ROUND('Investuotojas ir Finansuotojas'!BE64,0),"NE", "TAIP")</f>
        <v>TAIP</v>
      </c>
      <c r="BF97" s="289" t="str">
        <f>+IF(ROUND(BF93,0)&lt;ROUND('Investuotojas ir Finansuotojas'!BF64,0),"NE", "TAIP")</f>
        <v>TAIP</v>
      </c>
      <c r="BG97" s="289" t="str">
        <f>+IF(ROUND(BG93,0)&lt;ROUND('Investuotojas ir Finansuotojas'!BG64,0),"NE", "TAIP")</f>
        <v>TAIP</v>
      </c>
      <c r="BH97" s="289" t="str">
        <f>+IF(ROUND(BH93,0)&lt;ROUND('Investuotojas ir Finansuotojas'!BH64,0),"NE", "TAIP")</f>
        <v>TAIP</v>
      </c>
      <c r="BI97" s="289" t="str">
        <f>+IF(ROUND(BI93,0)&lt;ROUND('Investuotojas ir Finansuotojas'!BI64,0),"NE", "TAIP")</f>
        <v>TAIP</v>
      </c>
      <c r="BJ97" s="289" t="str">
        <f>+IF(ROUND(BJ93,0)&lt;ROUND('Investuotojas ir Finansuotojas'!BJ64,0),"NE", "TAIP")</f>
        <v>TAIP</v>
      </c>
      <c r="BK97" s="289" t="str">
        <f>+IF(ROUND(BK93,0)&lt;ROUND('Investuotojas ir Finansuotojas'!BK64,0),"NE", "TAIP")</f>
        <v>TAIP</v>
      </c>
      <c r="BL97" s="289" t="str">
        <f>+IF(ROUND(BL93,0)&lt;ROUND('Investuotojas ir Finansuotojas'!BL64,0),"NE", "TAIP")</f>
        <v>TAIP</v>
      </c>
      <c r="BM97" s="289" t="str">
        <f>+IF(ROUND(BM93,0)&lt;ROUND('Investuotojas ir Finansuotojas'!BM64,0),"NE", "TAIP")</f>
        <v>TAIP</v>
      </c>
      <c r="BN97" s="289" t="str">
        <f>+IF(ROUND(BN93,0)&lt;ROUND('Investuotojas ir Finansuotojas'!BN64,0),"NE", "TAIP")</f>
        <v>TAIP</v>
      </c>
      <c r="BO97" s="289" t="str">
        <f>+IF(ROUND(BO93,0)&lt;ROUND('Investuotojas ir Finansuotojas'!BO64,0),"NE", "TAIP")</f>
        <v>TAIP</v>
      </c>
      <c r="BP97" s="289" t="str">
        <f>+IF(ROUND(BP93,0)&lt;ROUND('Investuotojas ir Finansuotojas'!BP64,0),"NE", "TAIP")</f>
        <v>TAIP</v>
      </c>
      <c r="BQ97" s="289" t="str">
        <f>+IF(ROUND(BQ93,0)&lt;ROUND('Investuotojas ir Finansuotojas'!BQ64,0),"NE", "TAIP")</f>
        <v>TAIP</v>
      </c>
      <c r="BR97" s="289" t="str">
        <f>+IF(ROUND(BR93,0)&lt;ROUND('Investuotojas ir Finansuotojas'!BR64,0),"NE", "TAIP")</f>
        <v>TAIP</v>
      </c>
      <c r="BS97" s="289" t="str">
        <f>+IF(ROUND(BS93,0)&lt;ROUND('Investuotojas ir Finansuotojas'!BS64,0),"NE", "TAIP")</f>
        <v>TAIP</v>
      </c>
      <c r="BT97" s="289" t="str">
        <f>+IF(ROUND(BT93,0)&lt;ROUND('Investuotojas ir Finansuotojas'!BT64,0),"NE", "TAIP")</f>
        <v>TAIP</v>
      </c>
      <c r="BU97" s="289" t="str">
        <f>+IF(ROUND(BU93,0)&lt;ROUND('Investuotojas ir Finansuotojas'!BU64,0),"NE", "TAIP")</f>
        <v>TAIP</v>
      </c>
      <c r="BV97" s="289" t="str">
        <f>+IF(ROUND(BV93,0)&lt;ROUND('Investuotojas ir Finansuotojas'!BV64,0),"NE", "TAIP")</f>
        <v>TAIP</v>
      </c>
      <c r="BW97" s="289" t="str">
        <f>+IF(ROUND(BW93,0)&lt;ROUND('Investuotojas ir Finansuotojas'!BW64,0),"NE", "TAIP")</f>
        <v>TAIP</v>
      </c>
      <c r="BX97" s="289" t="str">
        <f>+IF(ROUND(BX93,0)&lt;ROUND('Investuotojas ir Finansuotojas'!BX64,0),"NE", "TAIP")</f>
        <v>TAIP</v>
      </c>
      <c r="BY97" s="289" t="str">
        <f>+IF(ROUND(BY93,0)&lt;ROUND('Investuotojas ir Finansuotojas'!BY64,0),"NE", "TAIP")</f>
        <v>TAIP</v>
      </c>
      <c r="BZ97" s="289" t="str">
        <f>+IF(ROUND(BZ93,0)&lt;ROUND('Investuotojas ir Finansuotojas'!BZ64,0),"NE", "TAIP")</f>
        <v>TAIP</v>
      </c>
      <c r="CA97" s="289" t="str">
        <f>+IF(ROUND(CA93,0)&lt;ROUND('Investuotojas ir Finansuotojas'!CA64,0),"NE", "TAIP")</f>
        <v>TAIP</v>
      </c>
      <c r="CB97" s="289" t="str">
        <f>+IF(ROUND(CB93,0)&lt;ROUND('Investuotojas ir Finansuotojas'!CB64,0),"NE", "TAIP")</f>
        <v>TAIP</v>
      </c>
      <c r="CC97" s="289" t="str">
        <f>+IF(ROUND(CC93,0)&lt;ROUND('Investuotojas ir Finansuotojas'!CC64,0),"NE", "TAIP")</f>
        <v>TAIP</v>
      </c>
      <c r="CD97" s="289" t="str">
        <f>+IF(ROUND(CD93,0)&lt;ROUND('Investuotojas ir Finansuotojas'!CD64,0),"NE", "TAIP")</f>
        <v>TAIP</v>
      </c>
      <c r="CE97" s="289" t="str">
        <f>+IF(ROUND(CE93,0)&lt;ROUND('Investuotojas ir Finansuotojas'!CE64,0),"NE", "TAIP")</f>
        <v>TAIP</v>
      </c>
      <c r="CF97" s="289" t="str">
        <f>+IF(ROUND(CF93,0)&lt;ROUND('Investuotojas ir Finansuotojas'!CF64,0),"NE", "TAIP")</f>
        <v>TAIP</v>
      </c>
      <c r="CG97" s="289" t="str">
        <f>+IF(ROUND(CG93,0)&lt;ROUND('Investuotojas ir Finansuotojas'!CG64,0),"NE", "TAIP")</f>
        <v>TAIP</v>
      </c>
      <c r="CH97" s="289" t="str">
        <f>+IF(ROUND(CH93,0)&lt;ROUND('Investuotojas ir Finansuotojas'!CH64,0),"NE", "TAIP")</f>
        <v>TAIP</v>
      </c>
      <c r="CI97" s="289" t="str">
        <f>+IF(ROUND(CI93,0)&lt;ROUND('Investuotojas ir Finansuotojas'!CI64,0),"NE", "TAIP")</f>
        <v>TAIP</v>
      </c>
      <c r="CJ97" s="289" t="str">
        <f>+IF(ROUND(CJ93,0)&lt;ROUND('Investuotojas ir Finansuotojas'!CJ64,0),"NE", "TAIP")</f>
        <v>TAIP</v>
      </c>
      <c r="CK97" s="289" t="str">
        <f>+IF(ROUND(CK93,0)&lt;ROUND('Investuotojas ir Finansuotojas'!CK64,0),"NE", "TAIP")</f>
        <v>TAIP</v>
      </c>
      <c r="CL97" s="289" t="str">
        <f>+IF(ROUND(CL93,0)&lt;ROUND('Investuotojas ir Finansuotojas'!CL64,0),"NE", "TAIP")</f>
        <v>TAIP</v>
      </c>
      <c r="CM97" s="289" t="str">
        <f>+IF(ROUND(CM93,0)&lt;ROUND('Investuotojas ir Finansuotojas'!CM64,0),"NE", "TAIP")</f>
        <v>TAIP</v>
      </c>
      <c r="CN97" s="289" t="str">
        <f>+IF(ROUND(CN93,0)&lt;ROUND('Investuotojas ir Finansuotojas'!CN64,0),"NE", "TAIP")</f>
        <v>TAIP</v>
      </c>
      <c r="CO97" s="289" t="str">
        <f>+IF(ROUND(CO93,0)&lt;ROUND('Investuotojas ir Finansuotojas'!CO64,0),"NE", "TAIP")</f>
        <v>TAIP</v>
      </c>
      <c r="CP97" s="289" t="str">
        <f>+IF(ROUND(CP93,0)&lt;ROUND('Investuotojas ir Finansuotojas'!CP64,0),"NE", "TAIP")</f>
        <v>TAIP</v>
      </c>
      <c r="CQ97" s="289" t="str">
        <f>+IF(ROUND(CQ93,0)&lt;ROUND('Investuotojas ir Finansuotojas'!CQ64,0),"NE", "TAIP")</f>
        <v>TAIP</v>
      </c>
      <c r="CR97" s="289" t="str">
        <f>+IF(ROUND(CR93,0)&lt;ROUND('Investuotojas ir Finansuotojas'!CR64,0),"NE", "TAIP")</f>
        <v>TAIP</v>
      </c>
      <c r="CS97" s="289" t="str">
        <f>+IF(ROUND(CS93,0)&lt;ROUND('Investuotojas ir Finansuotojas'!CS64,0),"NE", "TAIP")</f>
        <v>TAIP</v>
      </c>
      <c r="CT97" s="289" t="str">
        <f>+IF(ROUND(CT93,0)&lt;ROUND('Investuotojas ir Finansuotojas'!CT64,0),"NE", "TAIP")</f>
        <v>TAIP</v>
      </c>
      <c r="CU97" s="289" t="str">
        <f>+IF(ROUND(CU93,0)&lt;ROUND('Investuotojas ir Finansuotojas'!CU64,0),"NE", "TAIP")</f>
        <v>TAIP</v>
      </c>
      <c r="CV97" s="289" t="str">
        <f>+IF(ROUND(CV93,0)&lt;ROUND('Investuotojas ir Finansuotojas'!CV64,0),"NE", "TAIP")</f>
        <v>TAIP</v>
      </c>
      <c r="CW97" s="289" t="str">
        <f>+IF(ROUND(CW93,0)&lt;ROUND('Investuotojas ir Finansuotojas'!CW64,0),"NE", "TAIP")</f>
        <v>TAIP</v>
      </c>
      <c r="CX97" s="289" t="str">
        <f>+IF(ROUND(CX93,0)&lt;ROUND('Investuotojas ir Finansuotojas'!CX64,0),"NE", "TAIP")</f>
        <v>TAIP</v>
      </c>
      <c r="CY97" s="289" t="str">
        <f>+IF(ROUND(CY93,0)&lt;ROUND('Investuotojas ir Finansuotojas'!CY64,0),"NE", "TAIP")</f>
        <v>TAIP</v>
      </c>
      <c r="CZ97" s="289" t="str">
        <f>+IF(ROUND(CZ93,0)&lt;ROUND('Investuotojas ir Finansuotojas'!CZ64,0),"NE", "TAIP")</f>
        <v>TAIP</v>
      </c>
      <c r="DA97" s="289" t="str">
        <f>+IF(ROUND(DA93,0)&lt;ROUND('Investuotojas ir Finansuotojas'!DA64,0),"NE", "TAIP")</f>
        <v>TAIP</v>
      </c>
      <c r="DB97" s="289" t="str">
        <f>+IF(ROUND(DB93,0)&lt;ROUND('Investuotojas ir Finansuotojas'!DB64,0),"NE", "TAIP")</f>
        <v>TAIP</v>
      </c>
      <c r="DC97" s="289" t="str">
        <f>+IF(ROUND(DC93,0)&lt;ROUND('Investuotojas ir Finansuotojas'!DC64,0),"NE", "TAIP")</f>
        <v>TAIP</v>
      </c>
      <c r="DD97" s="289" t="str">
        <f>+IF(ROUND(DD93,0)&lt;ROUND('Investuotojas ir Finansuotojas'!DD64,0),"NE", "TAIP")</f>
        <v>TAIP</v>
      </c>
      <c r="DE97" s="289" t="str">
        <f>+IF(ROUND(DE93,0)&lt;ROUND('Investuotojas ir Finansuotojas'!DE64,0),"NE", "TAIP")</f>
        <v>TAIP</v>
      </c>
      <c r="DF97" s="289" t="str">
        <f>+IF(ROUND(DF93,0)&lt;ROUND('Investuotojas ir Finansuotojas'!DF64,0),"NE", "TAIP")</f>
        <v>TAIP</v>
      </c>
      <c r="DG97" s="289" t="str">
        <f>+IF(ROUND(DG93,0)&lt;ROUND('Investuotojas ir Finansuotojas'!DG64,0),"NE", "TAIP")</f>
        <v>TAIP</v>
      </c>
      <c r="DH97" s="289" t="str">
        <f>+IF(ROUND(DH93,0)&lt;ROUND('Investuotojas ir Finansuotojas'!DH64,0),"NE", "TAIP")</f>
        <v>TAIP</v>
      </c>
      <c r="DI97" s="289" t="str">
        <f>+IF(ROUND(DI93,0)&lt;ROUND('Investuotojas ir Finansuotojas'!DI64,0),"NE", "TAIP")</f>
        <v>TAIP</v>
      </c>
      <c r="DJ97" s="289" t="str">
        <f>+IF(ROUND(DJ93,0)&lt;ROUND('Investuotojas ir Finansuotojas'!DJ64,0),"NE", "TAIP")</f>
        <v>TAIP</v>
      </c>
      <c r="DK97" s="289" t="str">
        <f>+IF(ROUND(DK93,0)&lt;ROUND('Investuotojas ir Finansuotojas'!DK64,0),"NE", "TAIP")</f>
        <v>TAIP</v>
      </c>
      <c r="DL97" s="289" t="str">
        <f>+IF(ROUND(DL93,0)&lt;ROUND('Investuotojas ir Finansuotojas'!DL64,0),"NE", "TAIP")</f>
        <v>TAIP</v>
      </c>
      <c r="DM97" s="289" t="str">
        <f>+IF(ROUND(DM93,0)&lt;ROUND('Investuotojas ir Finansuotojas'!DM64,0),"NE", "TAIP")</f>
        <v>TAIP</v>
      </c>
      <c r="DN97" s="289" t="str">
        <f>+IF(ROUND(DN93,0)&lt;ROUND('Investuotojas ir Finansuotojas'!DN64,0),"NE", "TAIP")</f>
        <v>TAIP</v>
      </c>
      <c r="DO97" s="289" t="str">
        <f>+IF(ROUND(DO93,0)&lt;ROUND('Investuotojas ir Finansuotojas'!DO64,0),"NE", "TAIP")</f>
        <v>TAIP</v>
      </c>
      <c r="DP97" s="289" t="str">
        <f>+IF(ROUND(DP93,0)&lt;ROUND('Investuotojas ir Finansuotojas'!DP64,0),"NE", "TAIP")</f>
        <v>TAIP</v>
      </c>
      <c r="DQ97" s="289" t="str">
        <f>+IF(ROUND(DQ93,0)&lt;ROUND('Investuotojas ir Finansuotojas'!DQ64,0),"NE", "TAIP")</f>
        <v>TAIP</v>
      </c>
      <c r="DR97" s="289" t="str">
        <f>+IF(ROUND(DR93,0)&lt;ROUND('Investuotojas ir Finansuotojas'!DR64,0),"NE", "TAIP")</f>
        <v>TAIP</v>
      </c>
      <c r="DS97" s="289" t="str">
        <f>+IF(ROUND(DS93,0)&lt;ROUND('Investuotojas ir Finansuotojas'!DS64,0),"NE", "TAIP")</f>
        <v>TAIP</v>
      </c>
      <c r="DT97" s="289" t="str">
        <f>+IF(ROUND(DT93,0)&lt;ROUND('Investuotojas ir Finansuotojas'!DT64,0),"NE", "TAIP")</f>
        <v>TAIP</v>
      </c>
      <c r="DU97" s="289" t="str">
        <f>+IF(ROUND(DU93,0)&lt;ROUND('Investuotojas ir Finansuotojas'!DU64,0),"NE", "TAIP")</f>
        <v>TAIP</v>
      </c>
      <c r="DV97" s="289" t="str">
        <f>+IF(ROUND(DV93,0)&lt;ROUND('Investuotojas ir Finansuotojas'!DV64,0),"NE", "TAIP")</f>
        <v>TAIP</v>
      </c>
      <c r="DW97" s="289" t="str">
        <f>+IF(ROUND(DW93,0)&lt;ROUND('Investuotojas ir Finansuotojas'!DW64,0),"NE", "TAIP")</f>
        <v>TAIP</v>
      </c>
      <c r="DX97" s="289" t="str">
        <f>+IF(ROUND(DX93,0)&lt;ROUND('Investuotojas ir Finansuotojas'!DX64,0),"NE", "TAIP")</f>
        <v>TAIP</v>
      </c>
      <c r="DY97" s="289" t="str">
        <f>+IF(ROUND(DY93,0)&lt;ROUND('Investuotojas ir Finansuotojas'!DY64,0),"NE", "TAIP")</f>
        <v>TAIP</v>
      </c>
      <c r="DZ97" s="289" t="str">
        <f>+IF(ROUND(DZ93,0)&lt;ROUND('Investuotojas ir Finansuotojas'!DZ64,0),"NE", "TAIP")</f>
        <v>TAIP</v>
      </c>
      <c r="EA97" s="289" t="str">
        <f>+IF(ROUND(EA93,0)&lt;ROUND('Investuotojas ir Finansuotojas'!EA64,0),"NE", "TAIP")</f>
        <v>TAIP</v>
      </c>
      <c r="EB97" s="289" t="str">
        <f>+IF(ROUND(EB93,0)&lt;ROUND('Investuotojas ir Finansuotojas'!EB64,0),"NE", "TAIP")</f>
        <v>TAIP</v>
      </c>
      <c r="EC97" s="289" t="str">
        <f>+IF(ROUND(EC93,0)&lt;ROUND('Investuotojas ir Finansuotojas'!EC64,0),"NE", "TAIP")</f>
        <v>TAIP</v>
      </c>
      <c r="ED97" s="289" t="str">
        <f>+IF(ROUND(ED93,0)&lt;ROUND('Investuotojas ir Finansuotojas'!ED64,0),"NE", "TAIP")</f>
        <v>TAIP</v>
      </c>
      <c r="EE97" s="289" t="str">
        <f>+IF(ROUND(EE93,0)&lt;ROUND('Investuotojas ir Finansuotojas'!EE64,0),"NE", "TAIP")</f>
        <v>TAIP</v>
      </c>
      <c r="EF97" s="289" t="str">
        <f>+IF(ROUND(EF93,0)&lt;ROUND('Investuotojas ir Finansuotojas'!EF64,0),"NE", "TAIP")</f>
        <v>TAIP</v>
      </c>
      <c r="EG97" s="289" t="str">
        <f>+IF(ROUND(EG93,0)&lt;ROUND('Investuotojas ir Finansuotojas'!EG64,0),"NE", "TAIP")</f>
        <v>TAIP</v>
      </c>
      <c r="EH97" s="289" t="str">
        <f>+IF(ROUND(EH93,0)&lt;ROUND('Investuotojas ir Finansuotojas'!EH64,0),"NE", "TAIP")</f>
        <v>TAIP</v>
      </c>
      <c r="EI97" s="289" t="str">
        <f>+IF(ROUND(EI93,0)&lt;ROUND('Investuotojas ir Finansuotojas'!EI64,0),"NE", "TAIP")</f>
        <v>TAIP</v>
      </c>
      <c r="EJ97" s="289" t="str">
        <f>+IF(ROUND(EJ93,0)&lt;ROUND('Investuotojas ir Finansuotojas'!EJ64,0),"NE", "TAIP")</f>
        <v>TAIP</v>
      </c>
      <c r="EK97" s="289" t="str">
        <f>+IF(ROUND(EK93,0)&lt;ROUND('Investuotojas ir Finansuotojas'!EK64,0),"NE", "TAIP")</f>
        <v>TAIP</v>
      </c>
      <c r="EL97" s="289" t="str">
        <f>+IF(ROUND(EL93,0)&lt;ROUND('Investuotojas ir Finansuotojas'!EL64,0),"NE", "TAIP")</f>
        <v>TAIP</v>
      </c>
      <c r="EM97" s="289" t="str">
        <f>+IF(ROUND(EM93,0)&lt;ROUND('Investuotojas ir Finansuotojas'!EM64,0),"NE", "TAIP")</f>
        <v>TAIP</v>
      </c>
      <c r="EN97" s="289" t="str">
        <f>+IF(ROUND(EN93,0)&lt;ROUND('Investuotojas ir Finansuotojas'!EN64,0),"NE", "TAIP")</f>
        <v>TAIP</v>
      </c>
      <c r="EO97" s="289" t="str">
        <f>+IF(ROUND(EO93,0)&lt;ROUND('Investuotojas ir Finansuotojas'!EO64,0),"NE", "TAIP")</f>
        <v>TAIP</v>
      </c>
      <c r="EP97" s="289" t="str">
        <f>+IF(ROUND(EP93,0)&lt;ROUND('Investuotojas ir Finansuotojas'!EP64,0),"NE", "TAIP")</f>
        <v>TAIP</v>
      </c>
      <c r="EQ97" s="289" t="str">
        <f>+IF(ROUND(EQ93,0)&lt;ROUND('Investuotojas ir Finansuotojas'!EQ64,0),"NE", "TAIP")</f>
        <v>TAIP</v>
      </c>
      <c r="ER97" s="289" t="str">
        <f>+IF(ROUND(ER93,0)&lt;ROUND('Investuotojas ir Finansuotojas'!ER64,0),"NE", "TAIP")</f>
        <v>TAIP</v>
      </c>
      <c r="ES97" s="289" t="str">
        <f>+IF(ROUND(ES93,0)&lt;ROUND('Investuotojas ir Finansuotojas'!ES64,0),"NE", "TAIP")</f>
        <v>TAIP</v>
      </c>
      <c r="ET97" s="289" t="str">
        <f>+IF(ROUND(ET93,0)&lt;ROUND('Investuotojas ir Finansuotojas'!ET64,0),"NE", "TAIP")</f>
        <v>TAIP</v>
      </c>
      <c r="EU97" s="289" t="str">
        <f>+IF(ROUND(EU93,0)&lt;ROUND('Investuotojas ir Finansuotojas'!EU64,0),"NE", "TAIP")</f>
        <v>TAIP</v>
      </c>
      <c r="EV97" s="289" t="str">
        <f>+IF(ROUND(EV93,0)&lt;ROUND('Investuotojas ir Finansuotojas'!EV64,0),"NE", "TAIP")</f>
        <v>TAIP</v>
      </c>
      <c r="EW97" s="289" t="str">
        <f>+IF(ROUND(EW93,0)&lt;ROUND('Investuotojas ir Finansuotojas'!EW64,0),"NE", "TAIP")</f>
        <v>TAIP</v>
      </c>
      <c r="EX97" s="289" t="str">
        <f>+IF(ROUND(EX93,0)&lt;ROUND('Investuotojas ir Finansuotojas'!EX64,0),"NE", "TAIP")</f>
        <v>TAIP</v>
      </c>
      <c r="EY97" s="289" t="str">
        <f>+IF(ROUND(EY93,0)&lt;ROUND('Investuotojas ir Finansuotojas'!EY64,0),"NE", "TAIP")</f>
        <v>TAIP</v>
      </c>
      <c r="EZ97" s="289" t="str">
        <f>+IF(ROUND(EZ93,0)&lt;ROUND('Investuotojas ir Finansuotojas'!EZ64,0),"NE", "TAIP")</f>
        <v>TAIP</v>
      </c>
      <c r="FA97" s="289" t="str">
        <f>+IF(ROUND(FA93,0)&lt;ROUND('Investuotojas ir Finansuotojas'!FA64,0),"NE", "TAIP")</f>
        <v>TAIP</v>
      </c>
      <c r="FB97" s="289" t="str">
        <f>+IF(ROUND(FB93,0)&lt;ROUND('Investuotojas ir Finansuotojas'!FB64,0),"NE", "TAIP")</f>
        <v>TAIP</v>
      </c>
      <c r="FC97" s="289" t="str">
        <f>+IF(ROUND(FC93,0)&lt;ROUND('Investuotojas ir Finansuotojas'!FC64,0),"NE", "TAIP")</f>
        <v>TAIP</v>
      </c>
      <c r="FD97" s="289" t="str">
        <f>+IF(ROUND(FD93,0)&lt;ROUND('Investuotojas ir Finansuotojas'!FD64,0),"NE", "TAIP")</f>
        <v>TAIP</v>
      </c>
      <c r="FE97" s="289" t="str">
        <f>+IF(ROUND(FE93,0)&lt;ROUND('Investuotojas ir Finansuotojas'!FE64,0),"NE", "TAIP")</f>
        <v>TAIP</v>
      </c>
      <c r="FF97" s="289" t="str">
        <f>+IF(ROUND(FF93,0)&lt;ROUND('Investuotojas ir Finansuotojas'!FF64,0),"NE", "TAIP")</f>
        <v>TAIP</v>
      </c>
      <c r="FG97" s="289" t="str">
        <f>+IF(ROUND(FG93,0)&lt;ROUND('Investuotojas ir Finansuotojas'!FG64,0),"NE", "TAIP")</f>
        <v>TAIP</v>
      </c>
      <c r="FH97" s="289" t="str">
        <f>+IF(ROUND(FH93,0)&lt;ROUND('Investuotojas ir Finansuotojas'!FH64,0),"NE", "TAIP")</f>
        <v>TAIP</v>
      </c>
      <c r="FI97" s="289" t="str">
        <f>+IF(ROUND(FI93,0)&lt;ROUND('Investuotojas ir Finansuotojas'!FI64,0),"NE", "TAIP")</f>
        <v>TAIP</v>
      </c>
      <c r="FJ97" s="289" t="str">
        <f>+IF(ROUND(FJ93,0)&lt;ROUND('Investuotojas ir Finansuotojas'!FJ64,0),"NE", "TAIP")</f>
        <v>TAIP</v>
      </c>
      <c r="FK97" s="289" t="str">
        <f>+IF(ROUND(FK93,0)&lt;ROUND('Investuotojas ir Finansuotojas'!FK64,0),"NE", "TAIP")</f>
        <v>TAIP</v>
      </c>
      <c r="FL97" s="289" t="str">
        <f>+IF(ROUND(FL93,0)&lt;ROUND('Investuotojas ir Finansuotojas'!FL64,0),"NE", "TAIP")</f>
        <v>TAIP</v>
      </c>
      <c r="FM97" s="289" t="str">
        <f>+IF(ROUND(FM93,0)&lt;ROUND('Investuotojas ir Finansuotojas'!FM64,0),"NE", "TAIP")</f>
        <v>TAIP</v>
      </c>
      <c r="FN97" s="289" t="str">
        <f>+IF(ROUND(FN93,0)&lt;ROUND('Investuotojas ir Finansuotojas'!FN64,0),"NE", "TAIP")</f>
        <v>TAIP</v>
      </c>
      <c r="FO97" s="289" t="str">
        <f>+IF(ROUND(FO93,0)&lt;ROUND('Investuotojas ir Finansuotojas'!FO64,0),"NE", "TAIP")</f>
        <v>TAIP</v>
      </c>
      <c r="FP97" s="289" t="str">
        <f>+IF(ROUND(FP93,0)&lt;ROUND('Investuotojas ir Finansuotojas'!FP64,0),"NE", "TAIP")</f>
        <v>TAIP</v>
      </c>
      <c r="FQ97" s="289" t="str">
        <f>+IF(ROUND(FQ93,0)&lt;ROUND('Investuotojas ir Finansuotojas'!FQ64,0),"NE", "TAIP")</f>
        <v>TAIP</v>
      </c>
      <c r="FR97" s="289" t="str">
        <f>+IF(ROUND(FR93,0)&lt;ROUND('Investuotojas ir Finansuotojas'!FR64,0),"NE", "TAIP")</f>
        <v>TAIP</v>
      </c>
      <c r="FS97" s="289" t="str">
        <f>+IF(ROUND(FS93,0)&lt;ROUND('Investuotojas ir Finansuotojas'!FS64,0),"NE", "TAIP")</f>
        <v>TAIP</v>
      </c>
      <c r="FT97" s="289" t="str">
        <f>+IF(ROUND(FT93,0)&lt;ROUND('Investuotojas ir Finansuotojas'!FT64,0),"NE", "TAIP")</f>
        <v>TAIP</v>
      </c>
      <c r="FU97" s="289" t="str">
        <f>+IF(ROUND(FU93,0)&lt;ROUND('Investuotojas ir Finansuotojas'!FU64,0),"NE", "TAIP")</f>
        <v>TAIP</v>
      </c>
      <c r="FV97" s="289" t="str">
        <f>+IF(ROUND(FV93,0)&lt;ROUND('Investuotojas ir Finansuotojas'!FV64,0),"NE", "TAIP")</f>
        <v>TAIP</v>
      </c>
      <c r="FW97" s="289" t="str">
        <f>+IF(ROUND(FW93,0)&lt;ROUND('Investuotojas ir Finansuotojas'!FW64,0),"NE", "TAIP")</f>
        <v>TAIP</v>
      </c>
      <c r="FX97" s="289" t="str">
        <f>+IF(ROUND(FX93,0)&lt;ROUND('Investuotojas ir Finansuotojas'!FX64,0),"NE", "TAIP")</f>
        <v>TAIP</v>
      </c>
      <c r="FY97" s="289" t="str">
        <f>+IF(ROUND(FY93,0)&lt;ROUND('Investuotojas ir Finansuotojas'!FY64,0),"NE", "TAIP")</f>
        <v>TAIP</v>
      </c>
      <c r="FZ97" s="289" t="str">
        <f>+IF(ROUND(FZ93,0)&lt;ROUND('Investuotojas ir Finansuotojas'!FZ64,0),"NE", "TAIP")</f>
        <v>TAIP</v>
      </c>
      <c r="GA97" s="289" t="str">
        <f>+IF(ROUND(GA93,0)&lt;ROUND('Investuotojas ir Finansuotojas'!GA64,0),"NE", "TAIP")</f>
        <v>TAIP</v>
      </c>
      <c r="GB97" s="289" t="str">
        <f>+IF(ROUND(GB93,0)&lt;ROUND('Investuotojas ir Finansuotojas'!GB64,0),"NE", "TAIP")</f>
        <v>TAIP</v>
      </c>
      <c r="GC97" s="289" t="str">
        <f>+IF(ROUND(GC93,0)&lt;ROUND('Investuotojas ir Finansuotojas'!GC64,0),"NE", "TAIP")</f>
        <v>TAIP</v>
      </c>
      <c r="GD97" s="289" t="str">
        <f>+IF(ROUND(GD93,0)&lt;ROUND('Investuotojas ir Finansuotojas'!GD64,0),"NE", "TAIP")</f>
        <v>TAIP</v>
      </c>
      <c r="GE97" s="289" t="str">
        <f>+IF(ROUND(GE93,0)&lt;ROUND('Investuotojas ir Finansuotojas'!GE64,0),"NE", "TAIP")</f>
        <v>TAIP</v>
      </c>
      <c r="GF97" s="289" t="str">
        <f>+IF(ROUND(GF93,0)&lt;ROUND('Investuotojas ir Finansuotojas'!GF64,0),"NE", "TAIP")</f>
        <v>TAIP</v>
      </c>
      <c r="GG97" s="289" t="str">
        <f>+IF(ROUND(GG93,0)&lt;ROUND('Investuotojas ir Finansuotojas'!GG64,0),"NE", "TAIP")</f>
        <v>TAIP</v>
      </c>
      <c r="GH97" s="289" t="str">
        <f>+IF(ROUND(GH93,0)&lt;ROUND('Investuotojas ir Finansuotojas'!GH64,0),"NE", "TAIP")</f>
        <v>TAIP</v>
      </c>
      <c r="GI97" s="289" t="str">
        <f>+IF(ROUND(GI93,0)&lt;ROUND('Investuotojas ir Finansuotojas'!GI64,0),"NE", "TAIP")</f>
        <v>TAIP</v>
      </c>
      <c r="GJ97" s="289" t="str">
        <f>+IF(ROUND(GJ93,0)&lt;ROUND('Investuotojas ir Finansuotojas'!GJ64,0),"NE", "TAIP")</f>
        <v>TAIP</v>
      </c>
      <c r="GK97" s="289" t="str">
        <f>+IF(ROUND(GK93,0)&lt;ROUND('Investuotojas ir Finansuotojas'!GK64,0),"NE", "TAIP")</f>
        <v>TAIP</v>
      </c>
      <c r="GL97" s="289" t="str">
        <f>+IF(ROUND(GL93,0)&lt;ROUND('Investuotojas ir Finansuotojas'!GL64,0),"NE", "TAIP")</f>
        <v>TAIP</v>
      </c>
      <c r="GM97" s="289" t="str">
        <f>+IF(ROUND(GM93,0)&lt;ROUND('Investuotojas ir Finansuotojas'!GM64,0),"NE", "TAIP")</f>
        <v>TAIP</v>
      </c>
      <c r="GN97" s="289" t="str">
        <f>+IF(ROUND(GN93,0)&lt;ROUND('Investuotojas ir Finansuotojas'!GN64,0),"NE", "TAIP")</f>
        <v>TAIP</v>
      </c>
    </row>
    <row r="98" spans="1:196">
      <c r="A98" s="304"/>
      <c r="B98" s="419"/>
      <c r="C98" s="419"/>
      <c r="D98" s="419"/>
      <c r="E98" s="419"/>
      <c r="F98" s="419"/>
      <c r="G98" s="419"/>
      <c r="H98" s="419"/>
      <c r="I98" s="419"/>
      <c r="J98" s="419"/>
      <c r="K98" s="419"/>
      <c r="L98" s="419"/>
      <c r="M98" s="419"/>
      <c r="N98" s="301"/>
      <c r="O98" s="419"/>
      <c r="P98" s="419"/>
      <c r="Q98" s="419"/>
      <c r="R98" s="419"/>
      <c r="S98" s="419"/>
      <c r="T98" s="419"/>
      <c r="U98" s="419"/>
      <c r="V98" s="419"/>
      <c r="W98" s="419"/>
      <c r="X98" s="419"/>
      <c r="Y98" s="419"/>
      <c r="Z98" s="419"/>
      <c r="AA98" s="420"/>
      <c r="AB98" s="289"/>
      <c r="AC98" s="289"/>
      <c r="AD98" s="289"/>
      <c r="AE98" s="289"/>
      <c r="AF98" s="289"/>
      <c r="AG98" s="289"/>
      <c r="AH98" s="289"/>
      <c r="AI98" s="289"/>
      <c r="AJ98" s="289"/>
      <c r="AK98" s="289"/>
      <c r="AL98" s="289"/>
      <c r="AM98" s="289"/>
      <c r="AN98" s="289"/>
      <c r="AO98" s="289"/>
      <c r="AP98" s="289"/>
      <c r="AQ98" s="289"/>
      <c r="AR98" s="289"/>
      <c r="AS98" s="289"/>
      <c r="AT98" s="289"/>
      <c r="AU98" s="289"/>
      <c r="AV98" s="289"/>
      <c r="AW98" s="289"/>
      <c r="AX98" s="289"/>
      <c r="AY98" s="289"/>
      <c r="AZ98" s="289"/>
      <c r="BA98" s="289"/>
      <c r="BB98" s="289"/>
      <c r="BC98" s="289"/>
      <c r="BD98" s="289"/>
      <c r="BE98" s="289"/>
      <c r="BF98" s="289"/>
      <c r="BG98" s="289"/>
      <c r="BH98" s="289"/>
      <c r="BI98" s="289"/>
      <c r="BJ98" s="289"/>
      <c r="BK98" s="289"/>
      <c r="BL98" s="289"/>
      <c r="BM98" s="289"/>
      <c r="BN98" s="289"/>
      <c r="BO98" s="289"/>
      <c r="BP98" s="289"/>
      <c r="BQ98" s="289"/>
      <c r="BR98" s="289"/>
      <c r="BS98" s="289"/>
      <c r="BT98" s="289"/>
      <c r="BU98" s="289"/>
      <c r="BV98" s="289"/>
      <c r="BW98" s="289"/>
      <c r="BX98" s="289"/>
      <c r="BY98" s="289"/>
      <c r="BZ98" s="289"/>
      <c r="CA98" s="289"/>
      <c r="CB98" s="289"/>
      <c r="CC98" s="289"/>
      <c r="CD98" s="289"/>
      <c r="CE98" s="289"/>
      <c r="CF98" s="289"/>
      <c r="CG98" s="289"/>
      <c r="CH98" s="289"/>
      <c r="CI98" s="289"/>
      <c r="CJ98" s="289"/>
      <c r="CK98" s="289"/>
      <c r="CL98" s="289"/>
      <c r="CM98" s="289"/>
      <c r="CN98" s="289"/>
      <c r="CO98" s="289"/>
      <c r="CP98" s="289"/>
      <c r="CQ98" s="289"/>
      <c r="CR98" s="289"/>
      <c r="CS98" s="289"/>
      <c r="CT98" s="289"/>
      <c r="CU98" s="289"/>
      <c r="CV98" s="289"/>
      <c r="CW98" s="289"/>
      <c r="CX98" s="289"/>
      <c r="CY98" s="289"/>
      <c r="CZ98" s="289"/>
      <c r="DA98" s="289"/>
      <c r="DB98" s="289"/>
      <c r="DC98" s="289"/>
      <c r="DD98" s="289"/>
      <c r="DE98" s="289"/>
      <c r="DF98" s="289"/>
      <c r="DG98" s="289"/>
      <c r="DH98" s="289"/>
      <c r="DI98" s="289"/>
      <c r="DJ98" s="289"/>
      <c r="DK98" s="289"/>
      <c r="DL98" s="289"/>
      <c r="DM98" s="289"/>
      <c r="DN98" s="289"/>
      <c r="DO98" s="289"/>
      <c r="DP98" s="289"/>
      <c r="DQ98" s="289"/>
      <c r="DR98" s="289"/>
      <c r="DS98" s="289"/>
      <c r="DT98" s="289"/>
      <c r="DU98" s="289"/>
      <c r="DV98" s="289"/>
      <c r="DW98" s="289"/>
      <c r="DX98" s="289"/>
      <c r="DY98" s="289"/>
      <c r="DZ98" s="289"/>
      <c r="EA98" s="289"/>
      <c r="EB98" s="289"/>
      <c r="EC98" s="289"/>
      <c r="ED98" s="289"/>
      <c r="EE98" s="289"/>
      <c r="EF98" s="289"/>
      <c r="EG98" s="289"/>
      <c r="EH98" s="289"/>
      <c r="EI98" s="289"/>
      <c r="EJ98" s="289"/>
      <c r="EK98" s="289"/>
      <c r="EL98" s="289"/>
      <c r="EM98" s="289"/>
      <c r="EN98" s="289"/>
      <c r="EO98" s="289"/>
      <c r="EP98" s="289"/>
      <c r="EQ98" s="289"/>
      <c r="ER98" s="289"/>
      <c r="ES98" s="289"/>
      <c r="ET98" s="289"/>
      <c r="EU98" s="289"/>
      <c r="EV98" s="289"/>
      <c r="EW98" s="289"/>
      <c r="EX98" s="289"/>
      <c r="EY98" s="289"/>
      <c r="EZ98" s="289"/>
      <c r="FA98" s="289"/>
      <c r="FB98" s="289"/>
      <c r="FC98" s="289"/>
      <c r="FD98" s="289"/>
      <c r="FE98" s="289"/>
      <c r="FF98" s="289"/>
      <c r="FG98" s="289"/>
      <c r="FH98" s="289"/>
      <c r="FI98" s="289"/>
      <c r="FJ98" s="289"/>
      <c r="FK98" s="289"/>
      <c r="FL98" s="289"/>
      <c r="FM98" s="289"/>
      <c r="FN98" s="289"/>
      <c r="FO98" s="289"/>
      <c r="FP98" s="289"/>
      <c r="FQ98" s="289"/>
      <c r="FR98" s="289"/>
      <c r="FS98" s="289"/>
      <c r="FT98" s="289"/>
      <c r="FU98" s="289"/>
      <c r="FV98" s="289"/>
      <c r="FW98" s="289"/>
      <c r="FX98" s="289"/>
      <c r="FY98" s="289"/>
      <c r="FZ98" s="289"/>
      <c r="GA98" s="289"/>
      <c r="GB98" s="289"/>
      <c r="GC98" s="289"/>
      <c r="GD98" s="289"/>
      <c r="GE98" s="289"/>
      <c r="GF98" s="289"/>
      <c r="GG98" s="289"/>
      <c r="GH98" s="289"/>
      <c r="GI98" s="289"/>
      <c r="GJ98" s="289"/>
      <c r="GK98" s="289"/>
      <c r="GL98" s="289"/>
      <c r="GM98" s="289"/>
      <c r="GN98" s="289"/>
    </row>
    <row r="99" spans="1:196">
      <c r="A99" s="304" t="s">
        <v>357</v>
      </c>
      <c r="B99" s="419"/>
      <c r="C99" s="419"/>
      <c r="D99" s="419"/>
      <c r="E99" s="419"/>
      <c r="F99" s="419"/>
      <c r="G99" s="419"/>
      <c r="H99" s="419"/>
      <c r="I99" s="419"/>
      <c r="J99" s="419"/>
      <c r="K99" s="419"/>
      <c r="L99" s="419"/>
      <c r="M99" s="419"/>
      <c r="N99" s="301"/>
      <c r="O99" s="419"/>
      <c r="P99" s="419"/>
      <c r="Q99" s="419"/>
      <c r="R99" s="419"/>
      <c r="S99" s="419"/>
      <c r="T99" s="419"/>
      <c r="U99" s="419"/>
      <c r="V99" s="419"/>
      <c r="W99" s="419"/>
      <c r="X99" s="419"/>
      <c r="Y99" s="419"/>
      <c r="Z99" s="419"/>
      <c r="AA99" s="420"/>
      <c r="AB99" s="289"/>
      <c r="AC99" s="289"/>
      <c r="AD99" s="289"/>
      <c r="AE99" s="289"/>
      <c r="AF99" s="289"/>
      <c r="AG99" s="289"/>
      <c r="AH99" s="305"/>
      <c r="AI99" s="305"/>
      <c r="AJ99" s="305"/>
      <c r="AK99" s="305"/>
      <c r="AL99" s="305"/>
      <c r="AM99" s="305"/>
      <c r="AN99" s="305"/>
      <c r="AO99" s="419"/>
      <c r="AP99" s="419"/>
      <c r="AQ99" s="419"/>
      <c r="AR99" s="419"/>
      <c r="AS99" s="419"/>
      <c r="AT99" s="419"/>
      <c r="AU99" s="419"/>
      <c r="AV99" s="419"/>
      <c r="AW99" s="419"/>
      <c r="AX99" s="419"/>
      <c r="AY99" s="419"/>
      <c r="AZ99" s="419"/>
      <c r="BA99" s="305">
        <f>('Metinis atlyginimas'!BA54-BA104-BA105)/(-SUM('Investuotojas ir Finansuotojas'!BA80))</f>
        <v>5.0395602658095564</v>
      </c>
      <c r="BB99" s="419"/>
      <c r="BC99" s="419"/>
      <c r="BD99" s="419"/>
      <c r="BE99" s="419"/>
      <c r="BF99" s="419"/>
      <c r="BG99" s="419"/>
      <c r="BH99" s="419"/>
      <c r="BI99" s="419"/>
      <c r="BJ99" s="419"/>
      <c r="BK99" s="419"/>
      <c r="BL99" s="419"/>
      <c r="BM99" s="419"/>
      <c r="BN99" s="305">
        <f>('Metinis atlyginimas'!BN54-BN104-BN105)/(-SUM('Investuotojas ir Finansuotojas'!BN80))</f>
        <v>5.1264448092353643</v>
      </c>
      <c r="BO99" s="419"/>
      <c r="BP99" s="419"/>
      <c r="BQ99" s="419"/>
      <c r="BR99" s="419"/>
      <c r="BS99" s="419"/>
      <c r="BT99" s="419"/>
      <c r="BU99" s="419"/>
      <c r="BV99" s="419"/>
      <c r="BW99" s="419"/>
      <c r="BX99" s="419"/>
      <c r="BY99" s="419"/>
      <c r="BZ99" s="419"/>
      <c r="CA99" s="305">
        <f>('Metinis atlyginimas'!CA54-CA104-CA105)/(-SUM('Investuotojas ir Finansuotojas'!CA80))</f>
        <v>5.2169984742275526</v>
      </c>
      <c r="CB99" s="419"/>
      <c r="CC99" s="419"/>
      <c r="CD99" s="419"/>
      <c r="CE99" s="419"/>
      <c r="CF99" s="419"/>
      <c r="CG99" s="419"/>
      <c r="CH99" s="419"/>
      <c r="CI99" s="419"/>
      <c r="CJ99" s="419"/>
      <c r="CK99" s="419"/>
      <c r="CL99" s="419"/>
      <c r="CM99" s="419"/>
      <c r="CN99" s="305">
        <f>('Metinis atlyginimas'!CN54-CN104-CN105)/(-SUM('Investuotojas ir Finansuotojas'!CN80))</f>
        <v>5.3105899516412327</v>
      </c>
      <c r="CO99" s="419"/>
      <c r="CP99" s="419"/>
      <c r="CQ99" s="419"/>
      <c r="CR99" s="419"/>
      <c r="CS99" s="419"/>
      <c r="CT99" s="419"/>
      <c r="CU99" s="419"/>
      <c r="CV99" s="419"/>
      <c r="CW99" s="419"/>
      <c r="CX99" s="419"/>
      <c r="CY99" s="419"/>
      <c r="CZ99" s="419"/>
      <c r="DA99" s="305">
        <f>('Metinis atlyginimas'!DA54-DA104-DA105)/(-SUM('Investuotojas ir Finansuotojas'!DA80))</f>
        <v>5.4073671115916797</v>
      </c>
      <c r="DB99" s="419"/>
      <c r="DC99" s="419"/>
      <c r="DD99" s="419"/>
      <c r="DE99" s="419"/>
      <c r="DF99" s="419"/>
      <c r="DG99" s="419"/>
      <c r="DH99" s="419"/>
      <c r="DI99" s="419"/>
      <c r="DJ99" s="419"/>
      <c r="DK99" s="419"/>
      <c r="DL99" s="419"/>
      <c r="DM99" s="419"/>
      <c r="DN99" s="305">
        <f>('Metinis atlyginimas'!DN54-DN104-DN105)/(-SUM('Investuotojas ir Finansuotojas'!DN80))</f>
        <v>5.5074873311246009</v>
      </c>
      <c r="DO99" s="419"/>
      <c r="DP99" s="419"/>
      <c r="DQ99" s="419"/>
      <c r="DR99" s="419"/>
      <c r="DS99" s="419"/>
      <c r="DT99" s="419"/>
      <c r="DU99" s="419"/>
      <c r="DV99" s="419"/>
      <c r="DW99" s="419"/>
      <c r="DX99" s="419"/>
      <c r="DY99" s="419"/>
      <c r="DZ99" s="419"/>
      <c r="EA99" s="305">
        <f>('Metinis atlyginimas'!EA54-EA104-EA105)/(-SUM('Investuotojas ir Finansuotojas'!EA80))</f>
        <v>5.6111182626595513</v>
      </c>
      <c r="EB99" s="419"/>
      <c r="EC99" s="419"/>
      <c r="ED99" s="419"/>
      <c r="EE99" s="419"/>
      <c r="EF99" s="419"/>
      <c r="EG99" s="419"/>
      <c r="EH99" s="419"/>
      <c r="EI99" s="419"/>
      <c r="EJ99" s="419"/>
      <c r="EK99" s="419"/>
      <c r="EL99" s="419"/>
      <c r="EM99" s="419"/>
      <c r="EN99" s="305">
        <f>('Metinis atlyginimas'!EN54-EN104-EN105)/(-SUM('Investuotojas ir Finansuotojas'!EN80))</f>
        <v>5.7184386779327534</v>
      </c>
      <c r="EO99" s="419"/>
      <c r="EP99" s="419"/>
      <c r="EQ99" s="419"/>
      <c r="ER99" s="419"/>
      <c r="ES99" s="419"/>
      <c r="ET99" s="419"/>
      <c r="EU99" s="419"/>
      <c r="EV99" s="419"/>
      <c r="EW99" s="419"/>
      <c r="EX99" s="419"/>
      <c r="EY99" s="419"/>
      <c r="EZ99" s="419"/>
      <c r="FA99" s="305">
        <f>('Metinis atlyginimas'!FA54-FA104-FA105)/(-SUM('Investuotojas ir Finansuotojas'!FA80))</f>
        <v>5.8296393962290702</v>
      </c>
      <c r="FB99" s="419"/>
      <c r="FC99" s="419"/>
      <c r="FD99" s="419"/>
      <c r="FE99" s="419"/>
      <c r="FF99" s="419"/>
      <c r="FG99" s="419"/>
      <c r="FH99" s="419"/>
      <c r="FI99" s="419"/>
      <c r="FJ99" s="419"/>
      <c r="FK99" s="419"/>
      <c r="FL99" s="419"/>
      <c r="FM99" s="419"/>
      <c r="FN99" s="305">
        <f>('Metinis atlyginimas'!FN54-FN104-FN105)/(-SUM('Investuotojas ir Finansuotojas'!FN80))</f>
        <v>5.9449243068819433</v>
      </c>
      <c r="FO99" s="419"/>
      <c r="FP99" s="419"/>
      <c r="FQ99" s="419"/>
      <c r="FR99" s="419"/>
      <c r="FS99" s="419"/>
      <c r="FT99" s="419"/>
      <c r="FU99" s="419"/>
      <c r="FV99" s="419"/>
      <c r="FW99" s="419"/>
      <c r="FX99" s="419"/>
      <c r="FY99" s="419"/>
      <c r="FZ99" s="419"/>
      <c r="GA99" s="305">
        <f>('Metinis atlyginimas'!GA54-GA104-GA105)/(-SUM('Investuotojas ir Finansuotojas'!GA80))</f>
        <v>6.0645114973931529</v>
      </c>
      <c r="GB99" s="305"/>
      <c r="GC99" s="305"/>
      <c r="GD99" s="305"/>
      <c r="GE99" s="305"/>
      <c r="GF99" s="305"/>
      <c r="GG99" s="305"/>
      <c r="GH99" s="305"/>
      <c r="GI99" s="305"/>
      <c r="GJ99" s="305"/>
      <c r="GK99" s="305"/>
      <c r="GL99" s="305"/>
      <c r="GM99" s="305"/>
      <c r="GN99" s="305"/>
    </row>
    <row r="100" spans="1:196">
      <c r="A100" s="304" t="s">
        <v>359</v>
      </c>
      <c r="B100" s="3"/>
      <c r="C100" s="3"/>
      <c r="D100" s="3"/>
      <c r="E100" s="3"/>
      <c r="F100" s="3"/>
      <c r="G100" s="3"/>
      <c r="H100" s="3"/>
      <c r="I100" s="3"/>
      <c r="J100" s="3"/>
      <c r="K100" s="3"/>
      <c r="L100" s="3"/>
      <c r="M100" s="3"/>
      <c r="N100" s="319"/>
      <c r="O100" s="3"/>
      <c r="P100" s="3"/>
      <c r="Q100" s="3"/>
      <c r="R100" s="3"/>
      <c r="S100" s="3"/>
      <c r="T100" s="3"/>
      <c r="U100" s="3"/>
      <c r="V100" s="3"/>
      <c r="W100" s="3"/>
      <c r="X100" s="3"/>
      <c r="Y100" s="3"/>
      <c r="Z100" s="3"/>
      <c r="AA100" s="319"/>
      <c r="AB100" s="286"/>
      <c r="AC100" s="286"/>
      <c r="AD100" s="286"/>
      <c r="AE100" s="286"/>
      <c r="AF100" s="286"/>
      <c r="AG100" s="286"/>
      <c r="AH100" s="286"/>
      <c r="AI100" s="286"/>
      <c r="AJ100" s="286"/>
      <c r="AK100" s="286"/>
      <c r="AL100" s="286"/>
      <c r="AM100" s="286"/>
      <c r="AN100" s="420"/>
      <c r="AO100" s="419"/>
      <c r="AP100" s="419"/>
      <c r="AQ100" s="419"/>
      <c r="AR100" s="419"/>
      <c r="AS100" s="419"/>
      <c r="AT100" s="419"/>
      <c r="AU100" s="419"/>
      <c r="AV100" s="419"/>
      <c r="AW100" s="419"/>
      <c r="AX100" s="419"/>
      <c r="AY100" s="419"/>
      <c r="AZ100" s="419"/>
      <c r="BA100" s="420" t="str">
        <f>IF(BA99&gt;='Dalyvio prielaidos'!$E$151,"TAIP","NE")</f>
        <v>TAIP</v>
      </c>
      <c r="BB100" s="419"/>
      <c r="BC100" s="419"/>
      <c r="BD100" s="419"/>
      <c r="BE100" s="419"/>
      <c r="BF100" s="419"/>
      <c r="BG100" s="419"/>
      <c r="BH100" s="419"/>
      <c r="BI100" s="419"/>
      <c r="BJ100" s="419"/>
      <c r="BK100" s="419"/>
      <c r="BL100" s="419"/>
      <c r="BM100" s="419"/>
      <c r="BN100" s="420" t="str">
        <f>IF(BN99&gt;='Dalyvio prielaidos'!$E$151,"TAIP","NE")</f>
        <v>TAIP</v>
      </c>
      <c r="BO100" s="419"/>
      <c r="BP100" s="419"/>
      <c r="BQ100" s="419"/>
      <c r="BR100" s="419"/>
      <c r="BS100" s="419"/>
      <c r="BT100" s="419"/>
      <c r="BU100" s="419"/>
      <c r="BV100" s="419"/>
      <c r="BW100" s="419"/>
      <c r="BX100" s="419"/>
      <c r="BY100" s="419"/>
      <c r="BZ100" s="419"/>
      <c r="CA100" s="420" t="str">
        <f>IF(CA99&gt;='Dalyvio prielaidos'!$E$151,"TAIP","NE")</f>
        <v>TAIP</v>
      </c>
      <c r="CB100" s="419"/>
      <c r="CC100" s="419"/>
      <c r="CD100" s="419"/>
      <c r="CE100" s="419"/>
      <c r="CF100" s="419"/>
      <c r="CG100" s="419"/>
      <c r="CH100" s="419"/>
      <c r="CI100" s="419"/>
      <c r="CJ100" s="419"/>
      <c r="CK100" s="419"/>
      <c r="CL100" s="419"/>
      <c r="CM100" s="419"/>
      <c r="CN100" s="420" t="str">
        <f>IF(CN99&gt;='Dalyvio prielaidos'!$E$151,"TAIP","NE")</f>
        <v>TAIP</v>
      </c>
      <c r="CO100" s="419"/>
      <c r="CP100" s="419"/>
      <c r="CQ100" s="419"/>
      <c r="CR100" s="419"/>
      <c r="CS100" s="419"/>
      <c r="CT100" s="419"/>
      <c r="CU100" s="419"/>
      <c r="CV100" s="419"/>
      <c r="CW100" s="419"/>
      <c r="CX100" s="419"/>
      <c r="CY100" s="419"/>
      <c r="CZ100" s="419"/>
      <c r="DA100" s="420" t="str">
        <f>IF(DA99&gt;='Dalyvio prielaidos'!$E$151,"TAIP","NE")</f>
        <v>TAIP</v>
      </c>
      <c r="DB100" s="419"/>
      <c r="DC100" s="419"/>
      <c r="DD100" s="419"/>
      <c r="DE100" s="419"/>
      <c r="DF100" s="419"/>
      <c r="DG100" s="419"/>
      <c r="DH100" s="419"/>
      <c r="DI100" s="419"/>
      <c r="DJ100" s="419"/>
      <c r="DK100" s="419"/>
      <c r="DL100" s="419"/>
      <c r="DM100" s="419"/>
      <c r="DN100" s="420" t="str">
        <f>IF(DN99&gt;='Dalyvio prielaidos'!$E$151,"TAIP","NE")</f>
        <v>TAIP</v>
      </c>
      <c r="DO100" s="419"/>
      <c r="DP100" s="419"/>
      <c r="DQ100" s="419"/>
      <c r="DR100" s="419"/>
      <c r="DS100" s="419"/>
      <c r="DT100" s="419"/>
      <c r="DU100" s="419"/>
      <c r="DV100" s="419"/>
      <c r="DW100" s="419"/>
      <c r="DX100" s="419"/>
      <c r="DY100" s="419"/>
      <c r="DZ100" s="419"/>
      <c r="EA100" s="420" t="str">
        <f>IF(EA99&gt;='Dalyvio prielaidos'!$E$151,"TAIP","NE")</f>
        <v>TAIP</v>
      </c>
      <c r="EB100" s="419"/>
      <c r="EC100" s="419"/>
      <c r="ED100" s="419"/>
      <c r="EE100" s="419"/>
      <c r="EF100" s="419"/>
      <c r="EG100" s="419"/>
      <c r="EH100" s="419"/>
      <c r="EI100" s="419"/>
      <c r="EJ100" s="419"/>
      <c r="EK100" s="419"/>
      <c r="EL100" s="419"/>
      <c r="EM100" s="419"/>
      <c r="EN100" s="420" t="str">
        <f>IF(EN99&gt;='Dalyvio prielaidos'!$E$151,"TAIP","NE")</f>
        <v>TAIP</v>
      </c>
      <c r="EO100" s="419"/>
      <c r="EP100" s="419"/>
      <c r="EQ100" s="419"/>
      <c r="ER100" s="419"/>
      <c r="ES100" s="419"/>
      <c r="ET100" s="419"/>
      <c r="EU100" s="419"/>
      <c r="EV100" s="419"/>
      <c r="EW100" s="419"/>
      <c r="EX100" s="419"/>
      <c r="EY100" s="419"/>
      <c r="EZ100" s="419"/>
      <c r="FA100" s="420" t="str">
        <f>IF(FA99&gt;='Dalyvio prielaidos'!$E$151,"TAIP","NE")</f>
        <v>TAIP</v>
      </c>
      <c r="FB100" s="419"/>
      <c r="FC100" s="419"/>
      <c r="FD100" s="419"/>
      <c r="FE100" s="419"/>
      <c r="FF100" s="419"/>
      <c r="FG100" s="419"/>
      <c r="FH100" s="419"/>
      <c r="FI100" s="419"/>
      <c r="FJ100" s="419"/>
      <c r="FK100" s="419"/>
      <c r="FL100" s="419"/>
      <c r="FM100" s="419"/>
      <c r="FN100" s="420" t="str">
        <f>IF(FN99&gt;='Dalyvio prielaidos'!$E$151,"TAIP","NE")</f>
        <v>TAIP</v>
      </c>
      <c r="FO100" s="419"/>
      <c r="FP100" s="419"/>
      <c r="FQ100" s="419"/>
      <c r="FR100" s="419"/>
      <c r="FS100" s="419"/>
      <c r="FT100" s="419"/>
      <c r="FU100" s="419"/>
      <c r="FV100" s="419"/>
      <c r="FW100" s="419"/>
      <c r="FX100" s="419"/>
      <c r="FY100" s="419"/>
      <c r="FZ100" s="419"/>
      <c r="GA100" s="550" t="str">
        <f>IF(GA99&gt;='Dalyvio prielaidos'!$E$151,"TAIP","NE")</f>
        <v>TAIP</v>
      </c>
      <c r="GB100" s="419"/>
      <c r="GC100" s="419"/>
      <c r="GD100" s="419"/>
      <c r="GE100" s="419"/>
      <c r="GF100" s="419"/>
      <c r="GG100" s="419"/>
      <c r="GH100" s="419"/>
      <c r="GI100" s="419"/>
      <c r="GJ100" s="419"/>
      <c r="GK100" s="419"/>
      <c r="GL100" s="419"/>
      <c r="GM100" s="419"/>
      <c r="GN100" s="420"/>
    </row>
    <row r="104" spans="1:196" s="9" customFormat="1">
      <c r="A104" s="9" t="s">
        <v>362</v>
      </c>
      <c r="AB104" s="160"/>
      <c r="AC104" s="160"/>
      <c r="AD104" s="160"/>
      <c r="AE104" s="160"/>
      <c r="AF104" s="160"/>
      <c r="AG104" s="160"/>
      <c r="AH104" s="160"/>
      <c r="AI104" s="160"/>
      <c r="AJ104" s="160"/>
      <c r="AK104" s="160"/>
      <c r="AL104" s="160"/>
      <c r="AM104" s="160"/>
      <c r="AN104" s="36"/>
      <c r="BA104" s="36">
        <f>SUM(BA14,BN14,CA14,CN14,DA14,DN14,EA14,EN14,FA14,FN14,GA14)</f>
        <v>600999.84999999986</v>
      </c>
      <c r="BN104" s="36">
        <f>SUM(BN14,CA14,CN14,DA14,DN14,EA14,EN14,FA14,FN14,GA14)</f>
        <v>546363.49999999988</v>
      </c>
      <c r="CA104" s="36">
        <f>SUM(CA14,CN14,DA14,DN14,EA14,EN14,FA14,FN14,GA14)</f>
        <v>491727.14999999991</v>
      </c>
      <c r="CN104" s="36">
        <f>SUM(CN14,DA14,DN14,EA14,EN14,FA14,FN14,GA14)</f>
        <v>437090.79999999993</v>
      </c>
      <c r="DA104" s="36">
        <f>SUM(DA14,DN14,EA14,EN14,FA14,FN14,GA14)</f>
        <v>382454.44999999995</v>
      </c>
      <c r="DN104" s="36">
        <f>SUM(DN14,EA14,EN14,FA14,FN14,GA14)</f>
        <v>327818.09999999998</v>
      </c>
      <c r="EA104" s="36">
        <f>SUM(EA14,EN14,FA14,FN14,GA14)</f>
        <v>273181.75</v>
      </c>
      <c r="EN104" s="36">
        <f>SUM(EN14,FA14,FN14,GA14)</f>
        <v>218545.40000000002</v>
      </c>
      <c r="FA104" s="36">
        <f>SUM(FA14,FN14,GA14)</f>
        <v>163909.05000000002</v>
      </c>
      <c r="FN104" s="36">
        <f>SUM(FN14,GA14)</f>
        <v>109272.70000000001</v>
      </c>
      <c r="GA104" s="36">
        <f>SUM(GA14)</f>
        <v>54636.350000000006</v>
      </c>
    </row>
    <row r="105" spans="1:196" s="9" customFormat="1">
      <c r="A105" s="9" t="s">
        <v>362</v>
      </c>
      <c r="AB105" s="160"/>
      <c r="AC105" s="160"/>
      <c r="AD105" s="160"/>
      <c r="AE105" s="160"/>
      <c r="AF105" s="160"/>
      <c r="AG105" s="160"/>
      <c r="AH105" s="160"/>
      <c r="AI105" s="160"/>
      <c r="AJ105" s="160"/>
      <c r="AK105" s="160"/>
      <c r="AL105" s="160"/>
      <c r="AM105" s="160"/>
      <c r="AN105" s="36"/>
      <c r="BA105" s="36">
        <f>SUM(BA16,BN16,CA16,CN16,DA16,DN16,EA16,EN16,FA16,FN16,GA16)</f>
        <v>480799.88000000006</v>
      </c>
      <c r="BN105" s="36">
        <f>SUM(BN16,CA16,CN16,DA16,DN16,EA16,EN16,FA16,FN16,GA16)</f>
        <v>437090.80000000005</v>
      </c>
      <c r="CA105" s="36">
        <f>SUM(CA16,CN16,DA16,DN16,EA16,EN16,FA16,FN16,GA16)</f>
        <v>393381.72000000003</v>
      </c>
      <c r="CN105" s="36">
        <f>SUM(CN16,DA16,DN16,EA16,EN16,FA16,FN16,GA16)</f>
        <v>349672.64</v>
      </c>
      <c r="DA105" s="36">
        <f>SUM(DA16,DN16,EA16,EN16,FA16,FN16,GA16)</f>
        <v>305963.56</v>
      </c>
      <c r="DN105" s="36">
        <f>SUM(DN16,EA16,EN16,FA16,FN16,GA16)</f>
        <v>262254.48</v>
      </c>
      <c r="EA105" s="36">
        <f>SUM(EA16,EN16,FA16,FN16,GA16)</f>
        <v>218545.39999999997</v>
      </c>
      <c r="EN105" s="36">
        <f>SUM(EN16,FA16,FN16,GA16)</f>
        <v>174836.31999999998</v>
      </c>
      <c r="FA105" s="36">
        <f>SUM(FA16,FN16,GA16)</f>
        <v>131127.24</v>
      </c>
      <c r="FN105" s="36">
        <f>SUM(FN16,GA16)</f>
        <v>87418.159999999989</v>
      </c>
      <c r="GA105" s="36">
        <f>SUM(GA16)</f>
        <v>43709.079999999994</v>
      </c>
    </row>
  </sheetData>
  <conditionalFormatting sqref="B97:M98">
    <cfRule type="cellIs" dxfId="3" priority="5" operator="equal">
      <formula>"TAIP"</formula>
    </cfRule>
    <cfRule type="cellIs" dxfId="2" priority="6" operator="equal">
      <formula>"NE"</formula>
    </cfRule>
  </conditionalFormatting>
  <conditionalFormatting sqref="B96:M96">
    <cfRule type="cellIs" dxfId="1" priority="3" operator="equal">
      <formula>"TAIP"</formula>
    </cfRule>
    <cfRule type="cellIs" dxfId="0" priority="4" operator="equal">
      <formula>"NE"</formula>
    </cfRule>
  </conditionalFormatting>
  <hyperlinks>
    <hyperlink ref="A1" location="'Valdymo darbalaukis'!A1" display="Atgal į valdymo darbalaukį"/>
  </hyperlinks>
  <pageMargins left="0.7" right="0.7" top="0.75" bottom="0.75" header="0.3" footer="0.3"/>
  <pageSetup paperSize="9" orientation="portrait" r:id="rId1"/>
  <ignoredErrors>
    <ignoredError sqref="N15:LN29 N93 BA93:LA93 AA93:AN93 N67:Z67 N63:Z63 N30:AE30 AG30:AY30 N34 AA34 N78:LN81 N77 AN77 AA77 N69:Z69 N68:Z68 N71:Z71 N70:Z70 N75:LN76 N72:AG72 N65:Z65 N64:Z64 BA30:LN30 AA64:AL64 AA65:AL65 AA70 AA71:AM71 AA68:AG68 AA69:AM69 AA63:AL63 AA67:AM67 AM64 AM63 AA66:AM66 AM65 N73:AM74 BA70 BA71 BA72 AZ62 AN65:AZ65 AN66:BM66 BA69 AN63:AO63 AN64:AZ64 AN67:AO67 AN69 AN71 AN70 BA64:BM64 BA65:BM65 BA67:BM67 BF63:BM63 AN72 AN73:LN74 BN58:LN59 BB63:BE63 BN63:LN63 BN67:LN67 BN66:LN66 BN65:LN65 BN64:LN64 BN69 BN62:LN62 BN72 BN71 BN70 AN57 BN57 BN61:LN61 N91:LN92 N90:AF90 AN90:LN90 CA69 CA72 CA71 CA70 CN69 CN72 CN71 CN70 DA69 DA72 DA71 DA70 DN69 DN72 DN71 DN70 EA69 EA72 EA71 EA70 EN69 EN72 EN71 EN70 FA69 FA72 FA71 FA70 FN69 FN72 FN71 FN70 GA69 GA72 GA71 GA70 GN69:LN69 GN72:LN72 GN71:LN71 GN70:LN70 CA57 CN57 DA57 DN57 EA57 EN57 FA57 FN57 GA57 GN57 HA57:LN57 N89:AG89 AN89 BA89 BN89 CA89 CN89 DA89 DN89 EA89 EN89 FA89 FN89 GA89 GN89:LN89 N83:LN87 N82 AA82 N88:AG88 AN88:LN88 N66 AN34:LN34 BA82:BN82" formula="1"/>
    <ignoredError sqref="N31:LN32 N35:LN36 AB34:AF34 O34:Z34 N62:Z62 N58:Z61 N57:Z57 AA57:AG57 AA58:AM61 AA62:AM62 BA57 AN62:AY62 BA62:BB62 AN58:BM61 BN60:LN60 N55:LN55 N54:AG54 AN54 BA54 BN54 CA54 CN54 DA54 DN54 EA54 EN54 FA54 FN54 GA54 GN54:LN54 N43:LN53 N42:AM42 AO42:LN42 N56:Y56 AN56:LN56 AA56:AL56 N33:AF33 AN33:LN33 AH33:AL33 N38:LN41 N37:AF37 AN37:LN37 BI62:BM62" formula="1" unlockedFormula="1"/>
    <ignoredError sqref="B31:L44 M31:M60 B46:L61 C45:L45 AM33" unlocked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N18"/>
  <sheetViews>
    <sheetView zoomScale="55" zoomScaleNormal="55" workbookViewId="0">
      <pane xSplit="1" ySplit="6" topLeftCell="N7" activePane="bottomRight" state="frozen"/>
      <selection pane="topRight" activeCell="B1" sqref="B1"/>
      <selection pane="bottomLeft" activeCell="A7" sqref="A7"/>
      <selection pane="bottomRight" activeCell="LU37" sqref="LU37"/>
    </sheetView>
  </sheetViews>
  <sheetFormatPr defaultRowHeight="14.25" outlineLevelCol="1"/>
  <cols>
    <col min="1" max="1" width="40.796875" bestFit="1" customWidth="1"/>
    <col min="2" max="2" width="8.19921875" hidden="1" customWidth="1" outlineLevel="1"/>
    <col min="3" max="13" width="9.53125" hidden="1" customWidth="1" outlineLevel="1"/>
    <col min="14" max="14" width="9.53125" style="12" bestFit="1" customWidth="1" collapsed="1"/>
    <col min="15" max="26" width="10.59765625" hidden="1" customWidth="1" outlineLevel="1"/>
    <col min="27" max="27" width="10.59765625" style="12" bestFit="1" customWidth="1" collapsed="1"/>
    <col min="28" max="39" width="10.59765625" hidden="1" customWidth="1" outlineLevel="1"/>
    <col min="40" max="40" width="10.59765625" style="12" bestFit="1" customWidth="1" collapsed="1"/>
    <col min="41" max="41" width="10.59765625" hidden="1" customWidth="1" outlineLevel="1"/>
    <col min="42" max="50" width="8.19921875" hidden="1" customWidth="1" outlineLevel="1"/>
    <col min="51" max="52" width="8.796875" hidden="1" customWidth="1" outlineLevel="1"/>
    <col min="53" max="53" width="8.796875" style="12" customWidth="1" collapsed="1"/>
    <col min="54" max="65" width="8.19921875" hidden="1" customWidth="1" outlineLevel="1"/>
    <col min="66" max="66" width="7" style="12" bestFit="1" customWidth="1" collapsed="1"/>
    <col min="67" max="78" width="8.19921875" hidden="1" customWidth="1" outlineLevel="1"/>
    <col min="79" max="79" width="8" style="12" bestFit="1" customWidth="1" collapsed="1"/>
    <col min="80" max="91" width="8.19921875" hidden="1" customWidth="1" outlineLevel="1"/>
    <col min="92" max="92" width="8" style="12" bestFit="1" customWidth="1" collapsed="1"/>
    <col min="93" max="104" width="8.19921875" hidden="1" customWidth="1" outlineLevel="1"/>
    <col min="105" max="105" width="8" style="12" bestFit="1" customWidth="1" collapsed="1"/>
    <col min="106" max="117" width="8.19921875" hidden="1" customWidth="1" outlineLevel="1"/>
    <col min="118" max="118" width="8" style="12" bestFit="1" customWidth="1" collapsed="1"/>
    <col min="119" max="130" width="8.19921875" hidden="1" customWidth="1" outlineLevel="1"/>
    <col min="131" max="131" width="8" style="12" bestFit="1" customWidth="1" collapsed="1"/>
    <col min="132" max="143" width="8.19921875" hidden="1" customWidth="1" outlineLevel="1"/>
    <col min="144" max="144" width="8" style="12" bestFit="1" customWidth="1" collapsed="1"/>
    <col min="145" max="156" width="8.19921875" hidden="1" customWidth="1" outlineLevel="1"/>
    <col min="157" max="157" width="8" style="12" bestFit="1" customWidth="1" collapsed="1"/>
    <col min="158" max="169" width="8.19921875" hidden="1" customWidth="1" outlineLevel="1"/>
    <col min="170" max="170" width="9.53125" style="12" bestFit="1" customWidth="1" collapsed="1"/>
    <col min="171" max="182" width="8.19921875" hidden="1" customWidth="1" outlineLevel="1"/>
    <col min="183" max="183" width="8" style="12" bestFit="1" customWidth="1" collapsed="1"/>
    <col min="184" max="195" width="8.19921875" hidden="1" customWidth="1" outlineLevel="1"/>
    <col min="196" max="196" width="8" style="12" bestFit="1" customWidth="1" collapsed="1"/>
    <col min="197" max="208" width="8.19921875" hidden="1" customWidth="1" outlineLevel="1"/>
    <col min="209" max="209" width="5.33203125" style="12" bestFit="1" customWidth="1" collapsed="1"/>
    <col min="210" max="221" width="8.19921875" hidden="1" customWidth="1" outlineLevel="1"/>
    <col min="222" max="222" width="5.33203125" style="12" bestFit="1" customWidth="1" collapsed="1"/>
    <col min="223" max="234" width="8.19921875" hidden="1" customWidth="1" outlineLevel="1"/>
    <col min="235" max="235" width="5.33203125" style="12" bestFit="1" customWidth="1" collapsed="1"/>
    <col min="236" max="247" width="8.19921875" hidden="1" customWidth="1" outlineLevel="1"/>
    <col min="248" max="248" width="5.33203125" style="12" bestFit="1" customWidth="1" collapsed="1"/>
    <col min="249" max="260" width="8.19921875" hidden="1" customWidth="1" outlineLevel="1"/>
    <col min="261" max="261" width="5.33203125" style="12" bestFit="1" customWidth="1" collapsed="1"/>
    <col min="262" max="273" width="8.19921875" hidden="1" customWidth="1" outlineLevel="1"/>
    <col min="274" max="274" width="5.33203125" style="12" bestFit="1" customWidth="1" collapsed="1"/>
    <col min="275" max="286" width="8.19921875" hidden="1" customWidth="1" outlineLevel="1"/>
    <col min="287" max="287" width="5.33203125" style="12" bestFit="1" customWidth="1" collapsed="1"/>
    <col min="288" max="299" width="8.19921875" hidden="1" customWidth="1" outlineLevel="1"/>
    <col min="300" max="300" width="5.33203125" style="12" bestFit="1" customWidth="1" collapsed="1"/>
    <col min="301" max="312" width="8.19921875" hidden="1" customWidth="1" outlineLevel="1"/>
    <col min="313" max="313" width="5.33203125" style="12" bestFit="1" customWidth="1" collapsed="1"/>
    <col min="314" max="325" width="8.19921875" hidden="1" customWidth="1" outlineLevel="1"/>
    <col min="326" max="326" width="5.33203125" style="12" bestFit="1" customWidth="1" collapsed="1"/>
  </cols>
  <sheetData>
    <row r="1" spans="1:326">
      <c r="A1" s="1" t="s">
        <v>0</v>
      </c>
    </row>
    <row r="3" spans="1:326" ht="18">
      <c r="A3" s="425" t="s">
        <v>130</v>
      </c>
    </row>
    <row r="4" spans="1:326" ht="14.65" thickBot="1"/>
    <row r="5" spans="1:326" ht="14.65" thickBot="1">
      <c r="A5" s="577" t="s">
        <v>8</v>
      </c>
      <c r="B5" s="578">
        <f>+'Metinis atlyginimas'!B7</f>
        <v>44957</v>
      </c>
      <c r="C5" s="578">
        <f>+'Metinis atlyginimas'!C7</f>
        <v>44985</v>
      </c>
      <c r="D5" s="578">
        <f>+'Metinis atlyginimas'!D7</f>
        <v>45016</v>
      </c>
      <c r="E5" s="578">
        <f>+'Metinis atlyginimas'!E7</f>
        <v>45046</v>
      </c>
      <c r="F5" s="578">
        <f>+'Metinis atlyginimas'!F7</f>
        <v>45077</v>
      </c>
      <c r="G5" s="578">
        <f>+'Metinis atlyginimas'!G7</f>
        <v>45107</v>
      </c>
      <c r="H5" s="578">
        <f>+'Metinis atlyginimas'!H7</f>
        <v>45138</v>
      </c>
      <c r="I5" s="578">
        <f>+'Metinis atlyginimas'!I7</f>
        <v>45169</v>
      </c>
      <c r="J5" s="578">
        <f>+'Metinis atlyginimas'!J7</f>
        <v>45199</v>
      </c>
      <c r="K5" s="578">
        <f>+'Metinis atlyginimas'!K7</f>
        <v>45230</v>
      </c>
      <c r="L5" s="578">
        <f>+'Metinis atlyginimas'!L7</f>
        <v>45260</v>
      </c>
      <c r="M5" s="578">
        <f>+'Metinis atlyginimas'!M7</f>
        <v>45291</v>
      </c>
      <c r="N5" s="579">
        <f>+'Metinis atlyginimas'!N7</f>
        <v>2023</v>
      </c>
      <c r="O5" s="578">
        <f>+'Metinis atlyginimas'!O7</f>
        <v>45322</v>
      </c>
      <c r="P5" s="578">
        <f>+'Metinis atlyginimas'!P7</f>
        <v>45351</v>
      </c>
      <c r="Q5" s="578">
        <f>+'Metinis atlyginimas'!Q7</f>
        <v>45382</v>
      </c>
      <c r="R5" s="578">
        <f>+'Metinis atlyginimas'!R7</f>
        <v>45412</v>
      </c>
      <c r="S5" s="578">
        <f>+'Metinis atlyginimas'!S7</f>
        <v>45443</v>
      </c>
      <c r="T5" s="578">
        <f>+'Metinis atlyginimas'!T7</f>
        <v>45473</v>
      </c>
      <c r="U5" s="578">
        <f>+'Metinis atlyginimas'!U7</f>
        <v>45504</v>
      </c>
      <c r="V5" s="578">
        <f>+'Metinis atlyginimas'!V7</f>
        <v>45535</v>
      </c>
      <c r="W5" s="578">
        <f>+'Metinis atlyginimas'!W7</f>
        <v>45565</v>
      </c>
      <c r="X5" s="578">
        <f>+'Metinis atlyginimas'!X7</f>
        <v>45596</v>
      </c>
      <c r="Y5" s="578">
        <f>+'Metinis atlyginimas'!Y7</f>
        <v>45626</v>
      </c>
      <c r="Z5" s="578">
        <f>+'Metinis atlyginimas'!Z7</f>
        <v>45657</v>
      </c>
      <c r="AA5" s="579">
        <f>+'Metinis atlyginimas'!AA7</f>
        <v>2024</v>
      </c>
      <c r="AB5" s="578">
        <f>+'Metinis atlyginimas'!AB7</f>
        <v>45688</v>
      </c>
      <c r="AC5" s="578">
        <f>+'Metinis atlyginimas'!AC7</f>
        <v>45716</v>
      </c>
      <c r="AD5" s="578">
        <f>+'Metinis atlyginimas'!AD7</f>
        <v>45747</v>
      </c>
      <c r="AE5" s="578">
        <f>+'Metinis atlyginimas'!AE7</f>
        <v>45777</v>
      </c>
      <c r="AF5" s="578">
        <f>+'Metinis atlyginimas'!AF7</f>
        <v>45808</v>
      </c>
      <c r="AG5" s="578">
        <f>+'Metinis atlyginimas'!AG7</f>
        <v>45838</v>
      </c>
      <c r="AH5" s="578">
        <f>+'Metinis atlyginimas'!AH7</f>
        <v>45869</v>
      </c>
      <c r="AI5" s="578">
        <f>+'Metinis atlyginimas'!AI7</f>
        <v>45900</v>
      </c>
      <c r="AJ5" s="578">
        <f>+'Metinis atlyginimas'!AJ7</f>
        <v>45930</v>
      </c>
      <c r="AK5" s="578">
        <f>+'Metinis atlyginimas'!AK7</f>
        <v>45961</v>
      </c>
      <c r="AL5" s="578">
        <f>+'Metinis atlyginimas'!AL7</f>
        <v>45991</v>
      </c>
      <c r="AM5" s="578">
        <f>+'Metinis atlyginimas'!AM7</f>
        <v>46022</v>
      </c>
      <c r="AN5" s="579">
        <f>+'Metinis atlyginimas'!AN7</f>
        <v>2025</v>
      </c>
      <c r="AO5" s="578">
        <f>+'Metinis atlyginimas'!AO7</f>
        <v>46053</v>
      </c>
      <c r="AP5" s="578">
        <f>+'Metinis atlyginimas'!AP7</f>
        <v>46081</v>
      </c>
      <c r="AQ5" s="578">
        <f>+'Metinis atlyginimas'!AQ7</f>
        <v>46112</v>
      </c>
      <c r="AR5" s="578">
        <f>+'Metinis atlyginimas'!AR7</f>
        <v>46142</v>
      </c>
      <c r="AS5" s="578">
        <f>+'Metinis atlyginimas'!AS7</f>
        <v>46173</v>
      </c>
      <c r="AT5" s="578">
        <f>+'Metinis atlyginimas'!AT7</f>
        <v>46203</v>
      </c>
      <c r="AU5" s="578">
        <f>+'Metinis atlyginimas'!AU7</f>
        <v>46234</v>
      </c>
      <c r="AV5" s="578">
        <f>+'Metinis atlyginimas'!AV7</f>
        <v>46265</v>
      </c>
      <c r="AW5" s="578">
        <f>+'Metinis atlyginimas'!AW7</f>
        <v>46295</v>
      </c>
      <c r="AX5" s="578">
        <f>+'Metinis atlyginimas'!AX7</f>
        <v>46326</v>
      </c>
      <c r="AY5" s="578">
        <f>+'Metinis atlyginimas'!AY7</f>
        <v>46356</v>
      </c>
      <c r="AZ5" s="578">
        <f>+'Metinis atlyginimas'!AZ7</f>
        <v>46387</v>
      </c>
      <c r="BA5" s="579">
        <f>+'Metinis atlyginimas'!BA7</f>
        <v>2026</v>
      </c>
      <c r="BB5" s="578">
        <f>+'Metinis atlyginimas'!BB7</f>
        <v>46418</v>
      </c>
      <c r="BC5" s="578">
        <f>+'Metinis atlyginimas'!BC7</f>
        <v>46446</v>
      </c>
      <c r="BD5" s="578">
        <f>+'Metinis atlyginimas'!BD7</f>
        <v>46477</v>
      </c>
      <c r="BE5" s="578">
        <f>+'Metinis atlyginimas'!BE7</f>
        <v>46507</v>
      </c>
      <c r="BF5" s="578">
        <f>+'Metinis atlyginimas'!BF7</f>
        <v>46538</v>
      </c>
      <c r="BG5" s="578">
        <f>+'Metinis atlyginimas'!BG7</f>
        <v>46568</v>
      </c>
      <c r="BH5" s="578">
        <f>+'Metinis atlyginimas'!BH7</f>
        <v>46599</v>
      </c>
      <c r="BI5" s="578">
        <f>+'Metinis atlyginimas'!BI7</f>
        <v>46630</v>
      </c>
      <c r="BJ5" s="578">
        <f>+'Metinis atlyginimas'!BJ7</f>
        <v>46660</v>
      </c>
      <c r="BK5" s="578">
        <f>+'Metinis atlyginimas'!BK7</f>
        <v>46691</v>
      </c>
      <c r="BL5" s="578">
        <f>+'Metinis atlyginimas'!BL7</f>
        <v>46721</v>
      </c>
      <c r="BM5" s="578">
        <f>+'Metinis atlyginimas'!BM7</f>
        <v>46752</v>
      </c>
      <c r="BN5" s="579">
        <f>+'Metinis atlyginimas'!BN7</f>
        <v>2027</v>
      </c>
      <c r="BO5" s="578">
        <f>+'Metinis atlyginimas'!BO7</f>
        <v>46783</v>
      </c>
      <c r="BP5" s="578">
        <f>+'Metinis atlyginimas'!BP7</f>
        <v>46812</v>
      </c>
      <c r="BQ5" s="578">
        <f>+'Metinis atlyginimas'!BQ7</f>
        <v>46843</v>
      </c>
      <c r="BR5" s="578">
        <f>+'Metinis atlyginimas'!BR7</f>
        <v>46873</v>
      </c>
      <c r="BS5" s="578">
        <f>+'Metinis atlyginimas'!BS7</f>
        <v>46904</v>
      </c>
      <c r="BT5" s="578">
        <f>+'Metinis atlyginimas'!BT7</f>
        <v>46934</v>
      </c>
      <c r="BU5" s="578">
        <f>+'Metinis atlyginimas'!BU7</f>
        <v>46965</v>
      </c>
      <c r="BV5" s="578">
        <f>+'Metinis atlyginimas'!BV7</f>
        <v>46996</v>
      </c>
      <c r="BW5" s="578">
        <f>+'Metinis atlyginimas'!BW7</f>
        <v>47026</v>
      </c>
      <c r="BX5" s="578">
        <f>+'Metinis atlyginimas'!BX7</f>
        <v>47057</v>
      </c>
      <c r="BY5" s="578">
        <f>+'Metinis atlyginimas'!BY7</f>
        <v>47087</v>
      </c>
      <c r="BZ5" s="578">
        <f>+'Metinis atlyginimas'!BZ7</f>
        <v>47118</v>
      </c>
      <c r="CA5" s="579">
        <f>+'Metinis atlyginimas'!CA7</f>
        <v>2028</v>
      </c>
      <c r="CB5" s="578">
        <f>+'Metinis atlyginimas'!CB7</f>
        <v>47149</v>
      </c>
      <c r="CC5" s="578">
        <f>+'Metinis atlyginimas'!CC7</f>
        <v>47177</v>
      </c>
      <c r="CD5" s="578">
        <f>+'Metinis atlyginimas'!CD7</f>
        <v>47208</v>
      </c>
      <c r="CE5" s="578">
        <f>+'Metinis atlyginimas'!CE7</f>
        <v>47238</v>
      </c>
      <c r="CF5" s="578">
        <f>+'Metinis atlyginimas'!CF7</f>
        <v>47269</v>
      </c>
      <c r="CG5" s="578">
        <f>+'Metinis atlyginimas'!CG7</f>
        <v>47299</v>
      </c>
      <c r="CH5" s="578">
        <f>+'Metinis atlyginimas'!CH7</f>
        <v>47330</v>
      </c>
      <c r="CI5" s="578">
        <f>+'Metinis atlyginimas'!CI7</f>
        <v>47361</v>
      </c>
      <c r="CJ5" s="578">
        <f>+'Metinis atlyginimas'!CJ7</f>
        <v>47391</v>
      </c>
      <c r="CK5" s="578">
        <f>+'Metinis atlyginimas'!CK7</f>
        <v>47422</v>
      </c>
      <c r="CL5" s="578">
        <f>+'Metinis atlyginimas'!CL7</f>
        <v>47452</v>
      </c>
      <c r="CM5" s="578">
        <f>+'Metinis atlyginimas'!CM7</f>
        <v>47483</v>
      </c>
      <c r="CN5" s="579">
        <f>+'Metinis atlyginimas'!CN7</f>
        <v>2029</v>
      </c>
      <c r="CO5" s="578">
        <f>+'Metinis atlyginimas'!CO7</f>
        <v>47514</v>
      </c>
      <c r="CP5" s="578">
        <f>+'Metinis atlyginimas'!CP7</f>
        <v>47542</v>
      </c>
      <c r="CQ5" s="578">
        <f>+'Metinis atlyginimas'!CQ7</f>
        <v>47573</v>
      </c>
      <c r="CR5" s="578">
        <f>+'Metinis atlyginimas'!CR7</f>
        <v>47603</v>
      </c>
      <c r="CS5" s="578">
        <f>+'Metinis atlyginimas'!CS7</f>
        <v>47634</v>
      </c>
      <c r="CT5" s="578">
        <f>+'Metinis atlyginimas'!CT7</f>
        <v>47664</v>
      </c>
      <c r="CU5" s="578">
        <f>+'Metinis atlyginimas'!CU7</f>
        <v>47695</v>
      </c>
      <c r="CV5" s="578">
        <f>+'Metinis atlyginimas'!CV7</f>
        <v>47726</v>
      </c>
      <c r="CW5" s="578">
        <f>+'Metinis atlyginimas'!CW7</f>
        <v>47756</v>
      </c>
      <c r="CX5" s="578">
        <f>+'Metinis atlyginimas'!CX7</f>
        <v>47787</v>
      </c>
      <c r="CY5" s="578">
        <f>+'Metinis atlyginimas'!CY7</f>
        <v>47817</v>
      </c>
      <c r="CZ5" s="578">
        <f>+'Metinis atlyginimas'!CZ7</f>
        <v>47848</v>
      </c>
      <c r="DA5" s="579">
        <f>+'Metinis atlyginimas'!DA7</f>
        <v>2030</v>
      </c>
      <c r="DB5" s="578">
        <f>+'Metinis atlyginimas'!DB7</f>
        <v>47879</v>
      </c>
      <c r="DC5" s="578">
        <f>+'Metinis atlyginimas'!DC7</f>
        <v>47907</v>
      </c>
      <c r="DD5" s="578">
        <f>+'Metinis atlyginimas'!DD7</f>
        <v>47938</v>
      </c>
      <c r="DE5" s="578">
        <f>+'Metinis atlyginimas'!DE7</f>
        <v>47968</v>
      </c>
      <c r="DF5" s="578">
        <f>+'Metinis atlyginimas'!DF7</f>
        <v>47999</v>
      </c>
      <c r="DG5" s="578">
        <f>+'Metinis atlyginimas'!DG7</f>
        <v>48029</v>
      </c>
      <c r="DH5" s="578">
        <f>+'Metinis atlyginimas'!DH7</f>
        <v>48060</v>
      </c>
      <c r="DI5" s="578">
        <f>+'Metinis atlyginimas'!DI7</f>
        <v>48091</v>
      </c>
      <c r="DJ5" s="578">
        <f>+'Metinis atlyginimas'!DJ7</f>
        <v>48121</v>
      </c>
      <c r="DK5" s="578">
        <f>+'Metinis atlyginimas'!DK7</f>
        <v>48152</v>
      </c>
      <c r="DL5" s="578">
        <f>+'Metinis atlyginimas'!DL7</f>
        <v>48182</v>
      </c>
      <c r="DM5" s="578">
        <f>+'Metinis atlyginimas'!DM7</f>
        <v>48213</v>
      </c>
      <c r="DN5" s="579">
        <f>+'Metinis atlyginimas'!DN7</f>
        <v>2031</v>
      </c>
      <c r="DO5" s="578">
        <f>+'Metinis atlyginimas'!DO7</f>
        <v>48244</v>
      </c>
      <c r="DP5" s="578">
        <f>+'Metinis atlyginimas'!DP7</f>
        <v>48273</v>
      </c>
      <c r="DQ5" s="578">
        <f>+'Metinis atlyginimas'!DQ7</f>
        <v>48304</v>
      </c>
      <c r="DR5" s="578">
        <f>+'Metinis atlyginimas'!DR7</f>
        <v>48334</v>
      </c>
      <c r="DS5" s="578">
        <f>+'Metinis atlyginimas'!DS7</f>
        <v>48365</v>
      </c>
      <c r="DT5" s="578">
        <f>+'Metinis atlyginimas'!DT7</f>
        <v>48395</v>
      </c>
      <c r="DU5" s="578">
        <f>+'Metinis atlyginimas'!DU7</f>
        <v>48426</v>
      </c>
      <c r="DV5" s="578">
        <f>+'Metinis atlyginimas'!DV7</f>
        <v>48457</v>
      </c>
      <c r="DW5" s="578">
        <f>+'Metinis atlyginimas'!DW7</f>
        <v>48487</v>
      </c>
      <c r="DX5" s="578">
        <f>+'Metinis atlyginimas'!DX7</f>
        <v>48518</v>
      </c>
      <c r="DY5" s="578">
        <f>+'Metinis atlyginimas'!DY7</f>
        <v>48548</v>
      </c>
      <c r="DZ5" s="578">
        <f>+'Metinis atlyginimas'!DZ7</f>
        <v>48579</v>
      </c>
      <c r="EA5" s="579">
        <f>+'Metinis atlyginimas'!EA7</f>
        <v>2032</v>
      </c>
      <c r="EB5" s="578">
        <f>+'Metinis atlyginimas'!EB7</f>
        <v>48610</v>
      </c>
      <c r="EC5" s="578">
        <f>+'Metinis atlyginimas'!EC7</f>
        <v>48638</v>
      </c>
      <c r="ED5" s="578">
        <f>+'Metinis atlyginimas'!ED7</f>
        <v>48669</v>
      </c>
      <c r="EE5" s="578">
        <f>+'Metinis atlyginimas'!EE7</f>
        <v>48699</v>
      </c>
      <c r="EF5" s="578">
        <f>+'Metinis atlyginimas'!EF7</f>
        <v>48730</v>
      </c>
      <c r="EG5" s="578">
        <f>+'Metinis atlyginimas'!EG7</f>
        <v>48760</v>
      </c>
      <c r="EH5" s="578">
        <f>+'Metinis atlyginimas'!EH7</f>
        <v>48791</v>
      </c>
      <c r="EI5" s="578">
        <f>+'Metinis atlyginimas'!EI7</f>
        <v>48822</v>
      </c>
      <c r="EJ5" s="578">
        <f>+'Metinis atlyginimas'!EJ7</f>
        <v>48852</v>
      </c>
      <c r="EK5" s="578">
        <f>+'Metinis atlyginimas'!EK7</f>
        <v>48883</v>
      </c>
      <c r="EL5" s="578">
        <f>+'Metinis atlyginimas'!EL7</f>
        <v>48913</v>
      </c>
      <c r="EM5" s="578">
        <f>+'Metinis atlyginimas'!EM7</f>
        <v>48944</v>
      </c>
      <c r="EN5" s="579">
        <f>+'Metinis atlyginimas'!EN7</f>
        <v>2033</v>
      </c>
      <c r="EO5" s="578">
        <f>+'Metinis atlyginimas'!EO7</f>
        <v>48975</v>
      </c>
      <c r="EP5" s="578">
        <f>+'Metinis atlyginimas'!EP7</f>
        <v>49003</v>
      </c>
      <c r="EQ5" s="578">
        <f>+'Metinis atlyginimas'!EQ7</f>
        <v>49034</v>
      </c>
      <c r="ER5" s="578">
        <f>+'Metinis atlyginimas'!ER7</f>
        <v>49064</v>
      </c>
      <c r="ES5" s="578">
        <f>+'Metinis atlyginimas'!ES7</f>
        <v>49095</v>
      </c>
      <c r="ET5" s="578">
        <f>+'Metinis atlyginimas'!ET7</f>
        <v>49125</v>
      </c>
      <c r="EU5" s="578">
        <f>+'Metinis atlyginimas'!EU7</f>
        <v>49156</v>
      </c>
      <c r="EV5" s="578">
        <f>+'Metinis atlyginimas'!EV7</f>
        <v>49187</v>
      </c>
      <c r="EW5" s="578">
        <f>+'Metinis atlyginimas'!EW7</f>
        <v>49217</v>
      </c>
      <c r="EX5" s="578">
        <f>+'Metinis atlyginimas'!EX7</f>
        <v>49248</v>
      </c>
      <c r="EY5" s="578">
        <f>+'Metinis atlyginimas'!EY7</f>
        <v>49278</v>
      </c>
      <c r="EZ5" s="578">
        <f>+'Metinis atlyginimas'!EZ7</f>
        <v>49309</v>
      </c>
      <c r="FA5" s="579">
        <f>+'Metinis atlyginimas'!FA7</f>
        <v>2034</v>
      </c>
      <c r="FB5" s="578">
        <f>+'Metinis atlyginimas'!FB7</f>
        <v>49340</v>
      </c>
      <c r="FC5" s="578">
        <f>+'Metinis atlyginimas'!FC7</f>
        <v>49368</v>
      </c>
      <c r="FD5" s="578">
        <f>+'Metinis atlyginimas'!FD7</f>
        <v>49399</v>
      </c>
      <c r="FE5" s="578">
        <f>+'Metinis atlyginimas'!FE7</f>
        <v>49429</v>
      </c>
      <c r="FF5" s="578">
        <f>+'Metinis atlyginimas'!FF7</f>
        <v>49460</v>
      </c>
      <c r="FG5" s="578">
        <f>+'Metinis atlyginimas'!FG7</f>
        <v>49490</v>
      </c>
      <c r="FH5" s="578">
        <f>+'Metinis atlyginimas'!FH7</f>
        <v>49521</v>
      </c>
      <c r="FI5" s="578">
        <f>+'Metinis atlyginimas'!FI7</f>
        <v>49552</v>
      </c>
      <c r="FJ5" s="578">
        <f>+'Metinis atlyginimas'!FJ7</f>
        <v>49582</v>
      </c>
      <c r="FK5" s="578">
        <f>+'Metinis atlyginimas'!FK7</f>
        <v>49613</v>
      </c>
      <c r="FL5" s="578">
        <f>+'Metinis atlyginimas'!FL7</f>
        <v>49643</v>
      </c>
      <c r="FM5" s="578">
        <f>+'Metinis atlyginimas'!FM7</f>
        <v>49674</v>
      </c>
      <c r="FN5" s="579">
        <f>+'Metinis atlyginimas'!FN7</f>
        <v>2035</v>
      </c>
      <c r="FO5" s="578">
        <f>+'Metinis atlyginimas'!FO7</f>
        <v>49705</v>
      </c>
      <c r="FP5" s="578">
        <f>+'Metinis atlyginimas'!FP7</f>
        <v>49734</v>
      </c>
      <c r="FQ5" s="578">
        <f>+'Metinis atlyginimas'!FQ7</f>
        <v>49765</v>
      </c>
      <c r="FR5" s="578">
        <f>+'Metinis atlyginimas'!FR7</f>
        <v>49795</v>
      </c>
      <c r="FS5" s="578">
        <f>+'Metinis atlyginimas'!FS7</f>
        <v>49826</v>
      </c>
      <c r="FT5" s="578">
        <f>+'Metinis atlyginimas'!FT7</f>
        <v>49856</v>
      </c>
      <c r="FU5" s="578">
        <f>+'Metinis atlyginimas'!FU7</f>
        <v>49887</v>
      </c>
      <c r="FV5" s="578">
        <f>+'Metinis atlyginimas'!FV7</f>
        <v>49918</v>
      </c>
      <c r="FW5" s="578">
        <f>+'Metinis atlyginimas'!FW7</f>
        <v>49948</v>
      </c>
      <c r="FX5" s="578">
        <f>+'Metinis atlyginimas'!FX7</f>
        <v>49979</v>
      </c>
      <c r="FY5" s="578">
        <f>+'Metinis atlyginimas'!FY7</f>
        <v>50009</v>
      </c>
      <c r="FZ5" s="578">
        <f>+'Metinis atlyginimas'!FZ7</f>
        <v>50040</v>
      </c>
      <c r="GA5" s="579">
        <f>+'Metinis atlyginimas'!GA7</f>
        <v>2036</v>
      </c>
      <c r="GB5" s="578">
        <f>+'Metinis atlyginimas'!GB7</f>
        <v>50071</v>
      </c>
      <c r="GC5" s="578">
        <f>+'Metinis atlyginimas'!GC7</f>
        <v>50099</v>
      </c>
      <c r="GD5" s="578">
        <f>+'Metinis atlyginimas'!GD7</f>
        <v>50130</v>
      </c>
      <c r="GE5" s="578">
        <f>+'Metinis atlyginimas'!GE7</f>
        <v>50160</v>
      </c>
      <c r="GF5" s="578">
        <f>+'Metinis atlyginimas'!GF7</f>
        <v>50191</v>
      </c>
      <c r="GG5" s="578">
        <f>+'Metinis atlyginimas'!GG7</f>
        <v>50221</v>
      </c>
      <c r="GH5" s="578">
        <f>+'Metinis atlyginimas'!GH7</f>
        <v>50252</v>
      </c>
      <c r="GI5" s="578">
        <f>+'Metinis atlyginimas'!GI7</f>
        <v>50283</v>
      </c>
      <c r="GJ5" s="578">
        <f>+'Metinis atlyginimas'!GJ7</f>
        <v>50313</v>
      </c>
      <c r="GK5" s="578">
        <f>+'Metinis atlyginimas'!GK7</f>
        <v>50344</v>
      </c>
      <c r="GL5" s="578">
        <f>+'Metinis atlyginimas'!GL7</f>
        <v>50374</v>
      </c>
      <c r="GM5" s="578">
        <f>+'Metinis atlyginimas'!GM7</f>
        <v>50405</v>
      </c>
      <c r="GN5" s="579">
        <f>+'Metinis atlyginimas'!GN7</f>
        <v>2037</v>
      </c>
      <c r="GO5" s="578">
        <f>+'Metinis atlyginimas'!GO7</f>
        <v>50436</v>
      </c>
      <c r="GP5" s="578">
        <f>+'Metinis atlyginimas'!GP7</f>
        <v>50464</v>
      </c>
      <c r="GQ5" s="578">
        <f>+'Metinis atlyginimas'!GQ7</f>
        <v>50495</v>
      </c>
      <c r="GR5" s="578">
        <f>+'Metinis atlyginimas'!GR7</f>
        <v>50525</v>
      </c>
      <c r="GS5" s="578">
        <f>+'Metinis atlyginimas'!GS7</f>
        <v>50556</v>
      </c>
      <c r="GT5" s="578">
        <f>+'Metinis atlyginimas'!GT7</f>
        <v>50586</v>
      </c>
      <c r="GU5" s="578">
        <f>+'Metinis atlyginimas'!GU7</f>
        <v>50617</v>
      </c>
      <c r="GV5" s="578">
        <f>+'Metinis atlyginimas'!GV7</f>
        <v>50648</v>
      </c>
      <c r="GW5" s="578">
        <f>+'Metinis atlyginimas'!GW7</f>
        <v>50678</v>
      </c>
      <c r="GX5" s="578">
        <f>+'Metinis atlyginimas'!GX7</f>
        <v>50709</v>
      </c>
      <c r="GY5" s="578">
        <f>+'Metinis atlyginimas'!GY7</f>
        <v>50739</v>
      </c>
      <c r="GZ5" s="578">
        <f>+'Metinis atlyginimas'!GZ7</f>
        <v>50770</v>
      </c>
      <c r="HA5" s="579">
        <f>+'Metinis atlyginimas'!HA7</f>
        <v>2038</v>
      </c>
      <c r="HB5" s="578">
        <f>+'Metinis atlyginimas'!HB7</f>
        <v>50801</v>
      </c>
      <c r="HC5" s="578">
        <f>+'Metinis atlyginimas'!HC7</f>
        <v>50829</v>
      </c>
      <c r="HD5" s="578">
        <f>+'Metinis atlyginimas'!HD7</f>
        <v>50860</v>
      </c>
      <c r="HE5" s="578">
        <f>+'Metinis atlyginimas'!HE7</f>
        <v>50890</v>
      </c>
      <c r="HF5" s="578">
        <f>+'Metinis atlyginimas'!HF7</f>
        <v>50921</v>
      </c>
      <c r="HG5" s="578">
        <f>+'Metinis atlyginimas'!HG7</f>
        <v>50951</v>
      </c>
      <c r="HH5" s="578">
        <f>+'Metinis atlyginimas'!HH7</f>
        <v>50982</v>
      </c>
      <c r="HI5" s="578">
        <f>+'Metinis atlyginimas'!HI7</f>
        <v>51013</v>
      </c>
      <c r="HJ5" s="578">
        <f>+'Metinis atlyginimas'!HJ7</f>
        <v>51043</v>
      </c>
      <c r="HK5" s="578">
        <f>+'Metinis atlyginimas'!HK7</f>
        <v>51074</v>
      </c>
      <c r="HL5" s="578">
        <f>+'Metinis atlyginimas'!HL7</f>
        <v>51104</v>
      </c>
      <c r="HM5" s="578">
        <f>+'Metinis atlyginimas'!HM7</f>
        <v>51135</v>
      </c>
      <c r="HN5" s="579">
        <f>+'Metinis atlyginimas'!HN7</f>
        <v>2039</v>
      </c>
      <c r="HO5" s="578">
        <f>+'Metinis atlyginimas'!HO7</f>
        <v>51166</v>
      </c>
      <c r="HP5" s="578">
        <f>+'Metinis atlyginimas'!HP7</f>
        <v>51195</v>
      </c>
      <c r="HQ5" s="578">
        <f>+'Metinis atlyginimas'!HQ7</f>
        <v>51226</v>
      </c>
      <c r="HR5" s="578">
        <f>+'Metinis atlyginimas'!HR7</f>
        <v>51256</v>
      </c>
      <c r="HS5" s="578">
        <f>+'Metinis atlyginimas'!HS7</f>
        <v>51287</v>
      </c>
      <c r="HT5" s="578">
        <f>+'Metinis atlyginimas'!HT7</f>
        <v>51317</v>
      </c>
      <c r="HU5" s="578">
        <f>+'Metinis atlyginimas'!HU7</f>
        <v>51348</v>
      </c>
      <c r="HV5" s="578">
        <f>+'Metinis atlyginimas'!HV7</f>
        <v>51379</v>
      </c>
      <c r="HW5" s="578">
        <f>+'Metinis atlyginimas'!HW7</f>
        <v>51409</v>
      </c>
      <c r="HX5" s="578">
        <f>+'Metinis atlyginimas'!HX7</f>
        <v>51440</v>
      </c>
      <c r="HY5" s="578">
        <f>+'Metinis atlyginimas'!HY7</f>
        <v>51470</v>
      </c>
      <c r="HZ5" s="578">
        <f>+'Metinis atlyginimas'!HZ7</f>
        <v>51501</v>
      </c>
      <c r="IA5" s="579">
        <f>+'Metinis atlyginimas'!IA7</f>
        <v>2040</v>
      </c>
      <c r="IB5" s="578">
        <f>+'Metinis atlyginimas'!IB7</f>
        <v>51532</v>
      </c>
      <c r="IC5" s="578">
        <f>+'Metinis atlyginimas'!IC7</f>
        <v>51560</v>
      </c>
      <c r="ID5" s="578">
        <f>+'Metinis atlyginimas'!ID7</f>
        <v>51591</v>
      </c>
      <c r="IE5" s="578">
        <f>+'Metinis atlyginimas'!IE7</f>
        <v>51621</v>
      </c>
      <c r="IF5" s="578">
        <f>+'Metinis atlyginimas'!IF7</f>
        <v>51652</v>
      </c>
      <c r="IG5" s="578">
        <f>+'Metinis atlyginimas'!IG7</f>
        <v>51682</v>
      </c>
      <c r="IH5" s="578">
        <f>+'Metinis atlyginimas'!IH7</f>
        <v>51713</v>
      </c>
      <c r="II5" s="578">
        <f>+'Metinis atlyginimas'!II7</f>
        <v>51744</v>
      </c>
      <c r="IJ5" s="578">
        <f>+'Metinis atlyginimas'!IJ7</f>
        <v>51774</v>
      </c>
      <c r="IK5" s="578">
        <f>+'Metinis atlyginimas'!IK7</f>
        <v>51805</v>
      </c>
      <c r="IL5" s="578">
        <f>+'Metinis atlyginimas'!IL7</f>
        <v>51835</v>
      </c>
      <c r="IM5" s="578">
        <f>+'Metinis atlyginimas'!IM7</f>
        <v>51866</v>
      </c>
      <c r="IN5" s="579">
        <f>+'Metinis atlyginimas'!IN7</f>
        <v>2041</v>
      </c>
      <c r="IO5" s="578">
        <f>+'Metinis atlyginimas'!IO7</f>
        <v>51897</v>
      </c>
      <c r="IP5" s="578">
        <f>+'Metinis atlyginimas'!IP7</f>
        <v>51925</v>
      </c>
      <c r="IQ5" s="578">
        <f>+'Metinis atlyginimas'!IQ7</f>
        <v>51956</v>
      </c>
      <c r="IR5" s="578">
        <f>+'Metinis atlyginimas'!IR7</f>
        <v>51986</v>
      </c>
      <c r="IS5" s="578">
        <f>+'Metinis atlyginimas'!IS7</f>
        <v>52017</v>
      </c>
      <c r="IT5" s="578">
        <f>+'Metinis atlyginimas'!IT7</f>
        <v>52047</v>
      </c>
      <c r="IU5" s="578">
        <f>+'Metinis atlyginimas'!IU7</f>
        <v>52078</v>
      </c>
      <c r="IV5" s="578">
        <f>+'Metinis atlyginimas'!IV7</f>
        <v>52109</v>
      </c>
      <c r="IW5" s="578">
        <f>+'Metinis atlyginimas'!IW7</f>
        <v>52139</v>
      </c>
      <c r="IX5" s="578">
        <f>+'Metinis atlyginimas'!IX7</f>
        <v>52170</v>
      </c>
      <c r="IY5" s="578">
        <f>+'Metinis atlyginimas'!IY7</f>
        <v>52200</v>
      </c>
      <c r="IZ5" s="578">
        <f>+'Metinis atlyginimas'!IZ7</f>
        <v>52231</v>
      </c>
      <c r="JA5" s="579">
        <f>+'Metinis atlyginimas'!JA7</f>
        <v>2042</v>
      </c>
      <c r="JB5" s="578">
        <f>+'Metinis atlyginimas'!JB7</f>
        <v>52262</v>
      </c>
      <c r="JC5" s="578">
        <f>+'Metinis atlyginimas'!JC7</f>
        <v>52290</v>
      </c>
      <c r="JD5" s="578">
        <f>+'Metinis atlyginimas'!JD7</f>
        <v>52321</v>
      </c>
      <c r="JE5" s="578">
        <f>+'Metinis atlyginimas'!JE7</f>
        <v>52351</v>
      </c>
      <c r="JF5" s="578">
        <f>+'Metinis atlyginimas'!JF7</f>
        <v>52382</v>
      </c>
      <c r="JG5" s="578">
        <f>+'Metinis atlyginimas'!JG7</f>
        <v>52412</v>
      </c>
      <c r="JH5" s="578">
        <f>+'Metinis atlyginimas'!JH7</f>
        <v>52443</v>
      </c>
      <c r="JI5" s="578">
        <f>+'Metinis atlyginimas'!JI7</f>
        <v>52474</v>
      </c>
      <c r="JJ5" s="578">
        <f>+'Metinis atlyginimas'!JJ7</f>
        <v>52504</v>
      </c>
      <c r="JK5" s="578">
        <f>+'Metinis atlyginimas'!JK7</f>
        <v>52535</v>
      </c>
      <c r="JL5" s="578">
        <f>+'Metinis atlyginimas'!JL7</f>
        <v>52565</v>
      </c>
      <c r="JM5" s="578">
        <f>+'Metinis atlyginimas'!JM7</f>
        <v>52596</v>
      </c>
      <c r="JN5" s="579">
        <f>+'Metinis atlyginimas'!JN7</f>
        <v>2043</v>
      </c>
      <c r="JO5" s="578">
        <f>+'Metinis atlyginimas'!JO7</f>
        <v>52627</v>
      </c>
      <c r="JP5" s="578">
        <f>+'Metinis atlyginimas'!JP7</f>
        <v>52656</v>
      </c>
      <c r="JQ5" s="578">
        <f>+'Metinis atlyginimas'!JQ7</f>
        <v>52687</v>
      </c>
      <c r="JR5" s="578">
        <f>+'Metinis atlyginimas'!JR7</f>
        <v>52717</v>
      </c>
      <c r="JS5" s="578">
        <f>+'Metinis atlyginimas'!JS7</f>
        <v>52748</v>
      </c>
      <c r="JT5" s="578">
        <f>+'Metinis atlyginimas'!JT7</f>
        <v>52778</v>
      </c>
      <c r="JU5" s="578">
        <f>+'Metinis atlyginimas'!JU7</f>
        <v>52809</v>
      </c>
      <c r="JV5" s="578">
        <f>+'Metinis atlyginimas'!JV7</f>
        <v>52840</v>
      </c>
      <c r="JW5" s="578">
        <f>+'Metinis atlyginimas'!JW7</f>
        <v>52870</v>
      </c>
      <c r="JX5" s="578">
        <f>+'Metinis atlyginimas'!JX7</f>
        <v>52901</v>
      </c>
      <c r="JY5" s="578">
        <f>+'Metinis atlyginimas'!JY7</f>
        <v>52931</v>
      </c>
      <c r="JZ5" s="578">
        <f>+'Metinis atlyginimas'!JZ7</f>
        <v>52962</v>
      </c>
      <c r="KA5" s="579">
        <f>+'Metinis atlyginimas'!KA7</f>
        <v>2044</v>
      </c>
      <c r="KB5" s="578">
        <f>+'Metinis atlyginimas'!KB7</f>
        <v>52993</v>
      </c>
      <c r="KC5" s="578">
        <f>+'Metinis atlyginimas'!KC7</f>
        <v>53021</v>
      </c>
      <c r="KD5" s="578">
        <f>+'Metinis atlyginimas'!KD7</f>
        <v>53052</v>
      </c>
      <c r="KE5" s="578">
        <f>+'Metinis atlyginimas'!KE7</f>
        <v>53082</v>
      </c>
      <c r="KF5" s="578">
        <f>+'Metinis atlyginimas'!KF7</f>
        <v>53113</v>
      </c>
      <c r="KG5" s="578">
        <f>+'Metinis atlyginimas'!KG7</f>
        <v>53143</v>
      </c>
      <c r="KH5" s="578">
        <f>+'Metinis atlyginimas'!KH7</f>
        <v>53174</v>
      </c>
      <c r="KI5" s="578">
        <f>+'Metinis atlyginimas'!KI7</f>
        <v>53205</v>
      </c>
      <c r="KJ5" s="578">
        <f>+'Metinis atlyginimas'!KJ7</f>
        <v>53235</v>
      </c>
      <c r="KK5" s="578">
        <f>+'Metinis atlyginimas'!KK7</f>
        <v>53266</v>
      </c>
      <c r="KL5" s="578">
        <f>+'Metinis atlyginimas'!KL7</f>
        <v>53296</v>
      </c>
      <c r="KM5" s="578">
        <f>+'Metinis atlyginimas'!KM7</f>
        <v>53327</v>
      </c>
      <c r="KN5" s="579">
        <f>+'Metinis atlyginimas'!KN7</f>
        <v>2045</v>
      </c>
      <c r="KO5" s="578">
        <f>+'Metinis atlyginimas'!KO7</f>
        <v>53358</v>
      </c>
      <c r="KP5" s="578">
        <f>+'Metinis atlyginimas'!KP7</f>
        <v>53386</v>
      </c>
      <c r="KQ5" s="578">
        <f>+'Metinis atlyginimas'!KQ7</f>
        <v>53417</v>
      </c>
      <c r="KR5" s="578">
        <f>+'Metinis atlyginimas'!KR7</f>
        <v>53447</v>
      </c>
      <c r="KS5" s="578">
        <f>+'Metinis atlyginimas'!KS7</f>
        <v>53478</v>
      </c>
      <c r="KT5" s="578">
        <f>+'Metinis atlyginimas'!KT7</f>
        <v>53508</v>
      </c>
      <c r="KU5" s="578">
        <f>+'Metinis atlyginimas'!KU7</f>
        <v>53539</v>
      </c>
      <c r="KV5" s="578">
        <f>+'Metinis atlyginimas'!KV7</f>
        <v>53570</v>
      </c>
      <c r="KW5" s="578">
        <f>+'Metinis atlyginimas'!KW7</f>
        <v>53600</v>
      </c>
      <c r="KX5" s="578">
        <f>+'Metinis atlyginimas'!KX7</f>
        <v>53631</v>
      </c>
      <c r="KY5" s="578">
        <f>+'Metinis atlyginimas'!KY7</f>
        <v>53661</v>
      </c>
      <c r="KZ5" s="578">
        <f>+'Metinis atlyginimas'!KZ7</f>
        <v>53692</v>
      </c>
      <c r="LA5" s="579">
        <f>+'Metinis atlyginimas'!LA7</f>
        <v>2046</v>
      </c>
      <c r="LB5" s="578">
        <f>+'Metinis atlyginimas'!LB7</f>
        <v>53723</v>
      </c>
      <c r="LC5" s="578">
        <f>+'Metinis atlyginimas'!LC7</f>
        <v>53751</v>
      </c>
      <c r="LD5" s="578">
        <f>+'Metinis atlyginimas'!LD7</f>
        <v>53782</v>
      </c>
      <c r="LE5" s="578">
        <f>+'Metinis atlyginimas'!LE7</f>
        <v>53812</v>
      </c>
      <c r="LF5" s="578">
        <f>+'Metinis atlyginimas'!LF7</f>
        <v>53843</v>
      </c>
      <c r="LG5" s="578">
        <f>+'Metinis atlyginimas'!LG7</f>
        <v>53873</v>
      </c>
      <c r="LH5" s="578">
        <f>+'Metinis atlyginimas'!LH7</f>
        <v>53904</v>
      </c>
      <c r="LI5" s="578">
        <f>+'Metinis atlyginimas'!LI7</f>
        <v>53935</v>
      </c>
      <c r="LJ5" s="578">
        <f>+'Metinis atlyginimas'!LJ7</f>
        <v>53965</v>
      </c>
      <c r="LK5" s="578">
        <f>+'Metinis atlyginimas'!LK7</f>
        <v>53996</v>
      </c>
      <c r="LL5" s="578">
        <f>+'Metinis atlyginimas'!LL7</f>
        <v>54026</v>
      </c>
      <c r="LM5" s="578">
        <f>+'Metinis atlyginimas'!LM7</f>
        <v>54057</v>
      </c>
      <c r="LN5" s="586">
        <f>+'Metinis atlyginimas'!LN7</f>
        <v>2047</v>
      </c>
    </row>
    <row r="6" spans="1:326" ht="14.65" thickBot="1">
      <c r="A6" s="581" t="s">
        <v>10</v>
      </c>
      <c r="B6" s="582">
        <v>1</v>
      </c>
      <c r="C6" s="583">
        <v>2</v>
      </c>
      <c r="D6" s="583">
        <v>3</v>
      </c>
      <c r="E6" s="583">
        <v>4</v>
      </c>
      <c r="F6" s="583">
        <v>5</v>
      </c>
      <c r="G6" s="583">
        <v>6</v>
      </c>
      <c r="H6" s="583">
        <v>7</v>
      </c>
      <c r="I6" s="583">
        <v>8</v>
      </c>
      <c r="J6" s="583">
        <v>9</v>
      </c>
      <c r="K6" s="583">
        <v>10</v>
      </c>
      <c r="L6" s="583">
        <v>11</v>
      </c>
      <c r="M6" s="583">
        <v>12</v>
      </c>
      <c r="N6" s="584">
        <v>1</v>
      </c>
      <c r="O6" s="583">
        <f>M6+1</f>
        <v>13</v>
      </c>
      <c r="P6" s="583">
        <f>O6+1</f>
        <v>14</v>
      </c>
      <c r="Q6" s="583">
        <f t="shared" ref="Q6:Z6" si="0">P6+1</f>
        <v>15</v>
      </c>
      <c r="R6" s="583">
        <f t="shared" si="0"/>
        <v>16</v>
      </c>
      <c r="S6" s="583">
        <f t="shared" si="0"/>
        <v>17</v>
      </c>
      <c r="T6" s="583">
        <f t="shared" si="0"/>
        <v>18</v>
      </c>
      <c r="U6" s="583">
        <f t="shared" si="0"/>
        <v>19</v>
      </c>
      <c r="V6" s="583">
        <f t="shared" si="0"/>
        <v>20</v>
      </c>
      <c r="W6" s="583">
        <f t="shared" si="0"/>
        <v>21</v>
      </c>
      <c r="X6" s="583">
        <f t="shared" si="0"/>
        <v>22</v>
      </c>
      <c r="Y6" s="583">
        <f t="shared" si="0"/>
        <v>23</v>
      </c>
      <c r="Z6" s="583">
        <f t="shared" si="0"/>
        <v>24</v>
      </c>
      <c r="AA6" s="584">
        <f>N6+1</f>
        <v>2</v>
      </c>
      <c r="AB6" s="583">
        <f>Z6+1</f>
        <v>25</v>
      </c>
      <c r="AC6" s="583">
        <f>AB6+1</f>
        <v>26</v>
      </c>
      <c r="AD6" s="583">
        <f t="shared" ref="AD6:AM6" si="1">AC6+1</f>
        <v>27</v>
      </c>
      <c r="AE6" s="583">
        <f t="shared" si="1"/>
        <v>28</v>
      </c>
      <c r="AF6" s="583">
        <f t="shared" si="1"/>
        <v>29</v>
      </c>
      <c r="AG6" s="583">
        <f t="shared" si="1"/>
        <v>30</v>
      </c>
      <c r="AH6" s="583">
        <f t="shared" si="1"/>
        <v>31</v>
      </c>
      <c r="AI6" s="583">
        <f t="shared" si="1"/>
        <v>32</v>
      </c>
      <c r="AJ6" s="583">
        <f t="shared" si="1"/>
        <v>33</v>
      </c>
      <c r="AK6" s="583">
        <f t="shared" si="1"/>
        <v>34</v>
      </c>
      <c r="AL6" s="583">
        <f t="shared" si="1"/>
        <v>35</v>
      </c>
      <c r="AM6" s="583">
        <f t="shared" si="1"/>
        <v>36</v>
      </c>
      <c r="AN6" s="584">
        <f>AA6+1</f>
        <v>3</v>
      </c>
      <c r="AO6" s="583">
        <f>AM6+1</f>
        <v>37</v>
      </c>
      <c r="AP6" s="583">
        <f>AO6+1</f>
        <v>38</v>
      </c>
      <c r="AQ6" s="583">
        <f t="shared" ref="AQ6:AZ6" si="2">AP6+1</f>
        <v>39</v>
      </c>
      <c r="AR6" s="583">
        <f t="shared" si="2"/>
        <v>40</v>
      </c>
      <c r="AS6" s="583">
        <f t="shared" si="2"/>
        <v>41</v>
      </c>
      <c r="AT6" s="583">
        <f t="shared" si="2"/>
        <v>42</v>
      </c>
      <c r="AU6" s="583">
        <f t="shared" si="2"/>
        <v>43</v>
      </c>
      <c r="AV6" s="583">
        <f t="shared" si="2"/>
        <v>44</v>
      </c>
      <c r="AW6" s="583">
        <f t="shared" si="2"/>
        <v>45</v>
      </c>
      <c r="AX6" s="583">
        <f t="shared" si="2"/>
        <v>46</v>
      </c>
      <c r="AY6" s="583">
        <f t="shared" si="2"/>
        <v>47</v>
      </c>
      <c r="AZ6" s="583">
        <f t="shared" si="2"/>
        <v>48</v>
      </c>
      <c r="BA6" s="584">
        <f>AN6+1</f>
        <v>4</v>
      </c>
      <c r="BB6" s="583">
        <f>AZ6+1</f>
        <v>49</v>
      </c>
      <c r="BC6" s="583">
        <f>BB6+1</f>
        <v>50</v>
      </c>
      <c r="BD6" s="583">
        <f t="shared" ref="BD6:BM6" si="3">BC6+1</f>
        <v>51</v>
      </c>
      <c r="BE6" s="583">
        <f t="shared" si="3"/>
        <v>52</v>
      </c>
      <c r="BF6" s="583">
        <f t="shared" si="3"/>
        <v>53</v>
      </c>
      <c r="BG6" s="583">
        <f t="shared" si="3"/>
        <v>54</v>
      </c>
      <c r="BH6" s="583">
        <f t="shared" si="3"/>
        <v>55</v>
      </c>
      <c r="BI6" s="583">
        <f t="shared" si="3"/>
        <v>56</v>
      </c>
      <c r="BJ6" s="583">
        <f t="shared" si="3"/>
        <v>57</v>
      </c>
      <c r="BK6" s="583">
        <f t="shared" si="3"/>
        <v>58</v>
      </c>
      <c r="BL6" s="583">
        <f t="shared" si="3"/>
        <v>59</v>
      </c>
      <c r="BM6" s="583">
        <f t="shared" si="3"/>
        <v>60</v>
      </c>
      <c r="BN6" s="584">
        <f>BA6+1</f>
        <v>5</v>
      </c>
      <c r="BO6" s="583">
        <f>BM6+1</f>
        <v>61</v>
      </c>
      <c r="BP6" s="583">
        <f>BO6+1</f>
        <v>62</v>
      </c>
      <c r="BQ6" s="583">
        <f t="shared" ref="BQ6:BZ6" si="4">BP6+1</f>
        <v>63</v>
      </c>
      <c r="BR6" s="583">
        <f t="shared" si="4"/>
        <v>64</v>
      </c>
      <c r="BS6" s="583">
        <f t="shared" si="4"/>
        <v>65</v>
      </c>
      <c r="BT6" s="583">
        <f t="shared" si="4"/>
        <v>66</v>
      </c>
      <c r="BU6" s="583">
        <f t="shared" si="4"/>
        <v>67</v>
      </c>
      <c r="BV6" s="583">
        <f t="shared" si="4"/>
        <v>68</v>
      </c>
      <c r="BW6" s="583">
        <f t="shared" si="4"/>
        <v>69</v>
      </c>
      <c r="BX6" s="583">
        <f t="shared" si="4"/>
        <v>70</v>
      </c>
      <c r="BY6" s="583">
        <f t="shared" si="4"/>
        <v>71</v>
      </c>
      <c r="BZ6" s="583">
        <f t="shared" si="4"/>
        <v>72</v>
      </c>
      <c r="CA6" s="584">
        <f>BN6+1</f>
        <v>6</v>
      </c>
      <c r="CB6" s="583">
        <f>BZ6+1</f>
        <v>73</v>
      </c>
      <c r="CC6" s="583">
        <f>CB6+1</f>
        <v>74</v>
      </c>
      <c r="CD6" s="583">
        <f t="shared" ref="CD6:CM6" si="5">CC6+1</f>
        <v>75</v>
      </c>
      <c r="CE6" s="583">
        <f t="shared" si="5"/>
        <v>76</v>
      </c>
      <c r="CF6" s="583">
        <f t="shared" si="5"/>
        <v>77</v>
      </c>
      <c r="CG6" s="583">
        <f t="shared" si="5"/>
        <v>78</v>
      </c>
      <c r="CH6" s="583">
        <f t="shared" si="5"/>
        <v>79</v>
      </c>
      <c r="CI6" s="583">
        <f t="shared" si="5"/>
        <v>80</v>
      </c>
      <c r="CJ6" s="583">
        <f t="shared" si="5"/>
        <v>81</v>
      </c>
      <c r="CK6" s="583">
        <f t="shared" si="5"/>
        <v>82</v>
      </c>
      <c r="CL6" s="583">
        <f t="shared" si="5"/>
        <v>83</v>
      </c>
      <c r="CM6" s="583">
        <f t="shared" si="5"/>
        <v>84</v>
      </c>
      <c r="CN6" s="584">
        <f>CA6+1</f>
        <v>7</v>
      </c>
      <c r="CO6" s="583">
        <f>CM6+1</f>
        <v>85</v>
      </c>
      <c r="CP6" s="583">
        <f>CO6+1</f>
        <v>86</v>
      </c>
      <c r="CQ6" s="583">
        <f t="shared" ref="CQ6:CZ6" si="6">CP6+1</f>
        <v>87</v>
      </c>
      <c r="CR6" s="583">
        <f t="shared" si="6"/>
        <v>88</v>
      </c>
      <c r="CS6" s="583">
        <f t="shared" si="6"/>
        <v>89</v>
      </c>
      <c r="CT6" s="583">
        <f t="shared" si="6"/>
        <v>90</v>
      </c>
      <c r="CU6" s="583">
        <f t="shared" si="6"/>
        <v>91</v>
      </c>
      <c r="CV6" s="583">
        <f t="shared" si="6"/>
        <v>92</v>
      </c>
      <c r="CW6" s="583">
        <f t="shared" si="6"/>
        <v>93</v>
      </c>
      <c r="CX6" s="583">
        <f t="shared" si="6"/>
        <v>94</v>
      </c>
      <c r="CY6" s="583">
        <f t="shared" si="6"/>
        <v>95</v>
      </c>
      <c r="CZ6" s="583">
        <f t="shared" si="6"/>
        <v>96</v>
      </c>
      <c r="DA6" s="584">
        <f>CN6+1</f>
        <v>8</v>
      </c>
      <c r="DB6" s="583">
        <f>CZ6+1</f>
        <v>97</v>
      </c>
      <c r="DC6" s="583">
        <f>DB6+1</f>
        <v>98</v>
      </c>
      <c r="DD6" s="583">
        <f t="shared" ref="DD6:DM6" si="7">DC6+1</f>
        <v>99</v>
      </c>
      <c r="DE6" s="583">
        <f t="shared" si="7"/>
        <v>100</v>
      </c>
      <c r="DF6" s="583">
        <f t="shared" si="7"/>
        <v>101</v>
      </c>
      <c r="DG6" s="583">
        <f t="shared" si="7"/>
        <v>102</v>
      </c>
      <c r="DH6" s="583">
        <f t="shared" si="7"/>
        <v>103</v>
      </c>
      <c r="DI6" s="583">
        <f t="shared" si="7"/>
        <v>104</v>
      </c>
      <c r="DJ6" s="583">
        <f t="shared" si="7"/>
        <v>105</v>
      </c>
      <c r="DK6" s="583">
        <f t="shared" si="7"/>
        <v>106</v>
      </c>
      <c r="DL6" s="583">
        <f t="shared" si="7"/>
        <v>107</v>
      </c>
      <c r="DM6" s="583">
        <f t="shared" si="7"/>
        <v>108</v>
      </c>
      <c r="DN6" s="584">
        <f>DA6+1</f>
        <v>9</v>
      </c>
      <c r="DO6" s="583">
        <f>DM6+1</f>
        <v>109</v>
      </c>
      <c r="DP6" s="583">
        <f>DO6+1</f>
        <v>110</v>
      </c>
      <c r="DQ6" s="583">
        <f t="shared" ref="DQ6:DZ6" si="8">DP6+1</f>
        <v>111</v>
      </c>
      <c r="DR6" s="583">
        <f t="shared" si="8"/>
        <v>112</v>
      </c>
      <c r="DS6" s="583">
        <f t="shared" si="8"/>
        <v>113</v>
      </c>
      <c r="DT6" s="583">
        <f t="shared" si="8"/>
        <v>114</v>
      </c>
      <c r="DU6" s="583">
        <f t="shared" si="8"/>
        <v>115</v>
      </c>
      <c r="DV6" s="583">
        <f t="shared" si="8"/>
        <v>116</v>
      </c>
      <c r="DW6" s="583">
        <f t="shared" si="8"/>
        <v>117</v>
      </c>
      <c r="DX6" s="583">
        <f t="shared" si="8"/>
        <v>118</v>
      </c>
      <c r="DY6" s="583">
        <f t="shared" si="8"/>
        <v>119</v>
      </c>
      <c r="DZ6" s="583">
        <f t="shared" si="8"/>
        <v>120</v>
      </c>
      <c r="EA6" s="584">
        <f>DN6+1</f>
        <v>10</v>
      </c>
      <c r="EB6" s="583">
        <f>DZ6+1</f>
        <v>121</v>
      </c>
      <c r="EC6" s="583">
        <f>EB6+1</f>
        <v>122</v>
      </c>
      <c r="ED6" s="583">
        <f t="shared" ref="ED6:EM6" si="9">EC6+1</f>
        <v>123</v>
      </c>
      <c r="EE6" s="583">
        <f t="shared" si="9"/>
        <v>124</v>
      </c>
      <c r="EF6" s="583">
        <f t="shared" si="9"/>
        <v>125</v>
      </c>
      <c r="EG6" s="583">
        <f t="shared" si="9"/>
        <v>126</v>
      </c>
      <c r="EH6" s="583">
        <f t="shared" si="9"/>
        <v>127</v>
      </c>
      <c r="EI6" s="583">
        <f t="shared" si="9"/>
        <v>128</v>
      </c>
      <c r="EJ6" s="583">
        <f t="shared" si="9"/>
        <v>129</v>
      </c>
      <c r="EK6" s="583">
        <f t="shared" si="9"/>
        <v>130</v>
      </c>
      <c r="EL6" s="583">
        <f t="shared" si="9"/>
        <v>131</v>
      </c>
      <c r="EM6" s="583">
        <f t="shared" si="9"/>
        <v>132</v>
      </c>
      <c r="EN6" s="584">
        <f>EA6+1</f>
        <v>11</v>
      </c>
      <c r="EO6" s="583">
        <f>EM6+1</f>
        <v>133</v>
      </c>
      <c r="EP6" s="583">
        <f>EO6+1</f>
        <v>134</v>
      </c>
      <c r="EQ6" s="583">
        <f t="shared" ref="EQ6:EZ6" si="10">EP6+1</f>
        <v>135</v>
      </c>
      <c r="ER6" s="583">
        <f t="shared" si="10"/>
        <v>136</v>
      </c>
      <c r="ES6" s="583">
        <f t="shared" si="10"/>
        <v>137</v>
      </c>
      <c r="ET6" s="583">
        <f t="shared" si="10"/>
        <v>138</v>
      </c>
      <c r="EU6" s="583">
        <f t="shared" si="10"/>
        <v>139</v>
      </c>
      <c r="EV6" s="583">
        <f t="shared" si="10"/>
        <v>140</v>
      </c>
      <c r="EW6" s="583">
        <f t="shared" si="10"/>
        <v>141</v>
      </c>
      <c r="EX6" s="583">
        <f t="shared" si="10"/>
        <v>142</v>
      </c>
      <c r="EY6" s="583">
        <f t="shared" si="10"/>
        <v>143</v>
      </c>
      <c r="EZ6" s="583">
        <f t="shared" si="10"/>
        <v>144</v>
      </c>
      <c r="FA6" s="584">
        <f>EN6+1</f>
        <v>12</v>
      </c>
      <c r="FB6" s="583">
        <f>EZ6+1</f>
        <v>145</v>
      </c>
      <c r="FC6" s="583">
        <f>FB6+1</f>
        <v>146</v>
      </c>
      <c r="FD6" s="583">
        <f t="shared" ref="FD6:FM6" si="11">FC6+1</f>
        <v>147</v>
      </c>
      <c r="FE6" s="583">
        <f t="shared" si="11"/>
        <v>148</v>
      </c>
      <c r="FF6" s="583">
        <f t="shared" si="11"/>
        <v>149</v>
      </c>
      <c r="FG6" s="583">
        <f t="shared" si="11"/>
        <v>150</v>
      </c>
      <c r="FH6" s="583">
        <f t="shared" si="11"/>
        <v>151</v>
      </c>
      <c r="FI6" s="583">
        <f t="shared" si="11"/>
        <v>152</v>
      </c>
      <c r="FJ6" s="583">
        <f t="shared" si="11"/>
        <v>153</v>
      </c>
      <c r="FK6" s="583">
        <f t="shared" si="11"/>
        <v>154</v>
      </c>
      <c r="FL6" s="583">
        <f t="shared" si="11"/>
        <v>155</v>
      </c>
      <c r="FM6" s="583">
        <f t="shared" si="11"/>
        <v>156</v>
      </c>
      <c r="FN6" s="584">
        <f>FA6+1</f>
        <v>13</v>
      </c>
      <c r="FO6" s="583">
        <f>FM6+1</f>
        <v>157</v>
      </c>
      <c r="FP6" s="583">
        <f>FO6+1</f>
        <v>158</v>
      </c>
      <c r="FQ6" s="583">
        <f t="shared" ref="FQ6:FZ6" si="12">FP6+1</f>
        <v>159</v>
      </c>
      <c r="FR6" s="583">
        <f t="shared" si="12"/>
        <v>160</v>
      </c>
      <c r="FS6" s="583">
        <f t="shared" si="12"/>
        <v>161</v>
      </c>
      <c r="FT6" s="583">
        <f t="shared" si="12"/>
        <v>162</v>
      </c>
      <c r="FU6" s="583">
        <f t="shared" si="12"/>
        <v>163</v>
      </c>
      <c r="FV6" s="583">
        <f t="shared" si="12"/>
        <v>164</v>
      </c>
      <c r="FW6" s="583">
        <f t="shared" si="12"/>
        <v>165</v>
      </c>
      <c r="FX6" s="583">
        <f t="shared" si="12"/>
        <v>166</v>
      </c>
      <c r="FY6" s="583">
        <f t="shared" si="12"/>
        <v>167</v>
      </c>
      <c r="FZ6" s="583">
        <f t="shared" si="12"/>
        <v>168</v>
      </c>
      <c r="GA6" s="584">
        <f>FN6+1</f>
        <v>14</v>
      </c>
      <c r="GB6" s="583">
        <f>FZ6+1</f>
        <v>169</v>
      </c>
      <c r="GC6" s="583">
        <f>GB6+1</f>
        <v>170</v>
      </c>
      <c r="GD6" s="583">
        <f t="shared" ref="GD6:GM6" si="13">GC6+1</f>
        <v>171</v>
      </c>
      <c r="GE6" s="583">
        <f t="shared" si="13"/>
        <v>172</v>
      </c>
      <c r="GF6" s="583">
        <f t="shared" si="13"/>
        <v>173</v>
      </c>
      <c r="GG6" s="583">
        <f t="shared" si="13"/>
        <v>174</v>
      </c>
      <c r="GH6" s="583">
        <f t="shared" si="13"/>
        <v>175</v>
      </c>
      <c r="GI6" s="583">
        <f t="shared" si="13"/>
        <v>176</v>
      </c>
      <c r="GJ6" s="583">
        <f t="shared" si="13"/>
        <v>177</v>
      </c>
      <c r="GK6" s="583">
        <f t="shared" si="13"/>
        <v>178</v>
      </c>
      <c r="GL6" s="583">
        <f t="shared" si="13"/>
        <v>179</v>
      </c>
      <c r="GM6" s="583">
        <f t="shared" si="13"/>
        <v>180</v>
      </c>
      <c r="GN6" s="584">
        <f>GA6+1</f>
        <v>15</v>
      </c>
      <c r="GO6" s="583">
        <f>GM6+1</f>
        <v>181</v>
      </c>
      <c r="GP6" s="583">
        <f>GO6+1</f>
        <v>182</v>
      </c>
      <c r="GQ6" s="583">
        <f t="shared" ref="GQ6:GZ6" si="14">GP6+1</f>
        <v>183</v>
      </c>
      <c r="GR6" s="583">
        <f t="shared" si="14"/>
        <v>184</v>
      </c>
      <c r="GS6" s="583">
        <f t="shared" si="14"/>
        <v>185</v>
      </c>
      <c r="GT6" s="583">
        <f t="shared" si="14"/>
        <v>186</v>
      </c>
      <c r="GU6" s="583">
        <f t="shared" si="14"/>
        <v>187</v>
      </c>
      <c r="GV6" s="583">
        <f t="shared" si="14"/>
        <v>188</v>
      </c>
      <c r="GW6" s="583">
        <f t="shared" si="14"/>
        <v>189</v>
      </c>
      <c r="GX6" s="583">
        <f t="shared" si="14"/>
        <v>190</v>
      </c>
      <c r="GY6" s="583">
        <f t="shared" si="14"/>
        <v>191</v>
      </c>
      <c r="GZ6" s="583">
        <f t="shared" si="14"/>
        <v>192</v>
      </c>
      <c r="HA6" s="584">
        <f>GN6+1</f>
        <v>16</v>
      </c>
      <c r="HB6" s="583">
        <f>GZ6+1</f>
        <v>193</v>
      </c>
      <c r="HC6" s="583">
        <f>HB6+1</f>
        <v>194</v>
      </c>
      <c r="HD6" s="583">
        <f t="shared" ref="HD6:HM6" si="15">HC6+1</f>
        <v>195</v>
      </c>
      <c r="HE6" s="583">
        <f t="shared" si="15"/>
        <v>196</v>
      </c>
      <c r="HF6" s="583">
        <f t="shared" si="15"/>
        <v>197</v>
      </c>
      <c r="HG6" s="583">
        <f t="shared" si="15"/>
        <v>198</v>
      </c>
      <c r="HH6" s="583">
        <f t="shared" si="15"/>
        <v>199</v>
      </c>
      <c r="HI6" s="583">
        <f t="shared" si="15"/>
        <v>200</v>
      </c>
      <c r="HJ6" s="583">
        <f t="shared" si="15"/>
        <v>201</v>
      </c>
      <c r="HK6" s="583">
        <f t="shared" si="15"/>
        <v>202</v>
      </c>
      <c r="HL6" s="583">
        <f t="shared" si="15"/>
        <v>203</v>
      </c>
      <c r="HM6" s="583">
        <f t="shared" si="15"/>
        <v>204</v>
      </c>
      <c r="HN6" s="584">
        <f>HA6+1</f>
        <v>17</v>
      </c>
      <c r="HO6" s="583">
        <f>HM6+1</f>
        <v>205</v>
      </c>
      <c r="HP6" s="583">
        <f>HO6+1</f>
        <v>206</v>
      </c>
      <c r="HQ6" s="583">
        <f t="shared" ref="HQ6:HZ6" si="16">HP6+1</f>
        <v>207</v>
      </c>
      <c r="HR6" s="583">
        <f t="shared" si="16"/>
        <v>208</v>
      </c>
      <c r="HS6" s="583">
        <f t="shared" si="16"/>
        <v>209</v>
      </c>
      <c r="HT6" s="583">
        <f t="shared" si="16"/>
        <v>210</v>
      </c>
      <c r="HU6" s="583">
        <f t="shared" si="16"/>
        <v>211</v>
      </c>
      <c r="HV6" s="583">
        <f t="shared" si="16"/>
        <v>212</v>
      </c>
      <c r="HW6" s="583">
        <f t="shared" si="16"/>
        <v>213</v>
      </c>
      <c r="HX6" s="583">
        <f t="shared" si="16"/>
        <v>214</v>
      </c>
      <c r="HY6" s="583">
        <f t="shared" si="16"/>
        <v>215</v>
      </c>
      <c r="HZ6" s="583">
        <f t="shared" si="16"/>
        <v>216</v>
      </c>
      <c r="IA6" s="584">
        <f>HN6+1</f>
        <v>18</v>
      </c>
      <c r="IB6" s="583">
        <f>HZ6+1</f>
        <v>217</v>
      </c>
      <c r="IC6" s="583">
        <f>IB6+1</f>
        <v>218</v>
      </c>
      <c r="ID6" s="583">
        <f t="shared" ref="ID6:IM6" si="17">IC6+1</f>
        <v>219</v>
      </c>
      <c r="IE6" s="583">
        <f t="shared" si="17"/>
        <v>220</v>
      </c>
      <c r="IF6" s="583">
        <f t="shared" si="17"/>
        <v>221</v>
      </c>
      <c r="IG6" s="583">
        <f t="shared" si="17"/>
        <v>222</v>
      </c>
      <c r="IH6" s="583">
        <f t="shared" si="17"/>
        <v>223</v>
      </c>
      <c r="II6" s="583">
        <f t="shared" si="17"/>
        <v>224</v>
      </c>
      <c r="IJ6" s="583">
        <f t="shared" si="17"/>
        <v>225</v>
      </c>
      <c r="IK6" s="583">
        <f t="shared" si="17"/>
        <v>226</v>
      </c>
      <c r="IL6" s="583">
        <f t="shared" si="17"/>
        <v>227</v>
      </c>
      <c r="IM6" s="583">
        <f t="shared" si="17"/>
        <v>228</v>
      </c>
      <c r="IN6" s="584">
        <f>IA6+1</f>
        <v>19</v>
      </c>
      <c r="IO6" s="583">
        <f>IM6+1</f>
        <v>229</v>
      </c>
      <c r="IP6" s="583">
        <f>IO6+1</f>
        <v>230</v>
      </c>
      <c r="IQ6" s="583">
        <f t="shared" ref="IQ6:IZ6" si="18">IP6+1</f>
        <v>231</v>
      </c>
      <c r="IR6" s="583">
        <f t="shared" si="18"/>
        <v>232</v>
      </c>
      <c r="IS6" s="583">
        <f t="shared" si="18"/>
        <v>233</v>
      </c>
      <c r="IT6" s="583">
        <f t="shared" si="18"/>
        <v>234</v>
      </c>
      <c r="IU6" s="583">
        <f t="shared" si="18"/>
        <v>235</v>
      </c>
      <c r="IV6" s="583">
        <f t="shared" si="18"/>
        <v>236</v>
      </c>
      <c r="IW6" s="583">
        <f t="shared" si="18"/>
        <v>237</v>
      </c>
      <c r="IX6" s="583">
        <f t="shared" si="18"/>
        <v>238</v>
      </c>
      <c r="IY6" s="583">
        <f t="shared" si="18"/>
        <v>239</v>
      </c>
      <c r="IZ6" s="583">
        <f t="shared" si="18"/>
        <v>240</v>
      </c>
      <c r="JA6" s="584">
        <f>IN6+1</f>
        <v>20</v>
      </c>
      <c r="JB6" s="583">
        <f>IZ6+1</f>
        <v>241</v>
      </c>
      <c r="JC6" s="583">
        <f>JB6+1</f>
        <v>242</v>
      </c>
      <c r="JD6" s="583">
        <f t="shared" ref="JD6:JM6" si="19">JC6+1</f>
        <v>243</v>
      </c>
      <c r="JE6" s="583">
        <f t="shared" si="19"/>
        <v>244</v>
      </c>
      <c r="JF6" s="583">
        <f t="shared" si="19"/>
        <v>245</v>
      </c>
      <c r="JG6" s="583">
        <f t="shared" si="19"/>
        <v>246</v>
      </c>
      <c r="JH6" s="583">
        <f t="shared" si="19"/>
        <v>247</v>
      </c>
      <c r="JI6" s="583">
        <f t="shared" si="19"/>
        <v>248</v>
      </c>
      <c r="JJ6" s="583">
        <f t="shared" si="19"/>
        <v>249</v>
      </c>
      <c r="JK6" s="583">
        <f t="shared" si="19"/>
        <v>250</v>
      </c>
      <c r="JL6" s="583">
        <f t="shared" si="19"/>
        <v>251</v>
      </c>
      <c r="JM6" s="583">
        <f t="shared" si="19"/>
        <v>252</v>
      </c>
      <c r="JN6" s="584">
        <f>JA6+1</f>
        <v>21</v>
      </c>
      <c r="JO6" s="583">
        <f>JM6+1</f>
        <v>253</v>
      </c>
      <c r="JP6" s="583">
        <f>JO6+1</f>
        <v>254</v>
      </c>
      <c r="JQ6" s="583">
        <f t="shared" ref="JQ6:JZ6" si="20">JP6+1</f>
        <v>255</v>
      </c>
      <c r="JR6" s="583">
        <f t="shared" si="20"/>
        <v>256</v>
      </c>
      <c r="JS6" s="583">
        <f t="shared" si="20"/>
        <v>257</v>
      </c>
      <c r="JT6" s="583">
        <f t="shared" si="20"/>
        <v>258</v>
      </c>
      <c r="JU6" s="583">
        <f t="shared" si="20"/>
        <v>259</v>
      </c>
      <c r="JV6" s="583">
        <f t="shared" si="20"/>
        <v>260</v>
      </c>
      <c r="JW6" s="583">
        <f t="shared" si="20"/>
        <v>261</v>
      </c>
      <c r="JX6" s="583">
        <f t="shared" si="20"/>
        <v>262</v>
      </c>
      <c r="JY6" s="583">
        <f t="shared" si="20"/>
        <v>263</v>
      </c>
      <c r="JZ6" s="583">
        <f t="shared" si="20"/>
        <v>264</v>
      </c>
      <c r="KA6" s="584">
        <f>JN6+1</f>
        <v>22</v>
      </c>
      <c r="KB6" s="583">
        <f>JZ6+1</f>
        <v>265</v>
      </c>
      <c r="KC6" s="583">
        <f>KB6+1</f>
        <v>266</v>
      </c>
      <c r="KD6" s="583">
        <f t="shared" ref="KD6:KM6" si="21">KC6+1</f>
        <v>267</v>
      </c>
      <c r="KE6" s="583">
        <f t="shared" si="21"/>
        <v>268</v>
      </c>
      <c r="KF6" s="583">
        <f t="shared" si="21"/>
        <v>269</v>
      </c>
      <c r="KG6" s="583">
        <f t="shared" si="21"/>
        <v>270</v>
      </c>
      <c r="KH6" s="583">
        <f t="shared" si="21"/>
        <v>271</v>
      </c>
      <c r="KI6" s="583">
        <f t="shared" si="21"/>
        <v>272</v>
      </c>
      <c r="KJ6" s="583">
        <f t="shared" si="21"/>
        <v>273</v>
      </c>
      <c r="KK6" s="583">
        <f t="shared" si="21"/>
        <v>274</v>
      </c>
      <c r="KL6" s="583">
        <f t="shared" si="21"/>
        <v>275</v>
      </c>
      <c r="KM6" s="583">
        <f t="shared" si="21"/>
        <v>276</v>
      </c>
      <c r="KN6" s="584">
        <f>KA6+1</f>
        <v>23</v>
      </c>
      <c r="KO6" s="583">
        <f>KM6+1</f>
        <v>277</v>
      </c>
      <c r="KP6" s="583">
        <f>KO6+1</f>
        <v>278</v>
      </c>
      <c r="KQ6" s="583">
        <f t="shared" ref="KQ6:KZ6" si="22">KP6+1</f>
        <v>279</v>
      </c>
      <c r="KR6" s="583">
        <f t="shared" si="22"/>
        <v>280</v>
      </c>
      <c r="KS6" s="583">
        <f t="shared" si="22"/>
        <v>281</v>
      </c>
      <c r="KT6" s="583">
        <f t="shared" si="22"/>
        <v>282</v>
      </c>
      <c r="KU6" s="583">
        <f t="shared" si="22"/>
        <v>283</v>
      </c>
      <c r="KV6" s="583">
        <f t="shared" si="22"/>
        <v>284</v>
      </c>
      <c r="KW6" s="583">
        <f t="shared" si="22"/>
        <v>285</v>
      </c>
      <c r="KX6" s="583">
        <f t="shared" si="22"/>
        <v>286</v>
      </c>
      <c r="KY6" s="583">
        <f t="shared" si="22"/>
        <v>287</v>
      </c>
      <c r="KZ6" s="583">
        <f t="shared" si="22"/>
        <v>288</v>
      </c>
      <c r="LA6" s="584">
        <f>KN6+1</f>
        <v>24</v>
      </c>
      <c r="LB6" s="583">
        <f>KZ6+1</f>
        <v>289</v>
      </c>
      <c r="LC6" s="583">
        <f>LB6+1</f>
        <v>290</v>
      </c>
      <c r="LD6" s="583">
        <f t="shared" ref="LD6:LM6" si="23">LC6+1</f>
        <v>291</v>
      </c>
      <c r="LE6" s="583">
        <f t="shared" si="23"/>
        <v>292</v>
      </c>
      <c r="LF6" s="583">
        <f t="shared" si="23"/>
        <v>293</v>
      </c>
      <c r="LG6" s="583">
        <f t="shared" si="23"/>
        <v>294</v>
      </c>
      <c r="LH6" s="583">
        <f t="shared" si="23"/>
        <v>295</v>
      </c>
      <c r="LI6" s="583">
        <f t="shared" si="23"/>
        <v>296</v>
      </c>
      <c r="LJ6" s="583">
        <f t="shared" si="23"/>
        <v>297</v>
      </c>
      <c r="LK6" s="583">
        <f t="shared" si="23"/>
        <v>298</v>
      </c>
      <c r="LL6" s="583">
        <f t="shared" si="23"/>
        <v>299</v>
      </c>
      <c r="LM6" s="583">
        <f t="shared" si="23"/>
        <v>300</v>
      </c>
      <c r="LN6" s="587">
        <f>LA6+1</f>
        <v>25</v>
      </c>
    </row>
    <row r="7" spans="1:326" ht="14.65" thickBot="1"/>
    <row r="8" spans="1:326" ht="14.65" thickBot="1">
      <c r="A8" s="11" t="s">
        <v>47</v>
      </c>
      <c r="B8" s="13">
        <f t="shared" ref="B8:BK8" si="24">SUM(B9,B18)</f>
        <v>31250</v>
      </c>
      <c r="C8" s="13">
        <f t="shared" si="24"/>
        <v>31250</v>
      </c>
      <c r="D8" s="13">
        <f t="shared" si="24"/>
        <v>31250</v>
      </c>
      <c r="E8" s="13">
        <f t="shared" si="24"/>
        <v>31250</v>
      </c>
      <c r="F8" s="13">
        <f t="shared" si="24"/>
        <v>31250</v>
      </c>
      <c r="G8" s="13">
        <f t="shared" si="24"/>
        <v>31250</v>
      </c>
      <c r="H8" s="13">
        <f t="shared" si="24"/>
        <v>31250</v>
      </c>
      <c r="I8" s="13">
        <f t="shared" si="24"/>
        <v>31250</v>
      </c>
      <c r="J8" s="13">
        <f t="shared" si="24"/>
        <v>31250</v>
      </c>
      <c r="K8" s="13">
        <f t="shared" si="24"/>
        <v>31250</v>
      </c>
      <c r="L8" s="13">
        <f t="shared" si="24"/>
        <v>31250</v>
      </c>
      <c r="M8" s="13">
        <f t="shared" si="24"/>
        <v>31250</v>
      </c>
      <c r="N8" s="444">
        <f t="shared" si="24"/>
        <v>375000</v>
      </c>
      <c r="O8" s="13">
        <f t="shared" si="24"/>
        <v>104166.66666666667</v>
      </c>
      <c r="P8" s="13">
        <f t="shared" si="24"/>
        <v>104166.66666666667</v>
      </c>
      <c r="Q8" s="13">
        <f t="shared" si="24"/>
        <v>104166.66666666667</v>
      </c>
      <c r="R8" s="13">
        <f t="shared" si="24"/>
        <v>104166.66666666667</v>
      </c>
      <c r="S8" s="13">
        <f t="shared" si="24"/>
        <v>104166.66666666667</v>
      </c>
      <c r="T8" s="13">
        <f t="shared" si="24"/>
        <v>104166.66666666667</v>
      </c>
      <c r="U8" s="13">
        <f t="shared" si="24"/>
        <v>104166.66666666667</v>
      </c>
      <c r="V8" s="13">
        <f t="shared" si="24"/>
        <v>104166.66666666667</v>
      </c>
      <c r="W8" s="13">
        <f t="shared" si="24"/>
        <v>104166.66666666667</v>
      </c>
      <c r="X8" s="13">
        <f t="shared" si="24"/>
        <v>104166.66666666667</v>
      </c>
      <c r="Y8" s="13">
        <f t="shared" si="24"/>
        <v>104166.66666666667</v>
      </c>
      <c r="Z8" s="13">
        <f t="shared" si="24"/>
        <v>104166.66666666667</v>
      </c>
      <c r="AA8" s="444">
        <f t="shared" si="24"/>
        <v>1250000</v>
      </c>
      <c r="AB8" s="13">
        <f t="shared" si="24"/>
        <v>72916.666666666672</v>
      </c>
      <c r="AC8" s="13">
        <f t="shared" si="24"/>
        <v>72916.666666666672</v>
      </c>
      <c r="AD8" s="13">
        <f t="shared" si="24"/>
        <v>72916.666666666672</v>
      </c>
      <c r="AE8" s="13">
        <f t="shared" si="24"/>
        <v>72916.666666666672</v>
      </c>
      <c r="AF8" s="13">
        <f t="shared" si="24"/>
        <v>72916.666666666672</v>
      </c>
      <c r="AG8" s="13">
        <f t="shared" si="24"/>
        <v>72916.666666666672</v>
      </c>
      <c r="AH8" s="13">
        <f t="shared" si="24"/>
        <v>72916.666666666672</v>
      </c>
      <c r="AI8" s="13">
        <f t="shared" si="24"/>
        <v>72916.666666666672</v>
      </c>
      <c r="AJ8" s="13">
        <f t="shared" si="24"/>
        <v>72916.666666666672</v>
      </c>
      <c r="AK8" s="13">
        <f t="shared" si="24"/>
        <v>72916.666666666672</v>
      </c>
      <c r="AL8" s="13">
        <f t="shared" si="24"/>
        <v>72916.666666666672</v>
      </c>
      <c r="AM8" s="13">
        <f t="shared" si="24"/>
        <v>72916.666666666672</v>
      </c>
      <c r="AN8" s="444">
        <f t="shared" si="24"/>
        <v>874999.99999999988</v>
      </c>
      <c r="AO8" s="13">
        <f t="shared" si="24"/>
        <v>0</v>
      </c>
      <c r="AP8" s="13">
        <f t="shared" si="24"/>
        <v>0</v>
      </c>
      <c r="AQ8" s="13">
        <f t="shared" si="24"/>
        <v>0</v>
      </c>
      <c r="AR8" s="13">
        <f t="shared" si="24"/>
        <v>0</v>
      </c>
      <c r="AS8" s="13">
        <f t="shared" si="24"/>
        <v>0</v>
      </c>
      <c r="AT8" s="13">
        <f t="shared" si="24"/>
        <v>0</v>
      </c>
      <c r="AU8" s="13">
        <f t="shared" si="24"/>
        <v>0</v>
      </c>
      <c r="AV8" s="13">
        <f t="shared" si="24"/>
        <v>0</v>
      </c>
      <c r="AW8" s="13">
        <f t="shared" si="24"/>
        <v>0</v>
      </c>
      <c r="AX8" s="13">
        <f t="shared" si="24"/>
        <v>0</v>
      </c>
      <c r="AY8" s="13">
        <f t="shared" ref="AY8:AZ8" si="25">SUM(AY9,AY18)</f>
        <v>0</v>
      </c>
      <c r="AZ8" s="13">
        <f t="shared" si="25"/>
        <v>0</v>
      </c>
      <c r="BA8" s="444">
        <f t="shared" si="24"/>
        <v>0</v>
      </c>
      <c r="BB8" s="13">
        <f t="shared" si="24"/>
        <v>0</v>
      </c>
      <c r="BC8" s="13">
        <f t="shared" si="24"/>
        <v>0</v>
      </c>
      <c r="BD8" s="13">
        <f t="shared" si="24"/>
        <v>0</v>
      </c>
      <c r="BE8" s="13">
        <f t="shared" si="24"/>
        <v>0</v>
      </c>
      <c r="BF8" s="13">
        <f t="shared" si="24"/>
        <v>0</v>
      </c>
      <c r="BG8" s="13">
        <f t="shared" si="24"/>
        <v>0</v>
      </c>
      <c r="BH8" s="13">
        <f t="shared" si="24"/>
        <v>0</v>
      </c>
      <c r="BI8" s="13">
        <f t="shared" si="24"/>
        <v>0</v>
      </c>
      <c r="BJ8" s="13">
        <f t="shared" si="24"/>
        <v>0</v>
      </c>
      <c r="BK8" s="13">
        <f t="shared" si="24"/>
        <v>0</v>
      </c>
      <c r="BL8" s="13">
        <f t="shared" ref="BL8:BM8" si="26">SUM(BL9,BL18)</f>
        <v>0</v>
      </c>
      <c r="BM8" s="13">
        <f t="shared" si="26"/>
        <v>0</v>
      </c>
      <c r="BN8" s="444">
        <f t="shared" ref="BN8:DY8" si="27">SUM(BN9,BN18)</f>
        <v>0</v>
      </c>
      <c r="BO8" s="13">
        <f t="shared" si="27"/>
        <v>0</v>
      </c>
      <c r="BP8" s="13">
        <f t="shared" si="27"/>
        <v>0</v>
      </c>
      <c r="BQ8" s="13">
        <f t="shared" si="27"/>
        <v>0</v>
      </c>
      <c r="BR8" s="13">
        <f t="shared" si="27"/>
        <v>0</v>
      </c>
      <c r="BS8" s="13">
        <f t="shared" si="27"/>
        <v>0</v>
      </c>
      <c r="BT8" s="13">
        <f t="shared" si="27"/>
        <v>0</v>
      </c>
      <c r="BU8" s="13">
        <f t="shared" si="27"/>
        <v>0</v>
      </c>
      <c r="BV8" s="13">
        <f t="shared" si="27"/>
        <v>0</v>
      </c>
      <c r="BW8" s="13">
        <f t="shared" si="27"/>
        <v>0</v>
      </c>
      <c r="BX8" s="13">
        <f t="shared" si="27"/>
        <v>0</v>
      </c>
      <c r="BY8" s="13">
        <f t="shared" si="27"/>
        <v>0</v>
      </c>
      <c r="BZ8" s="13">
        <f t="shared" si="27"/>
        <v>0</v>
      </c>
      <c r="CA8" s="444">
        <f t="shared" si="27"/>
        <v>0</v>
      </c>
      <c r="CB8" s="13">
        <f t="shared" si="27"/>
        <v>0</v>
      </c>
      <c r="CC8" s="13">
        <f t="shared" si="27"/>
        <v>0</v>
      </c>
      <c r="CD8" s="13">
        <f t="shared" si="27"/>
        <v>0</v>
      </c>
      <c r="CE8" s="13">
        <f t="shared" si="27"/>
        <v>0</v>
      </c>
      <c r="CF8" s="13">
        <f t="shared" si="27"/>
        <v>0</v>
      </c>
      <c r="CG8" s="13">
        <f t="shared" si="27"/>
        <v>0</v>
      </c>
      <c r="CH8" s="13">
        <f t="shared" si="27"/>
        <v>0</v>
      </c>
      <c r="CI8" s="13">
        <f t="shared" si="27"/>
        <v>0</v>
      </c>
      <c r="CJ8" s="13">
        <f t="shared" si="27"/>
        <v>0</v>
      </c>
      <c r="CK8" s="13">
        <f t="shared" si="27"/>
        <v>0</v>
      </c>
      <c r="CL8" s="13">
        <f t="shared" si="27"/>
        <v>0</v>
      </c>
      <c r="CM8" s="13">
        <f t="shared" si="27"/>
        <v>0</v>
      </c>
      <c r="CN8" s="444">
        <f t="shared" si="27"/>
        <v>0</v>
      </c>
      <c r="CO8" s="13">
        <f t="shared" si="27"/>
        <v>0</v>
      </c>
      <c r="CP8" s="13">
        <f t="shared" si="27"/>
        <v>0</v>
      </c>
      <c r="CQ8" s="13">
        <f t="shared" si="27"/>
        <v>0</v>
      </c>
      <c r="CR8" s="13">
        <f t="shared" si="27"/>
        <v>0</v>
      </c>
      <c r="CS8" s="13">
        <f t="shared" si="27"/>
        <v>0</v>
      </c>
      <c r="CT8" s="13">
        <f t="shared" si="27"/>
        <v>0</v>
      </c>
      <c r="CU8" s="13">
        <f t="shared" si="27"/>
        <v>0</v>
      </c>
      <c r="CV8" s="13">
        <f t="shared" si="27"/>
        <v>0</v>
      </c>
      <c r="CW8" s="13">
        <f t="shared" si="27"/>
        <v>0</v>
      </c>
      <c r="CX8" s="13">
        <f t="shared" si="27"/>
        <v>0</v>
      </c>
      <c r="CY8" s="13">
        <f t="shared" si="27"/>
        <v>0</v>
      </c>
      <c r="CZ8" s="13">
        <f t="shared" si="27"/>
        <v>0</v>
      </c>
      <c r="DA8" s="444">
        <f t="shared" si="27"/>
        <v>0</v>
      </c>
      <c r="DB8" s="13">
        <f t="shared" si="27"/>
        <v>0</v>
      </c>
      <c r="DC8" s="13">
        <f t="shared" si="27"/>
        <v>0</v>
      </c>
      <c r="DD8" s="13">
        <f t="shared" si="27"/>
        <v>0</v>
      </c>
      <c r="DE8" s="13">
        <f t="shared" si="27"/>
        <v>0</v>
      </c>
      <c r="DF8" s="13">
        <f t="shared" si="27"/>
        <v>0</v>
      </c>
      <c r="DG8" s="13">
        <f t="shared" si="27"/>
        <v>0</v>
      </c>
      <c r="DH8" s="13">
        <f t="shared" si="27"/>
        <v>0</v>
      </c>
      <c r="DI8" s="13">
        <f t="shared" si="27"/>
        <v>0</v>
      </c>
      <c r="DJ8" s="13">
        <f t="shared" si="27"/>
        <v>0</v>
      </c>
      <c r="DK8" s="13">
        <f t="shared" si="27"/>
        <v>0</v>
      </c>
      <c r="DL8" s="13">
        <f t="shared" si="27"/>
        <v>0</v>
      </c>
      <c r="DM8" s="13">
        <f t="shared" si="27"/>
        <v>0</v>
      </c>
      <c r="DN8" s="444">
        <f t="shared" si="27"/>
        <v>0</v>
      </c>
      <c r="DO8" s="13">
        <f t="shared" si="27"/>
        <v>0</v>
      </c>
      <c r="DP8" s="13">
        <f t="shared" si="27"/>
        <v>0</v>
      </c>
      <c r="DQ8" s="13">
        <f t="shared" si="27"/>
        <v>0</v>
      </c>
      <c r="DR8" s="13">
        <f t="shared" si="27"/>
        <v>0</v>
      </c>
      <c r="DS8" s="13">
        <f t="shared" si="27"/>
        <v>0</v>
      </c>
      <c r="DT8" s="13">
        <f t="shared" si="27"/>
        <v>0</v>
      </c>
      <c r="DU8" s="13">
        <f t="shared" si="27"/>
        <v>0</v>
      </c>
      <c r="DV8" s="13">
        <f t="shared" si="27"/>
        <v>0</v>
      </c>
      <c r="DW8" s="13">
        <f t="shared" si="27"/>
        <v>0</v>
      </c>
      <c r="DX8" s="13">
        <f t="shared" si="27"/>
        <v>0</v>
      </c>
      <c r="DY8" s="13">
        <f t="shared" si="27"/>
        <v>0</v>
      </c>
      <c r="DZ8" s="13">
        <f t="shared" ref="DZ8:GK8" si="28">SUM(DZ9,DZ18)</f>
        <v>0</v>
      </c>
      <c r="EA8" s="444">
        <f t="shared" si="28"/>
        <v>0</v>
      </c>
      <c r="EB8" s="13">
        <f t="shared" si="28"/>
        <v>0</v>
      </c>
      <c r="EC8" s="13">
        <f t="shared" si="28"/>
        <v>0</v>
      </c>
      <c r="ED8" s="13">
        <f t="shared" si="28"/>
        <v>0</v>
      </c>
      <c r="EE8" s="13">
        <f t="shared" si="28"/>
        <v>0</v>
      </c>
      <c r="EF8" s="13">
        <f t="shared" si="28"/>
        <v>0</v>
      </c>
      <c r="EG8" s="13">
        <f t="shared" si="28"/>
        <v>0</v>
      </c>
      <c r="EH8" s="13">
        <f t="shared" si="28"/>
        <v>0</v>
      </c>
      <c r="EI8" s="13">
        <f t="shared" si="28"/>
        <v>0</v>
      </c>
      <c r="EJ8" s="13">
        <f t="shared" si="28"/>
        <v>0</v>
      </c>
      <c r="EK8" s="13">
        <f t="shared" si="28"/>
        <v>0</v>
      </c>
      <c r="EL8" s="13">
        <f t="shared" si="28"/>
        <v>0</v>
      </c>
      <c r="EM8" s="13">
        <f t="shared" si="28"/>
        <v>0</v>
      </c>
      <c r="EN8" s="444">
        <f t="shared" si="28"/>
        <v>0</v>
      </c>
      <c r="EO8" s="13">
        <f t="shared" si="28"/>
        <v>0</v>
      </c>
      <c r="EP8" s="13">
        <f t="shared" si="28"/>
        <v>0</v>
      </c>
      <c r="EQ8" s="13">
        <f t="shared" si="28"/>
        <v>0</v>
      </c>
      <c r="ER8" s="13">
        <f t="shared" si="28"/>
        <v>0</v>
      </c>
      <c r="ES8" s="13">
        <f t="shared" si="28"/>
        <v>0</v>
      </c>
      <c r="ET8" s="13">
        <f t="shared" si="28"/>
        <v>0</v>
      </c>
      <c r="EU8" s="13">
        <f t="shared" si="28"/>
        <v>0</v>
      </c>
      <c r="EV8" s="13">
        <f t="shared" si="28"/>
        <v>0</v>
      </c>
      <c r="EW8" s="13">
        <f t="shared" si="28"/>
        <v>0</v>
      </c>
      <c r="EX8" s="13">
        <f t="shared" si="28"/>
        <v>0</v>
      </c>
      <c r="EY8" s="13">
        <f t="shared" si="28"/>
        <v>0</v>
      </c>
      <c r="EZ8" s="13">
        <f t="shared" si="28"/>
        <v>0</v>
      </c>
      <c r="FA8" s="444">
        <f t="shared" si="28"/>
        <v>0</v>
      </c>
      <c r="FB8" s="13">
        <f t="shared" si="28"/>
        <v>0</v>
      </c>
      <c r="FC8" s="13">
        <f t="shared" si="28"/>
        <v>0</v>
      </c>
      <c r="FD8" s="13">
        <f t="shared" si="28"/>
        <v>0</v>
      </c>
      <c r="FE8" s="13">
        <f t="shared" si="28"/>
        <v>0</v>
      </c>
      <c r="FF8" s="13">
        <f t="shared" si="28"/>
        <v>0</v>
      </c>
      <c r="FG8" s="13">
        <f t="shared" si="28"/>
        <v>0</v>
      </c>
      <c r="FH8" s="13">
        <f t="shared" si="28"/>
        <v>0</v>
      </c>
      <c r="FI8" s="13">
        <f t="shared" si="28"/>
        <v>0</v>
      </c>
      <c r="FJ8" s="13">
        <f t="shared" si="28"/>
        <v>0</v>
      </c>
      <c r="FK8" s="13">
        <f t="shared" si="28"/>
        <v>0</v>
      </c>
      <c r="FL8" s="13">
        <f t="shared" si="28"/>
        <v>0</v>
      </c>
      <c r="FM8" s="13">
        <f t="shared" si="28"/>
        <v>0</v>
      </c>
      <c r="FN8" s="444">
        <f t="shared" si="28"/>
        <v>0</v>
      </c>
      <c r="FO8" s="13">
        <f t="shared" si="28"/>
        <v>0</v>
      </c>
      <c r="FP8" s="13">
        <f t="shared" si="28"/>
        <v>0</v>
      </c>
      <c r="FQ8" s="13">
        <f t="shared" si="28"/>
        <v>0</v>
      </c>
      <c r="FR8" s="13">
        <f t="shared" si="28"/>
        <v>0</v>
      </c>
      <c r="FS8" s="13">
        <f t="shared" si="28"/>
        <v>0</v>
      </c>
      <c r="FT8" s="13">
        <f t="shared" si="28"/>
        <v>0</v>
      </c>
      <c r="FU8" s="13">
        <f t="shared" si="28"/>
        <v>0</v>
      </c>
      <c r="FV8" s="13">
        <f t="shared" si="28"/>
        <v>0</v>
      </c>
      <c r="FW8" s="13">
        <f t="shared" si="28"/>
        <v>0</v>
      </c>
      <c r="FX8" s="13">
        <f t="shared" si="28"/>
        <v>0</v>
      </c>
      <c r="FY8" s="13">
        <f t="shared" si="28"/>
        <v>0</v>
      </c>
      <c r="FZ8" s="13">
        <f t="shared" si="28"/>
        <v>0</v>
      </c>
      <c r="GA8" s="444">
        <f t="shared" si="28"/>
        <v>0</v>
      </c>
      <c r="GB8" s="13">
        <f t="shared" si="28"/>
        <v>0</v>
      </c>
      <c r="GC8" s="13">
        <f t="shared" si="28"/>
        <v>0</v>
      </c>
      <c r="GD8" s="13">
        <f t="shared" si="28"/>
        <v>0</v>
      </c>
      <c r="GE8" s="13">
        <f t="shared" si="28"/>
        <v>0</v>
      </c>
      <c r="GF8" s="13">
        <f t="shared" si="28"/>
        <v>0</v>
      </c>
      <c r="GG8" s="13">
        <f t="shared" si="28"/>
        <v>0</v>
      </c>
      <c r="GH8" s="13">
        <f t="shared" si="28"/>
        <v>0</v>
      </c>
      <c r="GI8" s="13">
        <f t="shared" si="28"/>
        <v>0</v>
      </c>
      <c r="GJ8" s="13">
        <f t="shared" si="28"/>
        <v>0</v>
      </c>
      <c r="GK8" s="13">
        <f t="shared" si="28"/>
        <v>0</v>
      </c>
      <c r="GL8" s="13">
        <f t="shared" ref="GL8:IW8" si="29">SUM(GL9,GL18)</f>
        <v>0</v>
      </c>
      <c r="GM8" s="13">
        <f t="shared" si="29"/>
        <v>0</v>
      </c>
      <c r="GN8" s="444">
        <f t="shared" si="29"/>
        <v>0</v>
      </c>
      <c r="GO8" s="13">
        <f t="shared" si="29"/>
        <v>0</v>
      </c>
      <c r="GP8" s="13">
        <f t="shared" si="29"/>
        <v>0</v>
      </c>
      <c r="GQ8" s="13">
        <f t="shared" si="29"/>
        <v>0</v>
      </c>
      <c r="GR8" s="13">
        <f t="shared" si="29"/>
        <v>0</v>
      </c>
      <c r="GS8" s="13">
        <f t="shared" si="29"/>
        <v>0</v>
      </c>
      <c r="GT8" s="13">
        <f t="shared" si="29"/>
        <v>0</v>
      </c>
      <c r="GU8" s="13">
        <f t="shared" si="29"/>
        <v>0</v>
      </c>
      <c r="GV8" s="13">
        <f t="shared" si="29"/>
        <v>0</v>
      </c>
      <c r="GW8" s="13">
        <f t="shared" si="29"/>
        <v>0</v>
      </c>
      <c r="GX8" s="13">
        <f t="shared" si="29"/>
        <v>0</v>
      </c>
      <c r="GY8" s="13">
        <f t="shared" si="29"/>
        <v>0</v>
      </c>
      <c r="GZ8" s="13">
        <f t="shared" si="29"/>
        <v>0</v>
      </c>
      <c r="HA8" s="444">
        <f t="shared" si="29"/>
        <v>0</v>
      </c>
      <c r="HB8" s="13">
        <f t="shared" si="29"/>
        <v>0</v>
      </c>
      <c r="HC8" s="13">
        <f t="shared" si="29"/>
        <v>0</v>
      </c>
      <c r="HD8" s="13">
        <f t="shared" si="29"/>
        <v>0</v>
      </c>
      <c r="HE8" s="13">
        <f t="shared" si="29"/>
        <v>0</v>
      </c>
      <c r="HF8" s="13">
        <f t="shared" si="29"/>
        <v>0</v>
      </c>
      <c r="HG8" s="13">
        <f t="shared" si="29"/>
        <v>0</v>
      </c>
      <c r="HH8" s="13">
        <f t="shared" si="29"/>
        <v>0</v>
      </c>
      <c r="HI8" s="13">
        <f t="shared" si="29"/>
        <v>0</v>
      </c>
      <c r="HJ8" s="13">
        <f t="shared" si="29"/>
        <v>0</v>
      </c>
      <c r="HK8" s="13">
        <f t="shared" si="29"/>
        <v>0</v>
      </c>
      <c r="HL8" s="13">
        <f t="shared" si="29"/>
        <v>0</v>
      </c>
      <c r="HM8" s="13">
        <f t="shared" si="29"/>
        <v>0</v>
      </c>
      <c r="HN8" s="444">
        <f t="shared" si="29"/>
        <v>0</v>
      </c>
      <c r="HO8" s="13">
        <f t="shared" si="29"/>
        <v>0</v>
      </c>
      <c r="HP8" s="13">
        <f t="shared" si="29"/>
        <v>0</v>
      </c>
      <c r="HQ8" s="13">
        <f t="shared" si="29"/>
        <v>0</v>
      </c>
      <c r="HR8" s="13">
        <f t="shared" si="29"/>
        <v>0</v>
      </c>
      <c r="HS8" s="13">
        <f t="shared" si="29"/>
        <v>0</v>
      </c>
      <c r="HT8" s="13">
        <f t="shared" si="29"/>
        <v>0</v>
      </c>
      <c r="HU8" s="13">
        <f t="shared" si="29"/>
        <v>0</v>
      </c>
      <c r="HV8" s="13">
        <f t="shared" si="29"/>
        <v>0</v>
      </c>
      <c r="HW8" s="13">
        <f t="shared" si="29"/>
        <v>0</v>
      </c>
      <c r="HX8" s="13">
        <f t="shared" si="29"/>
        <v>0</v>
      </c>
      <c r="HY8" s="13">
        <f t="shared" si="29"/>
        <v>0</v>
      </c>
      <c r="HZ8" s="13">
        <f t="shared" si="29"/>
        <v>0</v>
      </c>
      <c r="IA8" s="444">
        <f t="shared" si="29"/>
        <v>0</v>
      </c>
      <c r="IB8" s="13">
        <f t="shared" si="29"/>
        <v>0</v>
      </c>
      <c r="IC8" s="13">
        <f t="shared" si="29"/>
        <v>0</v>
      </c>
      <c r="ID8" s="13">
        <f t="shared" si="29"/>
        <v>0</v>
      </c>
      <c r="IE8" s="13">
        <f t="shared" si="29"/>
        <v>0</v>
      </c>
      <c r="IF8" s="13">
        <f t="shared" si="29"/>
        <v>0</v>
      </c>
      <c r="IG8" s="13">
        <f t="shared" si="29"/>
        <v>0</v>
      </c>
      <c r="IH8" s="13">
        <f t="shared" si="29"/>
        <v>0</v>
      </c>
      <c r="II8" s="13">
        <f t="shared" si="29"/>
        <v>0</v>
      </c>
      <c r="IJ8" s="13">
        <f t="shared" si="29"/>
        <v>0</v>
      </c>
      <c r="IK8" s="13">
        <f t="shared" si="29"/>
        <v>0</v>
      </c>
      <c r="IL8" s="13">
        <f t="shared" si="29"/>
        <v>0</v>
      </c>
      <c r="IM8" s="13">
        <f t="shared" si="29"/>
        <v>0</v>
      </c>
      <c r="IN8" s="444">
        <f t="shared" si="29"/>
        <v>0</v>
      </c>
      <c r="IO8" s="13">
        <f t="shared" si="29"/>
        <v>0</v>
      </c>
      <c r="IP8" s="13">
        <f t="shared" si="29"/>
        <v>0</v>
      </c>
      <c r="IQ8" s="13">
        <f t="shared" si="29"/>
        <v>0</v>
      </c>
      <c r="IR8" s="13">
        <f t="shared" si="29"/>
        <v>0</v>
      </c>
      <c r="IS8" s="13">
        <f t="shared" si="29"/>
        <v>0</v>
      </c>
      <c r="IT8" s="13">
        <f t="shared" si="29"/>
        <v>0</v>
      </c>
      <c r="IU8" s="13">
        <f t="shared" si="29"/>
        <v>0</v>
      </c>
      <c r="IV8" s="13">
        <f t="shared" si="29"/>
        <v>0</v>
      </c>
      <c r="IW8" s="13">
        <f t="shared" si="29"/>
        <v>0</v>
      </c>
      <c r="IX8" s="13">
        <f t="shared" ref="IX8:LI8" si="30">SUM(IX9,IX18)</f>
        <v>0</v>
      </c>
      <c r="IY8" s="13">
        <f t="shared" si="30"/>
        <v>0</v>
      </c>
      <c r="IZ8" s="13">
        <f t="shared" si="30"/>
        <v>0</v>
      </c>
      <c r="JA8" s="444">
        <f t="shared" si="30"/>
        <v>0</v>
      </c>
      <c r="JB8" s="13">
        <f t="shared" si="30"/>
        <v>0</v>
      </c>
      <c r="JC8" s="13">
        <f t="shared" si="30"/>
        <v>0</v>
      </c>
      <c r="JD8" s="13">
        <f t="shared" si="30"/>
        <v>0</v>
      </c>
      <c r="JE8" s="13">
        <f t="shared" si="30"/>
        <v>0</v>
      </c>
      <c r="JF8" s="13">
        <f t="shared" si="30"/>
        <v>0</v>
      </c>
      <c r="JG8" s="13">
        <f t="shared" si="30"/>
        <v>0</v>
      </c>
      <c r="JH8" s="13">
        <f t="shared" si="30"/>
        <v>0</v>
      </c>
      <c r="JI8" s="13">
        <f t="shared" si="30"/>
        <v>0</v>
      </c>
      <c r="JJ8" s="13">
        <f t="shared" si="30"/>
        <v>0</v>
      </c>
      <c r="JK8" s="13">
        <f t="shared" si="30"/>
        <v>0</v>
      </c>
      <c r="JL8" s="13">
        <f t="shared" si="30"/>
        <v>0</v>
      </c>
      <c r="JM8" s="13">
        <f t="shared" si="30"/>
        <v>0</v>
      </c>
      <c r="JN8" s="444">
        <f t="shared" si="30"/>
        <v>0</v>
      </c>
      <c r="JO8" s="13">
        <f t="shared" si="30"/>
        <v>0</v>
      </c>
      <c r="JP8" s="13">
        <f t="shared" si="30"/>
        <v>0</v>
      </c>
      <c r="JQ8" s="13">
        <f t="shared" si="30"/>
        <v>0</v>
      </c>
      <c r="JR8" s="13">
        <f t="shared" si="30"/>
        <v>0</v>
      </c>
      <c r="JS8" s="13">
        <f t="shared" si="30"/>
        <v>0</v>
      </c>
      <c r="JT8" s="13">
        <f t="shared" si="30"/>
        <v>0</v>
      </c>
      <c r="JU8" s="13">
        <f t="shared" si="30"/>
        <v>0</v>
      </c>
      <c r="JV8" s="13">
        <f t="shared" si="30"/>
        <v>0</v>
      </c>
      <c r="JW8" s="13">
        <f t="shared" si="30"/>
        <v>0</v>
      </c>
      <c r="JX8" s="13">
        <f t="shared" si="30"/>
        <v>0</v>
      </c>
      <c r="JY8" s="13">
        <f t="shared" si="30"/>
        <v>0</v>
      </c>
      <c r="JZ8" s="13">
        <f t="shared" si="30"/>
        <v>0</v>
      </c>
      <c r="KA8" s="444">
        <f t="shared" si="30"/>
        <v>0</v>
      </c>
      <c r="KB8" s="13">
        <f t="shared" si="30"/>
        <v>0</v>
      </c>
      <c r="KC8" s="13">
        <f t="shared" si="30"/>
        <v>0</v>
      </c>
      <c r="KD8" s="13">
        <f t="shared" si="30"/>
        <v>0</v>
      </c>
      <c r="KE8" s="13">
        <f t="shared" si="30"/>
        <v>0</v>
      </c>
      <c r="KF8" s="13">
        <f t="shared" si="30"/>
        <v>0</v>
      </c>
      <c r="KG8" s="13">
        <f t="shared" si="30"/>
        <v>0</v>
      </c>
      <c r="KH8" s="13">
        <f t="shared" si="30"/>
        <v>0</v>
      </c>
      <c r="KI8" s="13">
        <f t="shared" si="30"/>
        <v>0</v>
      </c>
      <c r="KJ8" s="13">
        <f t="shared" si="30"/>
        <v>0</v>
      </c>
      <c r="KK8" s="13">
        <f t="shared" si="30"/>
        <v>0</v>
      </c>
      <c r="KL8" s="13">
        <f t="shared" si="30"/>
        <v>0</v>
      </c>
      <c r="KM8" s="13">
        <f t="shared" si="30"/>
        <v>0</v>
      </c>
      <c r="KN8" s="444">
        <f t="shared" si="30"/>
        <v>0</v>
      </c>
      <c r="KO8" s="13">
        <f t="shared" si="30"/>
        <v>0</v>
      </c>
      <c r="KP8" s="13">
        <f t="shared" si="30"/>
        <v>0</v>
      </c>
      <c r="KQ8" s="13">
        <f t="shared" si="30"/>
        <v>0</v>
      </c>
      <c r="KR8" s="13">
        <f t="shared" si="30"/>
        <v>0</v>
      </c>
      <c r="KS8" s="13">
        <f t="shared" si="30"/>
        <v>0</v>
      </c>
      <c r="KT8" s="13">
        <f t="shared" si="30"/>
        <v>0</v>
      </c>
      <c r="KU8" s="13">
        <f t="shared" si="30"/>
        <v>0</v>
      </c>
      <c r="KV8" s="13">
        <f t="shared" si="30"/>
        <v>0</v>
      </c>
      <c r="KW8" s="13">
        <f t="shared" si="30"/>
        <v>0</v>
      </c>
      <c r="KX8" s="13">
        <f t="shared" si="30"/>
        <v>0</v>
      </c>
      <c r="KY8" s="13">
        <f t="shared" si="30"/>
        <v>0</v>
      </c>
      <c r="KZ8" s="13">
        <f t="shared" si="30"/>
        <v>0</v>
      </c>
      <c r="LA8" s="444">
        <f t="shared" si="30"/>
        <v>0</v>
      </c>
      <c r="LB8" s="13">
        <f t="shared" si="30"/>
        <v>0</v>
      </c>
      <c r="LC8" s="13">
        <f t="shared" si="30"/>
        <v>0</v>
      </c>
      <c r="LD8" s="13">
        <f t="shared" si="30"/>
        <v>0</v>
      </c>
      <c r="LE8" s="13">
        <f t="shared" si="30"/>
        <v>0</v>
      </c>
      <c r="LF8" s="13">
        <f t="shared" si="30"/>
        <v>0</v>
      </c>
      <c r="LG8" s="13">
        <f t="shared" si="30"/>
        <v>0</v>
      </c>
      <c r="LH8" s="13">
        <f t="shared" si="30"/>
        <v>0</v>
      </c>
      <c r="LI8" s="13">
        <f t="shared" si="30"/>
        <v>0</v>
      </c>
      <c r="LJ8" s="13">
        <f t="shared" ref="LJ8:LN8" si="31">SUM(LJ9,LJ18)</f>
        <v>0</v>
      </c>
      <c r="LK8" s="13">
        <f t="shared" si="31"/>
        <v>0</v>
      </c>
      <c r="LL8" s="13">
        <f t="shared" si="31"/>
        <v>0</v>
      </c>
      <c r="LM8" s="13">
        <f t="shared" si="31"/>
        <v>0</v>
      </c>
      <c r="LN8" s="444">
        <f t="shared" si="31"/>
        <v>0</v>
      </c>
    </row>
    <row r="9" spans="1:326">
      <c r="A9" s="18" t="s">
        <v>46</v>
      </c>
      <c r="B9" s="19">
        <f>'Dalyvio prielaidos'!$E$23/12</f>
        <v>31250</v>
      </c>
      <c r="C9" s="19">
        <f>'Dalyvio prielaidos'!$E$23/12</f>
        <v>31250</v>
      </c>
      <c r="D9" s="19">
        <f>'Dalyvio prielaidos'!$E$23/12</f>
        <v>31250</v>
      </c>
      <c r="E9" s="19">
        <f>'Dalyvio prielaidos'!$E$23/12</f>
        <v>31250</v>
      </c>
      <c r="F9" s="19">
        <f>'Dalyvio prielaidos'!$E$23/12</f>
        <v>31250</v>
      </c>
      <c r="G9" s="19">
        <f>'Dalyvio prielaidos'!$E$23/12</f>
        <v>31250</v>
      </c>
      <c r="H9" s="19">
        <f>'Dalyvio prielaidos'!$E$23/12</f>
        <v>31250</v>
      </c>
      <c r="I9" s="19">
        <f>'Dalyvio prielaidos'!$E$23/12</f>
        <v>31250</v>
      </c>
      <c r="J9" s="19">
        <f>'Dalyvio prielaidos'!$E$23/12</f>
        <v>31250</v>
      </c>
      <c r="K9" s="19">
        <f>'Dalyvio prielaidos'!$E$23/12</f>
        <v>31250</v>
      </c>
      <c r="L9" s="19">
        <f>'Dalyvio prielaidos'!$E$23/12</f>
        <v>31250</v>
      </c>
      <c r="M9" s="19">
        <f>'Dalyvio prielaidos'!$E$23/12</f>
        <v>31250</v>
      </c>
      <c r="N9" s="20">
        <f>SUM(B9:M9)</f>
        <v>375000</v>
      </c>
      <c r="O9" s="19">
        <f>'Dalyvio prielaidos'!$F$23/12</f>
        <v>104166.66666666667</v>
      </c>
      <c r="P9" s="19">
        <f>'Dalyvio prielaidos'!$F$23/12</f>
        <v>104166.66666666667</v>
      </c>
      <c r="Q9" s="19">
        <f>'Dalyvio prielaidos'!$F$23/12</f>
        <v>104166.66666666667</v>
      </c>
      <c r="R9" s="19">
        <f>'Dalyvio prielaidos'!$F$23/12</f>
        <v>104166.66666666667</v>
      </c>
      <c r="S9" s="19">
        <f>'Dalyvio prielaidos'!$F$23/12</f>
        <v>104166.66666666667</v>
      </c>
      <c r="T9" s="19">
        <f>'Dalyvio prielaidos'!$F$23/12</f>
        <v>104166.66666666667</v>
      </c>
      <c r="U9" s="19">
        <f>'Dalyvio prielaidos'!$F$23/12</f>
        <v>104166.66666666667</v>
      </c>
      <c r="V9" s="19">
        <f>'Dalyvio prielaidos'!$F$23/12</f>
        <v>104166.66666666667</v>
      </c>
      <c r="W9" s="19">
        <f>'Dalyvio prielaidos'!$F$23/12</f>
        <v>104166.66666666667</v>
      </c>
      <c r="X9" s="19">
        <f>'Dalyvio prielaidos'!$F$23/12</f>
        <v>104166.66666666667</v>
      </c>
      <c r="Y9" s="19">
        <f>'Dalyvio prielaidos'!$F$23/12</f>
        <v>104166.66666666667</v>
      </c>
      <c r="Z9" s="19">
        <f>'Dalyvio prielaidos'!$F$23/12</f>
        <v>104166.66666666667</v>
      </c>
      <c r="AA9" s="20">
        <f>SUM(O9:Z9)</f>
        <v>1250000</v>
      </c>
      <c r="AB9" s="537">
        <f>'Dalyvio prielaidos'!$G$23/12</f>
        <v>72916.666666666672</v>
      </c>
      <c r="AC9" s="537">
        <f>'Dalyvio prielaidos'!$G$23/12</f>
        <v>72916.666666666672</v>
      </c>
      <c r="AD9" s="537">
        <f>'Dalyvio prielaidos'!$G$23/12</f>
        <v>72916.666666666672</v>
      </c>
      <c r="AE9" s="537">
        <f>'Dalyvio prielaidos'!$G$23/12</f>
        <v>72916.666666666672</v>
      </c>
      <c r="AF9" s="537">
        <f>'Dalyvio prielaidos'!$G$23/12</f>
        <v>72916.666666666672</v>
      </c>
      <c r="AG9" s="537">
        <f>'Dalyvio prielaidos'!$G$23/12</f>
        <v>72916.666666666672</v>
      </c>
      <c r="AH9" s="537">
        <f>'Dalyvio prielaidos'!$G$23/12</f>
        <v>72916.666666666672</v>
      </c>
      <c r="AI9" s="537">
        <f>'Dalyvio prielaidos'!$G$23/12</f>
        <v>72916.666666666672</v>
      </c>
      <c r="AJ9" s="537">
        <f>'Dalyvio prielaidos'!$G$23/12</f>
        <v>72916.666666666672</v>
      </c>
      <c r="AK9" s="537">
        <f>'Dalyvio prielaidos'!$G$23/12</f>
        <v>72916.666666666672</v>
      </c>
      <c r="AL9" s="537">
        <f>'Dalyvio prielaidos'!$G$23/12</f>
        <v>72916.666666666672</v>
      </c>
      <c r="AM9" s="537">
        <f>'Dalyvio prielaidos'!$G$23/12</f>
        <v>72916.666666666672</v>
      </c>
      <c r="AN9" s="20">
        <f>SUM(AB9:AM9)</f>
        <v>874999.99999999988</v>
      </c>
      <c r="AO9" s="19"/>
      <c r="AP9" s="19"/>
      <c r="AQ9" s="19"/>
      <c r="AR9" s="19"/>
      <c r="AS9" s="19"/>
      <c r="AT9" s="19"/>
      <c r="AU9" s="19"/>
      <c r="AV9" s="19"/>
      <c r="AW9" s="19"/>
      <c r="AX9" s="19"/>
      <c r="AY9" s="19"/>
      <c r="AZ9" s="19"/>
      <c r="BA9" s="20"/>
      <c r="BB9" s="19"/>
      <c r="BC9" s="19"/>
      <c r="BD9" s="19"/>
      <c r="BE9" s="19"/>
      <c r="BF9" s="19"/>
      <c r="BG9" s="19"/>
      <c r="BH9" s="19"/>
      <c r="BI9" s="19"/>
      <c r="BJ9" s="19"/>
      <c r="BK9" s="19"/>
      <c r="BL9" s="19"/>
      <c r="BM9" s="19"/>
      <c r="BN9" s="20"/>
      <c r="BO9" s="19"/>
      <c r="BP9" s="19"/>
      <c r="BQ9" s="19"/>
      <c r="BR9" s="19"/>
      <c r="BS9" s="19"/>
      <c r="BT9" s="19"/>
      <c r="BU9" s="19"/>
      <c r="BV9" s="19"/>
      <c r="BW9" s="19"/>
      <c r="BX9" s="19"/>
      <c r="BY9" s="19"/>
      <c r="BZ9" s="19"/>
      <c r="CA9" s="20"/>
      <c r="CB9" s="19"/>
      <c r="CC9" s="19"/>
      <c r="CD9" s="19"/>
      <c r="CE9" s="19"/>
      <c r="CF9" s="19"/>
      <c r="CG9" s="19"/>
      <c r="CH9" s="19"/>
      <c r="CI9" s="19"/>
      <c r="CJ9" s="19"/>
      <c r="CK9" s="19"/>
      <c r="CL9" s="19"/>
      <c r="CM9" s="19"/>
      <c r="CN9" s="20"/>
      <c r="CO9" s="19"/>
      <c r="CP9" s="19"/>
      <c r="CQ9" s="19"/>
      <c r="CR9" s="19"/>
      <c r="CS9" s="19"/>
      <c r="CT9" s="19"/>
      <c r="CU9" s="19"/>
      <c r="CV9" s="19"/>
      <c r="CW9" s="19"/>
      <c r="CX9" s="19"/>
      <c r="CY9" s="19"/>
      <c r="CZ9" s="19"/>
      <c r="DA9" s="20"/>
      <c r="DB9" s="19"/>
      <c r="DC9" s="19"/>
      <c r="DD9" s="19"/>
      <c r="DE9" s="19"/>
      <c r="DF9" s="19"/>
      <c r="DG9" s="19"/>
      <c r="DH9" s="19"/>
      <c r="DI9" s="19"/>
      <c r="DJ9" s="19"/>
      <c r="DK9" s="19"/>
      <c r="DL9" s="19"/>
      <c r="DM9" s="19"/>
      <c r="DN9" s="20"/>
      <c r="DO9" s="19"/>
      <c r="DP9" s="19"/>
      <c r="DQ9" s="19"/>
      <c r="DR9" s="19"/>
      <c r="DS9" s="19"/>
      <c r="DT9" s="19"/>
      <c r="DU9" s="19"/>
      <c r="DV9" s="19"/>
      <c r="DW9" s="19"/>
      <c r="DX9" s="19"/>
      <c r="DY9" s="19"/>
      <c r="DZ9" s="19"/>
      <c r="EA9" s="20"/>
      <c r="EB9" s="19"/>
      <c r="EC9" s="19"/>
      <c r="ED9" s="19"/>
      <c r="EE9" s="19"/>
      <c r="EF9" s="19"/>
      <c r="EG9" s="19"/>
      <c r="EH9" s="19"/>
      <c r="EI9" s="19"/>
      <c r="EJ9" s="19"/>
      <c r="EK9" s="19"/>
      <c r="EL9" s="19"/>
      <c r="EM9" s="19"/>
      <c r="EN9" s="20"/>
      <c r="EO9" s="19"/>
      <c r="EP9" s="19"/>
      <c r="EQ9" s="19"/>
      <c r="ER9" s="19"/>
      <c r="ES9" s="19"/>
      <c r="ET9" s="19"/>
      <c r="EU9" s="19"/>
      <c r="EV9" s="19"/>
      <c r="EW9" s="19"/>
      <c r="EX9" s="19"/>
      <c r="EY9" s="19"/>
      <c r="EZ9" s="19"/>
      <c r="FA9" s="20"/>
      <c r="FB9" s="19"/>
      <c r="FC9" s="19"/>
      <c r="FD9" s="19"/>
      <c r="FE9" s="19"/>
      <c r="FF9" s="19"/>
      <c r="FG9" s="19"/>
      <c r="FH9" s="19"/>
      <c r="FI9" s="19"/>
      <c r="FJ9" s="19"/>
      <c r="FK9" s="19"/>
      <c r="FL9" s="19"/>
      <c r="FM9" s="19"/>
      <c r="FN9" s="20"/>
      <c r="FO9" s="19"/>
      <c r="FP9" s="19"/>
      <c r="FQ9" s="19"/>
      <c r="FR9" s="19"/>
      <c r="FS9" s="19"/>
      <c r="FT9" s="19"/>
      <c r="FU9" s="19"/>
      <c r="FV9" s="19"/>
      <c r="FW9" s="19"/>
      <c r="FX9" s="19"/>
      <c r="FY9" s="19"/>
      <c r="FZ9" s="19"/>
      <c r="GA9" s="20"/>
      <c r="GB9" s="19"/>
      <c r="GC9" s="19"/>
      <c r="GD9" s="19"/>
      <c r="GE9" s="19"/>
      <c r="GF9" s="19"/>
      <c r="GG9" s="19"/>
      <c r="GH9" s="19"/>
      <c r="GI9" s="19"/>
      <c r="GJ9" s="19"/>
      <c r="GK9" s="19"/>
      <c r="GL9" s="19"/>
      <c r="GM9" s="19"/>
      <c r="GN9" s="20"/>
      <c r="GO9" s="19"/>
      <c r="GP9" s="19"/>
      <c r="GQ9" s="19"/>
      <c r="GR9" s="19"/>
      <c r="GS9" s="19"/>
      <c r="GT9" s="19"/>
      <c r="GU9" s="19"/>
      <c r="GV9" s="19"/>
      <c r="GW9" s="19"/>
      <c r="GX9" s="19"/>
      <c r="GY9" s="19"/>
      <c r="GZ9" s="19"/>
      <c r="HA9" s="20"/>
      <c r="HB9" s="19"/>
      <c r="HC9" s="19"/>
      <c r="HD9" s="19"/>
      <c r="HE9" s="19"/>
      <c r="HF9" s="19"/>
      <c r="HG9" s="19"/>
      <c r="HH9" s="19"/>
      <c r="HI9" s="19"/>
      <c r="HJ9" s="19"/>
      <c r="HK9" s="19"/>
      <c r="HL9" s="19"/>
      <c r="HM9" s="19"/>
      <c r="HN9" s="20"/>
      <c r="HO9" s="19"/>
      <c r="HP9" s="19"/>
      <c r="HQ9" s="19"/>
      <c r="HR9" s="19"/>
      <c r="HS9" s="19"/>
      <c r="HT9" s="19"/>
      <c r="HU9" s="19"/>
      <c r="HV9" s="19"/>
      <c r="HW9" s="19"/>
      <c r="HX9" s="19"/>
      <c r="HY9" s="19"/>
      <c r="HZ9" s="19"/>
      <c r="IA9" s="20"/>
      <c r="IB9" s="19"/>
      <c r="IC9" s="19"/>
      <c r="ID9" s="19"/>
      <c r="IE9" s="19"/>
      <c r="IF9" s="19"/>
      <c r="IG9" s="19"/>
      <c r="IH9" s="19"/>
      <c r="II9" s="19"/>
      <c r="IJ9" s="19"/>
      <c r="IK9" s="19"/>
      <c r="IL9" s="19"/>
      <c r="IM9" s="19"/>
      <c r="IN9" s="20"/>
      <c r="IO9" s="19"/>
      <c r="IP9" s="19"/>
      <c r="IQ9" s="19"/>
      <c r="IR9" s="19"/>
      <c r="IS9" s="19"/>
      <c r="IT9" s="19"/>
      <c r="IU9" s="19"/>
      <c r="IV9" s="19"/>
      <c r="IW9" s="19"/>
      <c r="IX9" s="19"/>
      <c r="IY9" s="19"/>
      <c r="IZ9" s="19"/>
      <c r="JA9" s="20"/>
      <c r="JB9" s="19"/>
      <c r="JC9" s="19"/>
      <c r="JD9" s="19"/>
      <c r="JE9" s="19"/>
      <c r="JF9" s="19"/>
      <c r="JG9" s="19"/>
      <c r="JH9" s="19"/>
      <c r="JI9" s="19"/>
      <c r="JJ9" s="19"/>
      <c r="JK9" s="19"/>
      <c r="JL9" s="19"/>
      <c r="JM9" s="19"/>
      <c r="JN9" s="20"/>
      <c r="JO9" s="19"/>
      <c r="JP9" s="19"/>
      <c r="JQ9" s="19"/>
      <c r="JR9" s="19"/>
      <c r="JS9" s="19"/>
      <c r="JT9" s="19"/>
      <c r="JU9" s="19"/>
      <c r="JV9" s="19"/>
      <c r="JW9" s="19"/>
      <c r="JX9" s="19"/>
      <c r="JY9" s="19"/>
      <c r="JZ9" s="19"/>
      <c r="KA9" s="20"/>
      <c r="KB9" s="19"/>
      <c r="KC9" s="19"/>
      <c r="KD9" s="19"/>
      <c r="KE9" s="19"/>
      <c r="KF9" s="19"/>
      <c r="KG9" s="19"/>
      <c r="KH9" s="19"/>
      <c r="KI9" s="19"/>
      <c r="KJ9" s="19"/>
      <c r="KK9" s="19"/>
      <c r="KL9" s="19"/>
      <c r="KM9" s="19"/>
      <c r="KN9" s="20"/>
      <c r="KO9" s="19"/>
      <c r="KP9" s="19"/>
      <c r="KQ9" s="19"/>
      <c r="KR9" s="19"/>
      <c r="KS9" s="19"/>
      <c r="KT9" s="19"/>
      <c r="KU9" s="19"/>
      <c r="KV9" s="19"/>
      <c r="KW9" s="19"/>
      <c r="KX9" s="19"/>
      <c r="KY9" s="19"/>
      <c r="KZ9" s="19"/>
      <c r="LA9" s="20"/>
      <c r="LB9" s="19"/>
      <c r="LC9" s="19"/>
      <c r="LD9" s="19"/>
      <c r="LE9" s="19"/>
      <c r="LF9" s="19"/>
      <c r="LG9" s="19"/>
      <c r="LH9" s="19"/>
      <c r="LI9" s="19"/>
      <c r="LJ9" s="19"/>
      <c r="LK9" s="19"/>
      <c r="LL9" s="19"/>
      <c r="LM9" s="19"/>
      <c r="LN9" s="20"/>
    </row>
    <row r="10" spans="1:326" ht="14.65" thickBot="1">
      <c r="A10" s="8" t="s">
        <v>133</v>
      </c>
      <c r="B10" s="16">
        <f>B9</f>
        <v>31250</v>
      </c>
      <c r="C10" s="16">
        <f t="shared" ref="C10:M10" si="32">B10+C9</f>
        <v>62500</v>
      </c>
      <c r="D10" s="16">
        <f t="shared" si="32"/>
        <v>93750</v>
      </c>
      <c r="E10" s="16">
        <f t="shared" si="32"/>
        <v>125000</v>
      </c>
      <c r="F10" s="16">
        <f t="shared" si="32"/>
        <v>156250</v>
      </c>
      <c r="G10" s="16">
        <f t="shared" si="32"/>
        <v>187500</v>
      </c>
      <c r="H10" s="16">
        <f t="shared" si="32"/>
        <v>218750</v>
      </c>
      <c r="I10" s="16">
        <f t="shared" si="32"/>
        <v>250000</v>
      </c>
      <c r="J10" s="16">
        <f t="shared" si="32"/>
        <v>281250</v>
      </c>
      <c r="K10" s="16">
        <f t="shared" si="32"/>
        <v>312500</v>
      </c>
      <c r="L10" s="16">
        <f t="shared" si="32"/>
        <v>343750</v>
      </c>
      <c r="M10" s="16">
        <f t="shared" si="32"/>
        <v>375000</v>
      </c>
      <c r="N10" s="17">
        <f>M10</f>
        <v>375000</v>
      </c>
      <c r="O10" s="16">
        <f>M10+O9</f>
        <v>479166.66666666669</v>
      </c>
      <c r="P10" s="16">
        <f t="shared" ref="P10:Z10" si="33">O10+P9</f>
        <v>583333.33333333337</v>
      </c>
      <c r="Q10" s="16">
        <f t="shared" si="33"/>
        <v>687500</v>
      </c>
      <c r="R10" s="16">
        <f t="shared" si="33"/>
        <v>791666.66666666663</v>
      </c>
      <c r="S10" s="16">
        <f t="shared" si="33"/>
        <v>895833.33333333326</v>
      </c>
      <c r="T10" s="16">
        <f t="shared" si="33"/>
        <v>999999.99999999988</v>
      </c>
      <c r="U10" s="16">
        <f t="shared" si="33"/>
        <v>1104166.6666666665</v>
      </c>
      <c r="V10" s="16">
        <f t="shared" si="33"/>
        <v>1208333.3333333333</v>
      </c>
      <c r="W10" s="16">
        <f t="shared" si="33"/>
        <v>1312500</v>
      </c>
      <c r="X10" s="16">
        <f t="shared" si="33"/>
        <v>1416666.6666666667</v>
      </c>
      <c r="Y10" s="16">
        <f t="shared" si="33"/>
        <v>1520833.3333333335</v>
      </c>
      <c r="Z10" s="16">
        <f t="shared" si="33"/>
        <v>1625000.0000000002</v>
      </c>
      <c r="AA10" s="17">
        <f>Z10</f>
        <v>1625000.0000000002</v>
      </c>
      <c r="AB10" s="16">
        <f>Z10+AB9</f>
        <v>1697916.666666667</v>
      </c>
      <c r="AC10" s="16">
        <f>AB10+AC9</f>
        <v>1770833.3333333337</v>
      </c>
      <c r="AD10" s="16">
        <f t="shared" ref="AD10:AM10" si="34">AC10+AD9</f>
        <v>1843750.0000000005</v>
      </c>
      <c r="AE10" s="16">
        <f t="shared" si="34"/>
        <v>1916666.6666666672</v>
      </c>
      <c r="AF10" s="16">
        <f t="shared" si="34"/>
        <v>1989583.333333334</v>
      </c>
      <c r="AG10" s="16">
        <f t="shared" si="34"/>
        <v>2062500.0000000007</v>
      </c>
      <c r="AH10" s="16">
        <f t="shared" si="34"/>
        <v>2135416.6666666674</v>
      </c>
      <c r="AI10" s="16">
        <f t="shared" si="34"/>
        <v>2208333.333333334</v>
      </c>
      <c r="AJ10" s="16">
        <f t="shared" si="34"/>
        <v>2281250.0000000005</v>
      </c>
      <c r="AK10" s="16">
        <f t="shared" si="34"/>
        <v>2354166.666666667</v>
      </c>
      <c r="AL10" s="16">
        <f t="shared" si="34"/>
        <v>2427083.3333333335</v>
      </c>
      <c r="AM10" s="16">
        <f t="shared" si="34"/>
        <v>2500000</v>
      </c>
      <c r="AN10" s="17">
        <f>AM10</f>
        <v>2500000</v>
      </c>
      <c r="AO10" s="16"/>
      <c r="AP10" s="16"/>
      <c r="AQ10" s="16"/>
      <c r="AR10" s="16"/>
      <c r="AS10" s="16"/>
      <c r="AT10" s="16"/>
      <c r="AU10" s="16"/>
      <c r="AV10" s="16"/>
      <c r="AW10" s="16"/>
      <c r="AX10" s="16"/>
      <c r="AY10" s="16"/>
      <c r="AZ10" s="16"/>
      <c r="BA10" s="17"/>
      <c r="BB10" s="16"/>
      <c r="BC10" s="16"/>
      <c r="BD10" s="16"/>
      <c r="BE10" s="16"/>
      <c r="BF10" s="16"/>
      <c r="BG10" s="16"/>
      <c r="BH10" s="16"/>
      <c r="BI10" s="16"/>
      <c r="BJ10" s="16"/>
      <c r="BK10" s="16"/>
      <c r="BL10" s="16"/>
      <c r="BM10" s="16"/>
      <c r="BN10" s="17"/>
      <c r="BO10" s="16"/>
      <c r="BP10" s="16"/>
      <c r="BQ10" s="16"/>
      <c r="BR10" s="16"/>
      <c r="BS10" s="16"/>
      <c r="BT10" s="16"/>
      <c r="BU10" s="16"/>
      <c r="BV10" s="16"/>
      <c r="BW10" s="16"/>
      <c r="BX10" s="16"/>
      <c r="BY10" s="16"/>
      <c r="BZ10" s="16"/>
      <c r="CA10" s="17"/>
      <c r="CB10" s="16"/>
      <c r="CC10" s="16"/>
      <c r="CD10" s="16"/>
      <c r="CE10" s="16"/>
      <c r="CF10" s="16"/>
      <c r="CG10" s="16"/>
      <c r="CH10" s="16"/>
      <c r="CI10" s="16"/>
      <c r="CJ10" s="16"/>
      <c r="CK10" s="16"/>
      <c r="CL10" s="16"/>
      <c r="CM10" s="16"/>
      <c r="CN10" s="17"/>
      <c r="CO10" s="16"/>
      <c r="CP10" s="16"/>
      <c r="CQ10" s="16"/>
      <c r="CR10" s="16"/>
      <c r="CS10" s="16"/>
      <c r="CT10" s="16"/>
      <c r="CU10" s="16"/>
      <c r="CV10" s="16"/>
      <c r="CW10" s="16"/>
      <c r="CX10" s="16"/>
      <c r="CY10" s="16"/>
      <c r="CZ10" s="16"/>
      <c r="DA10" s="17"/>
      <c r="DB10" s="16"/>
      <c r="DC10" s="16"/>
      <c r="DD10" s="16"/>
      <c r="DE10" s="16"/>
      <c r="DF10" s="16"/>
      <c r="DG10" s="16"/>
      <c r="DH10" s="16"/>
      <c r="DI10" s="16"/>
      <c r="DJ10" s="16"/>
      <c r="DK10" s="16"/>
      <c r="DL10" s="16"/>
      <c r="DM10" s="16"/>
      <c r="DN10" s="17"/>
      <c r="DO10" s="16"/>
      <c r="DP10" s="16"/>
      <c r="DQ10" s="16"/>
      <c r="DR10" s="16"/>
      <c r="DS10" s="16"/>
      <c r="DT10" s="16"/>
      <c r="DU10" s="16"/>
      <c r="DV10" s="16"/>
      <c r="DW10" s="16"/>
      <c r="DX10" s="16"/>
      <c r="DY10" s="16"/>
      <c r="DZ10" s="16"/>
      <c r="EA10" s="17"/>
      <c r="EB10" s="16"/>
      <c r="EC10" s="16"/>
      <c r="ED10" s="16"/>
      <c r="EE10" s="16"/>
      <c r="EF10" s="16"/>
      <c r="EG10" s="16"/>
      <c r="EH10" s="16"/>
      <c r="EI10" s="16"/>
      <c r="EJ10" s="16"/>
      <c r="EK10" s="16"/>
      <c r="EL10" s="16"/>
      <c r="EM10" s="16"/>
      <c r="EN10" s="17"/>
      <c r="EO10" s="16"/>
      <c r="EP10" s="16"/>
      <c r="EQ10" s="16"/>
      <c r="ER10" s="16"/>
      <c r="ES10" s="16"/>
      <c r="ET10" s="16"/>
      <c r="EU10" s="16"/>
      <c r="EV10" s="16"/>
      <c r="EW10" s="16"/>
      <c r="EX10" s="16"/>
      <c r="EY10" s="16"/>
      <c r="EZ10" s="16"/>
      <c r="FA10" s="17"/>
      <c r="FB10" s="16"/>
      <c r="FC10" s="16"/>
      <c r="FD10" s="16"/>
      <c r="FE10" s="16"/>
      <c r="FF10" s="16"/>
      <c r="FG10" s="16"/>
      <c r="FH10" s="16"/>
      <c r="FI10" s="16"/>
      <c r="FJ10" s="16"/>
      <c r="FK10" s="16"/>
      <c r="FL10" s="16"/>
      <c r="FM10" s="16"/>
      <c r="FN10" s="17"/>
      <c r="FO10" s="16"/>
      <c r="FP10" s="16"/>
      <c r="FQ10" s="16"/>
      <c r="FR10" s="16"/>
      <c r="FS10" s="16"/>
      <c r="FT10" s="16"/>
      <c r="FU10" s="16"/>
      <c r="FV10" s="16"/>
      <c r="FW10" s="16"/>
      <c r="FX10" s="16"/>
      <c r="FY10" s="16"/>
      <c r="FZ10" s="16"/>
      <c r="GA10" s="17"/>
      <c r="GB10" s="16"/>
      <c r="GC10" s="16"/>
      <c r="GD10" s="16"/>
      <c r="GE10" s="16"/>
      <c r="GF10" s="16"/>
      <c r="GG10" s="16"/>
      <c r="GH10" s="16"/>
      <c r="GI10" s="16"/>
      <c r="GJ10" s="16"/>
      <c r="GK10" s="16"/>
      <c r="GL10" s="16"/>
      <c r="GM10" s="16"/>
      <c r="GN10" s="17"/>
      <c r="GO10" s="16"/>
      <c r="GP10" s="16"/>
      <c r="GQ10" s="16"/>
      <c r="GR10" s="16"/>
      <c r="GS10" s="16"/>
      <c r="GT10" s="16"/>
      <c r="GU10" s="16"/>
      <c r="GV10" s="16"/>
      <c r="GW10" s="16"/>
      <c r="GX10" s="16"/>
      <c r="GY10" s="16"/>
      <c r="GZ10" s="16"/>
      <c r="HA10" s="17"/>
      <c r="HB10" s="16"/>
      <c r="HC10" s="16"/>
      <c r="HD10" s="16"/>
      <c r="HE10" s="16"/>
      <c r="HF10" s="16"/>
      <c r="HG10" s="16"/>
      <c r="HH10" s="16"/>
      <c r="HI10" s="16"/>
      <c r="HJ10" s="16"/>
      <c r="HK10" s="16"/>
      <c r="HL10" s="16"/>
      <c r="HM10" s="16"/>
      <c r="HN10" s="17"/>
      <c r="HO10" s="16"/>
      <c r="HP10" s="16"/>
      <c r="HQ10" s="16"/>
      <c r="HR10" s="16"/>
      <c r="HS10" s="16"/>
      <c r="HT10" s="16"/>
      <c r="HU10" s="16"/>
      <c r="HV10" s="16"/>
      <c r="HW10" s="16"/>
      <c r="HX10" s="16"/>
      <c r="HY10" s="16"/>
      <c r="HZ10" s="16"/>
      <c r="IA10" s="17"/>
      <c r="IB10" s="16"/>
      <c r="IC10" s="16"/>
      <c r="ID10" s="16"/>
      <c r="IE10" s="16"/>
      <c r="IF10" s="16"/>
      <c r="IG10" s="16"/>
      <c r="IH10" s="16"/>
      <c r="II10" s="16"/>
      <c r="IJ10" s="16"/>
      <c r="IK10" s="16"/>
      <c r="IL10" s="16"/>
      <c r="IM10" s="16"/>
      <c r="IN10" s="17"/>
      <c r="IO10" s="16"/>
      <c r="IP10" s="16"/>
      <c r="IQ10" s="16"/>
      <c r="IR10" s="16"/>
      <c r="IS10" s="16"/>
      <c r="IT10" s="16"/>
      <c r="IU10" s="16"/>
      <c r="IV10" s="16"/>
      <c r="IW10" s="16"/>
      <c r="IX10" s="16"/>
      <c r="IY10" s="16"/>
      <c r="IZ10" s="16"/>
      <c r="JA10" s="17"/>
      <c r="JB10" s="16"/>
      <c r="JC10" s="16"/>
      <c r="JD10" s="16"/>
      <c r="JE10" s="16"/>
      <c r="JF10" s="16"/>
      <c r="JG10" s="16"/>
      <c r="JH10" s="16"/>
      <c r="JI10" s="16"/>
      <c r="JJ10" s="16"/>
      <c r="JK10" s="16"/>
      <c r="JL10" s="16"/>
      <c r="JM10" s="16"/>
      <c r="JN10" s="17"/>
      <c r="JO10" s="16"/>
      <c r="JP10" s="16"/>
      <c r="JQ10" s="16"/>
      <c r="JR10" s="16"/>
      <c r="JS10" s="16"/>
      <c r="JT10" s="16"/>
      <c r="JU10" s="16"/>
      <c r="JV10" s="16"/>
      <c r="JW10" s="16"/>
      <c r="JX10" s="16"/>
      <c r="JY10" s="16"/>
      <c r="JZ10" s="16"/>
      <c r="KA10" s="17"/>
      <c r="KB10" s="16"/>
      <c r="KC10" s="16"/>
      <c r="KD10" s="16"/>
      <c r="KE10" s="16"/>
      <c r="KF10" s="16"/>
      <c r="KG10" s="16"/>
      <c r="KH10" s="16"/>
      <c r="KI10" s="16"/>
      <c r="KJ10" s="16"/>
      <c r="KK10" s="16"/>
      <c r="KL10" s="16"/>
      <c r="KM10" s="16"/>
      <c r="KN10" s="17"/>
      <c r="KO10" s="16"/>
      <c r="KP10" s="16"/>
      <c r="KQ10" s="16"/>
      <c r="KR10" s="16"/>
      <c r="KS10" s="16"/>
      <c r="KT10" s="16"/>
      <c r="KU10" s="16"/>
      <c r="KV10" s="16"/>
      <c r="KW10" s="16"/>
      <c r="KX10" s="16"/>
      <c r="KY10" s="16"/>
      <c r="KZ10" s="16"/>
      <c r="LA10" s="17"/>
      <c r="LB10" s="16"/>
      <c r="LC10" s="16"/>
      <c r="LD10" s="16"/>
      <c r="LE10" s="16"/>
      <c r="LF10" s="16"/>
      <c r="LG10" s="16"/>
      <c r="LH10" s="16"/>
      <c r="LI10" s="16"/>
      <c r="LJ10" s="16"/>
      <c r="LK10" s="16"/>
      <c r="LL10" s="16"/>
      <c r="LM10" s="16"/>
      <c r="LN10" s="17"/>
    </row>
    <row r="11" spans="1:326" ht="14.65" thickBot="1"/>
    <row r="12" spans="1:326" ht="14.65" thickBot="1">
      <c r="A12" s="11" t="s">
        <v>134</v>
      </c>
      <c r="B12" s="13">
        <f>SUM(B13:B15)</f>
        <v>31250</v>
      </c>
      <c r="C12" s="14">
        <f>SUM(C13:C15)</f>
        <v>31250</v>
      </c>
      <c r="D12" s="14">
        <f>SUM(D13:D15)</f>
        <v>31250</v>
      </c>
      <c r="E12" s="14">
        <f t="shared" ref="E12:M12" si="35">SUM(E13:E15)</f>
        <v>31250</v>
      </c>
      <c r="F12" s="14">
        <f t="shared" si="35"/>
        <v>31250</v>
      </c>
      <c r="G12" s="14">
        <f t="shared" si="35"/>
        <v>31250</v>
      </c>
      <c r="H12" s="14">
        <f t="shared" si="35"/>
        <v>31250</v>
      </c>
      <c r="I12" s="14">
        <f t="shared" si="35"/>
        <v>31250</v>
      </c>
      <c r="J12" s="14">
        <f t="shared" si="35"/>
        <v>31250</v>
      </c>
      <c r="K12" s="14">
        <f t="shared" si="35"/>
        <v>31250</v>
      </c>
      <c r="L12" s="14">
        <f t="shared" si="35"/>
        <v>31250</v>
      </c>
      <c r="M12" s="14">
        <f t="shared" si="35"/>
        <v>31250</v>
      </c>
      <c r="N12" s="21">
        <f>SUM(B12:M12)</f>
        <v>375000</v>
      </c>
      <c r="O12" s="13">
        <f>SUM(O13:O15)</f>
        <v>104166.66666666667</v>
      </c>
      <c r="P12" s="14">
        <f>SUM(P13:P15)</f>
        <v>104166.66666666667</v>
      </c>
      <c r="Q12" s="14">
        <f>SUM(Q13:Q15)</f>
        <v>104166.66666666667</v>
      </c>
      <c r="R12" s="14">
        <f t="shared" ref="R12" si="36">SUM(R13:R15)</f>
        <v>104166.66666666667</v>
      </c>
      <c r="S12" s="14">
        <f t="shared" ref="S12" si="37">SUM(S13:S15)</f>
        <v>104166.66666666667</v>
      </c>
      <c r="T12" s="14">
        <f t="shared" ref="T12" si="38">SUM(T13:T15)</f>
        <v>104166.66666666667</v>
      </c>
      <c r="U12" s="14">
        <f t="shared" ref="U12" si="39">SUM(U13:U15)</f>
        <v>104166.66666666667</v>
      </c>
      <c r="V12" s="14">
        <f t="shared" ref="V12" si="40">SUM(V13:V15)</f>
        <v>104166.66666666667</v>
      </c>
      <c r="W12" s="14">
        <f t="shared" ref="W12" si="41">SUM(W13:W15)</f>
        <v>104166.66666666667</v>
      </c>
      <c r="X12" s="14">
        <f t="shared" ref="X12" si="42">SUM(X13:X15)</f>
        <v>104166.66666666667</v>
      </c>
      <c r="Y12" s="14">
        <f t="shared" ref="Y12" si="43">SUM(Y13:Y15)</f>
        <v>104166.66666666667</v>
      </c>
      <c r="Z12" s="14">
        <f t="shared" ref="Z12:AM12" si="44">SUM(Z13:Z15)</f>
        <v>104166.66666666667</v>
      </c>
      <c r="AA12" s="21">
        <f>SUM(O12:Z12)</f>
        <v>1250000</v>
      </c>
      <c r="AB12" s="14">
        <f t="shared" si="44"/>
        <v>72916.666666666672</v>
      </c>
      <c r="AC12" s="14">
        <f t="shared" si="44"/>
        <v>72916.666666666672</v>
      </c>
      <c r="AD12" s="14">
        <f t="shared" si="44"/>
        <v>72916.666666666672</v>
      </c>
      <c r="AE12" s="14">
        <f t="shared" si="44"/>
        <v>72916.666666666672</v>
      </c>
      <c r="AF12" s="14">
        <f t="shared" si="44"/>
        <v>72916.666666666672</v>
      </c>
      <c r="AG12" s="14">
        <f t="shared" si="44"/>
        <v>72916.666666666672</v>
      </c>
      <c r="AH12" s="14">
        <f t="shared" si="44"/>
        <v>72916.666666666672</v>
      </c>
      <c r="AI12" s="14">
        <f t="shared" si="44"/>
        <v>72916.666666666672</v>
      </c>
      <c r="AJ12" s="14">
        <f t="shared" si="44"/>
        <v>72916.666666666672</v>
      </c>
      <c r="AK12" s="14">
        <f t="shared" si="44"/>
        <v>72916.666666666672</v>
      </c>
      <c r="AL12" s="14">
        <f t="shared" si="44"/>
        <v>72916.666666666672</v>
      </c>
      <c r="AM12" s="14">
        <f t="shared" si="44"/>
        <v>72916.666666666672</v>
      </c>
      <c r="AN12" s="21">
        <f>SUM(AB12:AM12)</f>
        <v>874999.99999999988</v>
      </c>
      <c r="AO12" s="13"/>
      <c r="AP12" s="14"/>
      <c r="AQ12" s="14"/>
      <c r="AR12" s="14"/>
      <c r="AS12" s="14"/>
      <c r="AT12" s="14"/>
      <c r="AU12" s="14"/>
      <c r="AV12" s="14"/>
      <c r="AW12" s="14"/>
      <c r="AX12" s="14"/>
      <c r="AY12" s="14"/>
      <c r="AZ12" s="14"/>
      <c r="BA12" s="21"/>
      <c r="BB12" s="13"/>
      <c r="BC12" s="14"/>
      <c r="BD12" s="14"/>
      <c r="BE12" s="14"/>
      <c r="BF12" s="14"/>
      <c r="BG12" s="14"/>
      <c r="BH12" s="14"/>
      <c r="BI12" s="14"/>
      <c r="BJ12" s="14"/>
      <c r="BK12" s="14"/>
      <c r="BL12" s="14"/>
      <c r="BM12" s="14"/>
      <c r="BN12" s="21"/>
      <c r="BO12" s="13"/>
      <c r="BP12" s="14"/>
      <c r="BQ12" s="14"/>
      <c r="BR12" s="14"/>
      <c r="BS12" s="14"/>
      <c r="BT12" s="14"/>
      <c r="BU12" s="14"/>
      <c r="BV12" s="14"/>
      <c r="BW12" s="14"/>
      <c r="BX12" s="14"/>
      <c r="BY12" s="14"/>
      <c r="BZ12" s="14"/>
      <c r="CA12" s="21"/>
      <c r="CB12" s="13"/>
      <c r="CC12" s="14"/>
      <c r="CD12" s="14"/>
      <c r="CE12" s="14"/>
      <c r="CF12" s="14"/>
      <c r="CG12" s="14"/>
      <c r="CH12" s="14"/>
      <c r="CI12" s="14"/>
      <c r="CJ12" s="14"/>
      <c r="CK12" s="14"/>
      <c r="CL12" s="14"/>
      <c r="CM12" s="14"/>
      <c r="CN12" s="21"/>
      <c r="CO12" s="13"/>
      <c r="CP12" s="14"/>
      <c r="CQ12" s="14"/>
      <c r="CR12" s="14"/>
      <c r="CS12" s="14"/>
      <c r="CT12" s="14"/>
      <c r="CU12" s="14"/>
      <c r="CV12" s="14"/>
      <c r="CW12" s="14"/>
      <c r="CX12" s="14"/>
      <c r="CY12" s="14"/>
      <c r="CZ12" s="14"/>
      <c r="DA12" s="21"/>
      <c r="DB12" s="13"/>
      <c r="DC12" s="14"/>
      <c r="DD12" s="14"/>
      <c r="DE12" s="14"/>
      <c r="DF12" s="14"/>
      <c r="DG12" s="14"/>
      <c r="DH12" s="14"/>
      <c r="DI12" s="14"/>
      <c r="DJ12" s="14"/>
      <c r="DK12" s="14"/>
      <c r="DL12" s="14"/>
      <c r="DM12" s="14"/>
      <c r="DN12" s="21"/>
      <c r="DO12" s="13"/>
      <c r="DP12" s="14"/>
      <c r="DQ12" s="14"/>
      <c r="DR12" s="14"/>
      <c r="DS12" s="14"/>
      <c r="DT12" s="14"/>
      <c r="DU12" s="14"/>
      <c r="DV12" s="14"/>
      <c r="DW12" s="14"/>
      <c r="DX12" s="14"/>
      <c r="DY12" s="14"/>
      <c r="DZ12" s="14"/>
      <c r="EA12" s="21"/>
      <c r="EB12" s="13"/>
      <c r="EC12" s="14"/>
      <c r="ED12" s="14"/>
      <c r="EE12" s="14"/>
      <c r="EF12" s="14"/>
      <c r="EG12" s="14"/>
      <c r="EH12" s="14"/>
      <c r="EI12" s="14"/>
      <c r="EJ12" s="14"/>
      <c r="EK12" s="14"/>
      <c r="EL12" s="14"/>
      <c r="EM12" s="14"/>
      <c r="EN12" s="21"/>
      <c r="EO12" s="13"/>
      <c r="EP12" s="14"/>
      <c r="EQ12" s="14"/>
      <c r="ER12" s="14"/>
      <c r="ES12" s="14"/>
      <c r="ET12" s="14"/>
      <c r="EU12" s="14"/>
      <c r="EV12" s="14"/>
      <c r="EW12" s="14"/>
      <c r="EX12" s="14"/>
      <c r="EY12" s="14"/>
      <c r="EZ12" s="14"/>
      <c r="FA12" s="21"/>
      <c r="FB12" s="13"/>
      <c r="FC12" s="14"/>
      <c r="FD12" s="14"/>
      <c r="FE12" s="14"/>
      <c r="FF12" s="14"/>
      <c r="FG12" s="14"/>
      <c r="FH12" s="14"/>
      <c r="FI12" s="14"/>
      <c r="FJ12" s="14"/>
      <c r="FK12" s="14"/>
      <c r="FL12" s="14"/>
      <c r="FM12" s="14"/>
      <c r="FN12" s="21"/>
      <c r="FO12" s="13"/>
      <c r="FP12" s="14"/>
      <c r="FQ12" s="14"/>
      <c r="FR12" s="14"/>
      <c r="FS12" s="14"/>
      <c r="FT12" s="14"/>
      <c r="FU12" s="14"/>
      <c r="FV12" s="14"/>
      <c r="FW12" s="14"/>
      <c r="FX12" s="14"/>
      <c r="FY12" s="14"/>
      <c r="FZ12" s="14"/>
      <c r="GA12" s="21"/>
      <c r="GB12" s="13"/>
      <c r="GC12" s="14"/>
      <c r="GD12" s="14"/>
      <c r="GE12" s="14"/>
      <c r="GF12" s="14"/>
      <c r="GG12" s="14"/>
      <c r="GH12" s="14"/>
      <c r="GI12" s="14"/>
      <c r="GJ12" s="14"/>
      <c r="GK12" s="14"/>
      <c r="GL12" s="14"/>
      <c r="GM12" s="14"/>
      <c r="GN12" s="21"/>
      <c r="GO12" s="13"/>
      <c r="GP12" s="14"/>
      <c r="GQ12" s="14"/>
      <c r="GR12" s="14"/>
      <c r="GS12" s="14"/>
      <c r="GT12" s="14"/>
      <c r="GU12" s="14"/>
      <c r="GV12" s="14"/>
      <c r="GW12" s="14"/>
      <c r="GX12" s="14"/>
      <c r="GY12" s="14"/>
      <c r="GZ12" s="14"/>
      <c r="HA12" s="21"/>
      <c r="HB12" s="13"/>
      <c r="HC12" s="14"/>
      <c r="HD12" s="14"/>
      <c r="HE12" s="14"/>
      <c r="HF12" s="14"/>
      <c r="HG12" s="14"/>
      <c r="HH12" s="14"/>
      <c r="HI12" s="14"/>
      <c r="HJ12" s="14"/>
      <c r="HK12" s="14"/>
      <c r="HL12" s="14"/>
      <c r="HM12" s="14"/>
      <c r="HN12" s="21"/>
      <c r="HO12" s="13"/>
      <c r="HP12" s="14"/>
      <c r="HQ12" s="14"/>
      <c r="HR12" s="14"/>
      <c r="HS12" s="14"/>
      <c r="HT12" s="14"/>
      <c r="HU12" s="14"/>
      <c r="HV12" s="14"/>
      <c r="HW12" s="14"/>
      <c r="HX12" s="14"/>
      <c r="HY12" s="14"/>
      <c r="HZ12" s="14"/>
      <c r="IA12" s="21"/>
      <c r="IB12" s="13"/>
      <c r="IC12" s="14"/>
      <c r="ID12" s="14"/>
      <c r="IE12" s="14"/>
      <c r="IF12" s="14"/>
      <c r="IG12" s="14"/>
      <c r="IH12" s="14"/>
      <c r="II12" s="14"/>
      <c r="IJ12" s="14"/>
      <c r="IK12" s="14"/>
      <c r="IL12" s="14"/>
      <c r="IM12" s="14"/>
      <c r="IN12" s="21"/>
      <c r="IO12" s="13"/>
      <c r="IP12" s="14"/>
      <c r="IQ12" s="14"/>
      <c r="IR12" s="14"/>
      <c r="IS12" s="14"/>
      <c r="IT12" s="14"/>
      <c r="IU12" s="14"/>
      <c r="IV12" s="14"/>
      <c r="IW12" s="14"/>
      <c r="IX12" s="14"/>
      <c r="IY12" s="14"/>
      <c r="IZ12" s="14"/>
      <c r="JA12" s="21"/>
      <c r="JB12" s="13"/>
      <c r="JC12" s="14"/>
      <c r="JD12" s="14"/>
      <c r="JE12" s="14"/>
      <c r="JF12" s="14"/>
      <c r="JG12" s="14"/>
      <c r="JH12" s="14"/>
      <c r="JI12" s="14"/>
      <c r="JJ12" s="14"/>
      <c r="JK12" s="14"/>
      <c r="JL12" s="14"/>
      <c r="JM12" s="14"/>
      <c r="JN12" s="21"/>
      <c r="JO12" s="13"/>
      <c r="JP12" s="14"/>
      <c r="JQ12" s="14"/>
      <c r="JR12" s="14"/>
      <c r="JS12" s="14"/>
      <c r="JT12" s="14"/>
      <c r="JU12" s="14"/>
      <c r="JV12" s="14"/>
      <c r="JW12" s="14"/>
      <c r="JX12" s="14"/>
      <c r="JY12" s="14"/>
      <c r="JZ12" s="14"/>
      <c r="KA12" s="21"/>
      <c r="KB12" s="13"/>
      <c r="KC12" s="14"/>
      <c r="KD12" s="14"/>
      <c r="KE12" s="14"/>
      <c r="KF12" s="14"/>
      <c r="KG12" s="14"/>
      <c r="KH12" s="14"/>
      <c r="KI12" s="14"/>
      <c r="KJ12" s="14"/>
      <c r="KK12" s="14"/>
      <c r="KL12" s="14"/>
      <c r="KM12" s="14"/>
      <c r="KN12" s="21"/>
      <c r="KO12" s="13"/>
      <c r="KP12" s="14"/>
      <c r="KQ12" s="14"/>
      <c r="KR12" s="14"/>
      <c r="KS12" s="14"/>
      <c r="KT12" s="14"/>
      <c r="KU12" s="14"/>
      <c r="KV12" s="14"/>
      <c r="KW12" s="14"/>
      <c r="KX12" s="14"/>
      <c r="KY12" s="14"/>
      <c r="KZ12" s="14"/>
      <c r="LA12" s="21"/>
      <c r="LB12" s="13"/>
      <c r="LC12" s="14"/>
      <c r="LD12" s="14"/>
      <c r="LE12" s="14"/>
      <c r="LF12" s="14"/>
      <c r="LG12" s="14"/>
      <c r="LH12" s="14"/>
      <c r="LI12" s="14"/>
      <c r="LJ12" s="14"/>
      <c r="LK12" s="14"/>
      <c r="LL12" s="14"/>
      <c r="LM12" s="14"/>
      <c r="LN12" s="21"/>
    </row>
    <row r="13" spans="1:326">
      <c r="A13" s="18" t="s">
        <v>139</v>
      </c>
      <c r="B13" s="19">
        <f>+B9</f>
        <v>31250</v>
      </c>
      <c r="C13" s="19">
        <f>+IF(C10&lt;'Dalyvio prielaidos'!$E$158,'Infrastruk. sukūrimo sąnaudos'!C9,'Dalyvio prielaidos'!$E$158-SUM('Infrastruk. sukūrimo sąnaudos'!$B$13:B13))</f>
        <v>31250</v>
      </c>
      <c r="D13" s="19">
        <f>+IF(D10&lt;'Dalyvio prielaidos'!$E$158,'Infrastruk. sukūrimo sąnaudos'!D9,'Dalyvio prielaidos'!$E$158-SUM('Infrastruk. sukūrimo sąnaudos'!$B$13:C13))</f>
        <v>31250</v>
      </c>
      <c r="E13" s="19">
        <f>+IF(E10&lt;'Dalyvio prielaidos'!$E$158,'Infrastruk. sukūrimo sąnaudos'!E9,'Dalyvio prielaidos'!$E$158-SUM('Infrastruk. sukūrimo sąnaudos'!$B$13:D13))</f>
        <v>31250</v>
      </c>
      <c r="F13" s="19">
        <f>+IF(F10&lt;'Dalyvio prielaidos'!$E$158,'Infrastruk. sukūrimo sąnaudos'!F9,'Dalyvio prielaidos'!$E$158-SUM('Infrastruk. sukūrimo sąnaudos'!$B$13:E13))</f>
        <v>31250</v>
      </c>
      <c r="G13" s="19">
        <f>+IF(G10&lt;'Dalyvio prielaidos'!$E$158,'Infrastruk. sukūrimo sąnaudos'!G9,'Dalyvio prielaidos'!$E$158-SUM('Infrastruk. sukūrimo sąnaudos'!$B$13:F13))</f>
        <v>31250</v>
      </c>
      <c r="H13" s="19">
        <f>+IF(H10&lt;'Dalyvio prielaidos'!$E$158,'Infrastruk. sukūrimo sąnaudos'!H9,'Dalyvio prielaidos'!$E$158-SUM('Infrastruk. sukūrimo sąnaudos'!$B$13:G13))</f>
        <v>31250</v>
      </c>
      <c r="I13" s="19">
        <f>+IF(I10&lt;'Dalyvio prielaidos'!$E$158,'Infrastruk. sukūrimo sąnaudos'!I9,'Dalyvio prielaidos'!$E$158-SUM('Infrastruk. sukūrimo sąnaudos'!$B$13:H13))</f>
        <v>31250</v>
      </c>
      <c r="J13" s="19">
        <f>+IF(J10&lt;'Dalyvio prielaidos'!$E$158,'Infrastruk. sukūrimo sąnaudos'!J9,'Dalyvio prielaidos'!$E$158-SUM('Infrastruk. sukūrimo sąnaudos'!$B$13:I13))</f>
        <v>0</v>
      </c>
      <c r="K13" s="19">
        <f>+IF(K10&lt;'Dalyvio prielaidos'!$E$158,'Infrastruk. sukūrimo sąnaudos'!K9,'Dalyvio prielaidos'!$E$158-SUM('Infrastruk. sukūrimo sąnaudos'!$B$13:J13))</f>
        <v>0</v>
      </c>
      <c r="L13" s="19">
        <f>+IF(L10&lt;'Dalyvio prielaidos'!$E$158,'Infrastruk. sukūrimo sąnaudos'!L9,'Dalyvio prielaidos'!$E$158-SUM('Infrastruk. sukūrimo sąnaudos'!$B$13:K13))</f>
        <v>0</v>
      </c>
      <c r="M13" s="19">
        <f>+IF(M10&lt;'Dalyvio prielaidos'!$E$158,'Infrastruk. sukūrimo sąnaudos'!M9,'Dalyvio prielaidos'!$E$158-SUM('Infrastruk. sukūrimo sąnaudos'!$B$13:L13))</f>
        <v>0</v>
      </c>
      <c r="N13" s="20">
        <f>SUM(B13:M13)</f>
        <v>250000</v>
      </c>
      <c r="O13" s="19">
        <f>+IF(O10&lt;'Dalyvio prielaidos'!$E$158,'Infrastruk. sukūrimo sąnaudos'!O9,'Dalyvio prielaidos'!$E$158-SUM('Infrastruk. sukūrimo sąnaudos'!$N$13:N13))</f>
        <v>0</v>
      </c>
      <c r="P13" s="19">
        <f>+IF(P10&lt;'Dalyvio prielaidos'!$E$158,'Infrastruk. sukūrimo sąnaudos'!P9,'Dalyvio prielaidos'!$E$158-SUM('Infrastruk. sukūrimo sąnaudos'!$N$13:O13))</f>
        <v>0</v>
      </c>
      <c r="Q13" s="19">
        <f>+IF(Q10&lt;'Dalyvio prielaidos'!$E$158,'Infrastruk. sukūrimo sąnaudos'!Q9,'Dalyvio prielaidos'!$E$158-SUM('Infrastruk. sukūrimo sąnaudos'!$N$13:P13))</f>
        <v>0</v>
      </c>
      <c r="R13" s="19">
        <f>+IF(R10&lt;'Dalyvio prielaidos'!$E$158,'Infrastruk. sukūrimo sąnaudos'!R9,'Dalyvio prielaidos'!$E$158-SUM('Infrastruk. sukūrimo sąnaudos'!$N$13:Q13))</f>
        <v>0</v>
      </c>
      <c r="S13" s="19">
        <f>+IF(S10&lt;'Dalyvio prielaidos'!$E$158,'Infrastruk. sukūrimo sąnaudos'!S9,'Dalyvio prielaidos'!$E$158-SUM('Infrastruk. sukūrimo sąnaudos'!$N$13:R13))</f>
        <v>0</v>
      </c>
      <c r="T13" s="19">
        <f>+IF(T10&lt;'Dalyvio prielaidos'!$E$158,'Infrastruk. sukūrimo sąnaudos'!T9,'Dalyvio prielaidos'!$E$158-SUM('Infrastruk. sukūrimo sąnaudos'!$N$13:S13))</f>
        <v>0</v>
      </c>
      <c r="U13" s="19">
        <f>+IF(U10&lt;'Dalyvio prielaidos'!$E$158,'Infrastruk. sukūrimo sąnaudos'!U9,'Dalyvio prielaidos'!$E$158-SUM('Infrastruk. sukūrimo sąnaudos'!$N$13:T13))</f>
        <v>0</v>
      </c>
      <c r="V13" s="19">
        <f>+IF(V10&lt;'Dalyvio prielaidos'!$E$158,'Infrastruk. sukūrimo sąnaudos'!V9,'Dalyvio prielaidos'!$E$158-SUM('Infrastruk. sukūrimo sąnaudos'!$N$13:U13))</f>
        <v>0</v>
      </c>
      <c r="W13" s="19">
        <f>+IF(W10&lt;'Dalyvio prielaidos'!$E$158,'Infrastruk. sukūrimo sąnaudos'!W9,'Dalyvio prielaidos'!$E$158-SUM('Infrastruk. sukūrimo sąnaudos'!$N$13:V13))</f>
        <v>0</v>
      </c>
      <c r="X13" s="19">
        <f>+IF(X10&lt;'Dalyvio prielaidos'!$E$158,'Infrastruk. sukūrimo sąnaudos'!X9,'Dalyvio prielaidos'!$E$158-SUM('Infrastruk. sukūrimo sąnaudos'!$N$13:W13))</f>
        <v>0</v>
      </c>
      <c r="Y13" s="19">
        <f>+IF(Y10&lt;'Dalyvio prielaidos'!$E$158,'Infrastruk. sukūrimo sąnaudos'!Y9,'Dalyvio prielaidos'!$E$158-SUM('Infrastruk. sukūrimo sąnaudos'!$N$13:X13))</f>
        <v>0</v>
      </c>
      <c r="Z13" s="19">
        <f>+IF(Z10&lt;'Dalyvio prielaidos'!$E$158,'Infrastruk. sukūrimo sąnaudos'!Z9,'Dalyvio prielaidos'!$E$158-SUM('Infrastruk. sukūrimo sąnaudos'!$N$13:Y13))</f>
        <v>0</v>
      </c>
      <c r="AA13" s="20">
        <f>SUM(O13:Z13)</f>
        <v>0</v>
      </c>
      <c r="AB13" s="19">
        <f>+IF(AB10&lt;'Dalyvio prielaidos'!$E$158,'Infrastruk. sukūrimo sąnaudos'!AB9,'Dalyvio prielaidos'!$E$158-SUM($N$13,$AA$13:AA13))</f>
        <v>0</v>
      </c>
      <c r="AC13" s="19">
        <f>+IF(AC10&lt;'Dalyvio prielaidos'!$E$158,'Infrastruk. sukūrimo sąnaudos'!AC9,'Dalyvio prielaidos'!$E$158-SUM($N$13,$AA$13:AB13))</f>
        <v>0</v>
      </c>
      <c r="AD13" s="19">
        <f>+IF(AD10&lt;'Dalyvio prielaidos'!$E$158,'Infrastruk. sukūrimo sąnaudos'!AD9,'Dalyvio prielaidos'!$E$158-SUM($N$13,$AA$13:AC13))</f>
        <v>0</v>
      </c>
      <c r="AE13" s="19">
        <f>+IF(AE10&lt;'Dalyvio prielaidos'!$E$158,'Infrastruk. sukūrimo sąnaudos'!AE9,'Dalyvio prielaidos'!$E$158-SUM($N$13,$AA$13:AD13))</f>
        <v>0</v>
      </c>
      <c r="AF13" s="19">
        <f>+IF(AF10&lt;'Dalyvio prielaidos'!$E$158,'Infrastruk. sukūrimo sąnaudos'!AF9,'Dalyvio prielaidos'!$E$158-SUM($N$13,$AA$13:AE13))</f>
        <v>0</v>
      </c>
      <c r="AG13" s="19">
        <f>+IF(AG10&lt;'Dalyvio prielaidos'!$E$158,'Infrastruk. sukūrimo sąnaudos'!AG9,'Dalyvio prielaidos'!$E$158-SUM($N$13,$AA$13:AF13))</f>
        <v>0</v>
      </c>
      <c r="AH13" s="19">
        <f>+IF(AH10&lt;'Dalyvio prielaidos'!$E$158,'Infrastruk. sukūrimo sąnaudos'!AH9,'Dalyvio prielaidos'!$E$158-SUM($N$13,$AA$13:AG13))</f>
        <v>0</v>
      </c>
      <c r="AI13" s="19">
        <f>+IF(AI10&lt;'Dalyvio prielaidos'!$E$158,'Infrastruk. sukūrimo sąnaudos'!AI9,'Dalyvio prielaidos'!$E$158-SUM($N$13,$AA$13:AH13))</f>
        <v>0</v>
      </c>
      <c r="AJ13" s="19">
        <f>+IF(AJ10&lt;'Dalyvio prielaidos'!$E$158,'Infrastruk. sukūrimo sąnaudos'!AJ9,'Dalyvio prielaidos'!$E$158-SUM($N$13,$AA$13:AI13))</f>
        <v>0</v>
      </c>
      <c r="AK13" s="19">
        <f>+IF(AK10&lt;'Dalyvio prielaidos'!$E$158,'Infrastruk. sukūrimo sąnaudos'!AK9,'Dalyvio prielaidos'!$E$158-SUM($N$13,$AA$13:AJ13))</f>
        <v>0</v>
      </c>
      <c r="AL13" s="19">
        <f>+IF(AL10&lt;'Dalyvio prielaidos'!$E$158,'Infrastruk. sukūrimo sąnaudos'!AL9,'Dalyvio prielaidos'!$E$158-SUM($N$13,$AA$13:AK13))</f>
        <v>0</v>
      </c>
      <c r="AM13" s="19">
        <f>+IF(AM10&lt;'Dalyvio prielaidos'!$E$158,'Infrastruk. sukūrimo sąnaudos'!AM9,'Dalyvio prielaidos'!$E$158-SUM($N$13,$AA$13:AL13))</f>
        <v>0</v>
      </c>
      <c r="AN13" s="20">
        <f>SUM(AB13:AM13)</f>
        <v>0</v>
      </c>
      <c r="AO13" s="19"/>
      <c r="AP13" s="19"/>
      <c r="AQ13" s="19"/>
      <c r="AR13" s="19"/>
      <c r="AS13" s="19"/>
      <c r="AT13" s="19"/>
      <c r="AU13" s="19"/>
      <c r="AV13" s="19"/>
      <c r="AW13" s="19"/>
      <c r="AX13" s="19"/>
      <c r="AY13" s="19"/>
      <c r="AZ13" s="19"/>
      <c r="BA13" s="20"/>
      <c r="BB13" s="19"/>
      <c r="BC13" s="19"/>
      <c r="BD13" s="19"/>
      <c r="BE13" s="19"/>
      <c r="BF13" s="19"/>
      <c r="BG13" s="19"/>
      <c r="BH13" s="19"/>
      <c r="BI13" s="19"/>
      <c r="BJ13" s="19"/>
      <c r="BK13" s="19"/>
      <c r="BL13" s="19"/>
      <c r="BM13" s="19"/>
      <c r="BN13" s="20"/>
      <c r="BO13" s="19"/>
      <c r="BP13" s="19"/>
      <c r="BQ13" s="19"/>
      <c r="BR13" s="19"/>
      <c r="BS13" s="19"/>
      <c r="BT13" s="19"/>
      <c r="BU13" s="19"/>
      <c r="BV13" s="19"/>
      <c r="BW13" s="19"/>
      <c r="BX13" s="19"/>
      <c r="BY13" s="19"/>
      <c r="BZ13" s="19"/>
      <c r="CA13" s="20"/>
      <c r="CB13" s="19"/>
      <c r="CC13" s="19"/>
      <c r="CD13" s="19"/>
      <c r="CE13" s="19"/>
      <c r="CF13" s="19"/>
      <c r="CG13" s="19"/>
      <c r="CH13" s="19"/>
      <c r="CI13" s="19"/>
      <c r="CJ13" s="19"/>
      <c r="CK13" s="19"/>
      <c r="CL13" s="19"/>
      <c r="CM13" s="19"/>
      <c r="CN13" s="20"/>
      <c r="CO13" s="19"/>
      <c r="CP13" s="19"/>
      <c r="CQ13" s="19"/>
      <c r="CR13" s="19"/>
      <c r="CS13" s="19"/>
      <c r="CT13" s="19"/>
      <c r="CU13" s="19"/>
      <c r="CV13" s="19"/>
      <c r="CW13" s="19"/>
      <c r="CX13" s="19"/>
      <c r="CY13" s="19"/>
      <c r="CZ13" s="19"/>
      <c r="DA13" s="20"/>
      <c r="DB13" s="19"/>
      <c r="DC13" s="19"/>
      <c r="DD13" s="19"/>
      <c r="DE13" s="19"/>
      <c r="DF13" s="19"/>
      <c r="DG13" s="19"/>
      <c r="DH13" s="19"/>
      <c r="DI13" s="19"/>
      <c r="DJ13" s="19"/>
      <c r="DK13" s="19"/>
      <c r="DL13" s="19"/>
      <c r="DM13" s="19"/>
      <c r="DN13" s="20"/>
      <c r="DO13" s="19"/>
      <c r="DP13" s="19"/>
      <c r="DQ13" s="19"/>
      <c r="DR13" s="19"/>
      <c r="DS13" s="19"/>
      <c r="DT13" s="19"/>
      <c r="DU13" s="19"/>
      <c r="DV13" s="19"/>
      <c r="DW13" s="19"/>
      <c r="DX13" s="19"/>
      <c r="DY13" s="19"/>
      <c r="DZ13" s="19"/>
      <c r="EA13" s="20"/>
      <c r="EB13" s="19"/>
      <c r="EC13" s="19"/>
      <c r="ED13" s="19"/>
      <c r="EE13" s="19"/>
      <c r="EF13" s="19"/>
      <c r="EG13" s="19"/>
      <c r="EH13" s="19"/>
      <c r="EI13" s="19"/>
      <c r="EJ13" s="19"/>
      <c r="EK13" s="19"/>
      <c r="EL13" s="19"/>
      <c r="EM13" s="19"/>
      <c r="EN13" s="20"/>
      <c r="EO13" s="19"/>
      <c r="EP13" s="19"/>
      <c r="EQ13" s="19"/>
      <c r="ER13" s="19"/>
      <c r="ES13" s="19"/>
      <c r="ET13" s="19"/>
      <c r="EU13" s="19"/>
      <c r="EV13" s="19"/>
      <c r="EW13" s="19"/>
      <c r="EX13" s="19"/>
      <c r="EY13" s="19"/>
      <c r="EZ13" s="19"/>
      <c r="FA13" s="20"/>
      <c r="FB13" s="19"/>
      <c r="FC13" s="19"/>
      <c r="FD13" s="19"/>
      <c r="FE13" s="19"/>
      <c r="FF13" s="19"/>
      <c r="FG13" s="19"/>
      <c r="FH13" s="19"/>
      <c r="FI13" s="19"/>
      <c r="FJ13" s="19"/>
      <c r="FK13" s="19"/>
      <c r="FL13" s="19"/>
      <c r="FM13" s="19"/>
      <c r="FN13" s="20"/>
      <c r="FO13" s="19"/>
      <c r="FP13" s="19"/>
      <c r="FQ13" s="19"/>
      <c r="FR13" s="19"/>
      <c r="FS13" s="19"/>
      <c r="FT13" s="19"/>
      <c r="FU13" s="19"/>
      <c r="FV13" s="19"/>
      <c r="FW13" s="19"/>
      <c r="FX13" s="19"/>
      <c r="FY13" s="19"/>
      <c r="FZ13" s="19"/>
      <c r="GA13" s="20"/>
      <c r="GB13" s="19"/>
      <c r="GC13" s="19"/>
      <c r="GD13" s="19"/>
      <c r="GE13" s="19"/>
      <c r="GF13" s="19"/>
      <c r="GG13" s="19"/>
      <c r="GH13" s="19"/>
      <c r="GI13" s="19"/>
      <c r="GJ13" s="19"/>
      <c r="GK13" s="19"/>
      <c r="GL13" s="19"/>
      <c r="GM13" s="19"/>
      <c r="GN13" s="20"/>
      <c r="GO13" s="19"/>
      <c r="GP13" s="19"/>
      <c r="GQ13" s="19"/>
      <c r="GR13" s="19"/>
      <c r="GS13" s="19"/>
      <c r="GT13" s="19"/>
      <c r="GU13" s="19"/>
      <c r="GV13" s="19"/>
      <c r="GW13" s="19"/>
      <c r="GX13" s="19"/>
      <c r="GY13" s="19"/>
      <c r="GZ13" s="19"/>
      <c r="HA13" s="20"/>
      <c r="HB13" s="19"/>
      <c r="HC13" s="19"/>
      <c r="HD13" s="19"/>
      <c r="HE13" s="19"/>
      <c r="HF13" s="19"/>
      <c r="HG13" s="19"/>
      <c r="HH13" s="19"/>
      <c r="HI13" s="19"/>
      <c r="HJ13" s="19"/>
      <c r="HK13" s="19"/>
      <c r="HL13" s="19"/>
      <c r="HM13" s="19"/>
      <c r="HN13" s="20"/>
      <c r="HO13" s="19"/>
      <c r="HP13" s="19"/>
      <c r="HQ13" s="19"/>
      <c r="HR13" s="19"/>
      <c r="HS13" s="19"/>
      <c r="HT13" s="19"/>
      <c r="HU13" s="19"/>
      <c r="HV13" s="19"/>
      <c r="HW13" s="19"/>
      <c r="HX13" s="19"/>
      <c r="HY13" s="19"/>
      <c r="HZ13" s="19"/>
      <c r="IA13" s="20"/>
      <c r="IB13" s="19"/>
      <c r="IC13" s="19"/>
      <c r="ID13" s="19"/>
      <c r="IE13" s="19"/>
      <c r="IF13" s="19"/>
      <c r="IG13" s="19"/>
      <c r="IH13" s="19"/>
      <c r="II13" s="19"/>
      <c r="IJ13" s="19"/>
      <c r="IK13" s="19"/>
      <c r="IL13" s="19"/>
      <c r="IM13" s="19"/>
      <c r="IN13" s="20"/>
      <c r="IO13" s="19"/>
      <c r="IP13" s="19"/>
      <c r="IQ13" s="19"/>
      <c r="IR13" s="19"/>
      <c r="IS13" s="19"/>
      <c r="IT13" s="19"/>
      <c r="IU13" s="19"/>
      <c r="IV13" s="19"/>
      <c r="IW13" s="19"/>
      <c r="IX13" s="19"/>
      <c r="IY13" s="19"/>
      <c r="IZ13" s="19"/>
      <c r="JA13" s="20"/>
      <c r="JB13" s="19"/>
      <c r="JC13" s="19"/>
      <c r="JD13" s="19"/>
      <c r="JE13" s="19"/>
      <c r="JF13" s="19"/>
      <c r="JG13" s="19"/>
      <c r="JH13" s="19"/>
      <c r="JI13" s="19"/>
      <c r="JJ13" s="19"/>
      <c r="JK13" s="19"/>
      <c r="JL13" s="19"/>
      <c r="JM13" s="19"/>
      <c r="JN13" s="20"/>
      <c r="JO13" s="19"/>
      <c r="JP13" s="19"/>
      <c r="JQ13" s="19"/>
      <c r="JR13" s="19"/>
      <c r="JS13" s="19"/>
      <c r="JT13" s="19"/>
      <c r="JU13" s="19"/>
      <c r="JV13" s="19"/>
      <c r="JW13" s="19"/>
      <c r="JX13" s="19"/>
      <c r="JY13" s="19"/>
      <c r="JZ13" s="19"/>
      <c r="KA13" s="20"/>
      <c r="KB13" s="19"/>
      <c r="KC13" s="19"/>
      <c r="KD13" s="19"/>
      <c r="KE13" s="19"/>
      <c r="KF13" s="19"/>
      <c r="KG13" s="19"/>
      <c r="KH13" s="19"/>
      <c r="KI13" s="19"/>
      <c r="KJ13" s="19"/>
      <c r="KK13" s="19"/>
      <c r="KL13" s="19"/>
      <c r="KM13" s="19"/>
      <c r="KN13" s="20"/>
      <c r="KO13" s="19"/>
      <c r="KP13" s="19"/>
      <c r="KQ13" s="19"/>
      <c r="KR13" s="19"/>
      <c r="KS13" s="19"/>
      <c r="KT13" s="19"/>
      <c r="KU13" s="19"/>
      <c r="KV13" s="19"/>
      <c r="KW13" s="19"/>
      <c r="KX13" s="19"/>
      <c r="KY13" s="19"/>
      <c r="KZ13" s="19"/>
      <c r="LA13" s="20"/>
      <c r="LB13" s="19"/>
      <c r="LC13" s="19"/>
      <c r="LD13" s="19"/>
      <c r="LE13" s="19"/>
      <c r="LF13" s="19"/>
      <c r="LG13" s="19"/>
      <c r="LH13" s="19"/>
      <c r="LI13" s="19"/>
      <c r="LJ13" s="19"/>
      <c r="LK13" s="19"/>
      <c r="LL13" s="19"/>
      <c r="LM13" s="19"/>
      <c r="LN13" s="20"/>
    </row>
    <row r="14" spans="1:326">
      <c r="A14" s="68" t="s">
        <v>140</v>
      </c>
      <c r="B14" s="69"/>
      <c r="C14" s="69">
        <f>+IF(C10&lt;SUM('Dalyvio prielaidos'!$E$23:$G$23,-'Dalyvio prielaidos'!$E$136),'Infrastruk. sukūrimo sąnaudos'!C9-'Infrastruk. sukūrimo sąnaudos'!C13,SUM('Dalyvio prielaidos'!$E$23:$G$23,-'Dalyvio prielaidos'!$E$136)-SUM('Infrastruk. sukūrimo sąnaudos'!$B$13:C13)-SUM('Infrastruk. sukūrimo sąnaudos'!$B$14:B14))</f>
        <v>0</v>
      </c>
      <c r="D14" s="69">
        <f>+IF(D10&lt;SUM('Dalyvio prielaidos'!$E$23:$G$23,-'Dalyvio prielaidos'!$E$136),'Infrastruk. sukūrimo sąnaudos'!D9-'Infrastruk. sukūrimo sąnaudos'!D13,SUM('Dalyvio prielaidos'!$E$23:$G$23,-'Dalyvio prielaidos'!$E$136)-SUM('Infrastruk. sukūrimo sąnaudos'!$B$13:D13)-SUM('Infrastruk. sukūrimo sąnaudos'!$B$14:C14))</f>
        <v>0</v>
      </c>
      <c r="E14" s="69">
        <f>+IF(E10&lt;SUM('Dalyvio prielaidos'!$E$23:$G$23,-'Dalyvio prielaidos'!$E$136),'Infrastruk. sukūrimo sąnaudos'!E9-'Infrastruk. sukūrimo sąnaudos'!E13,SUM('Dalyvio prielaidos'!$E$23:$G$23,-'Dalyvio prielaidos'!$E$136)-SUM('Infrastruk. sukūrimo sąnaudos'!$B$13:E13)-SUM('Infrastruk. sukūrimo sąnaudos'!$B$14:D14))</f>
        <v>0</v>
      </c>
      <c r="F14" s="69">
        <f>+IF(F10&lt;SUM('Dalyvio prielaidos'!$E$23:$G$23,-'Dalyvio prielaidos'!$E$136),'Infrastruk. sukūrimo sąnaudos'!F9-'Infrastruk. sukūrimo sąnaudos'!F13,SUM('Dalyvio prielaidos'!$E$23:$G$23,-'Dalyvio prielaidos'!$E$136)-SUM('Infrastruk. sukūrimo sąnaudos'!$B$13:F13)-SUM('Infrastruk. sukūrimo sąnaudos'!$B$14:E14))</f>
        <v>0</v>
      </c>
      <c r="G14" s="69">
        <f>+IF(G10&lt;SUM('Dalyvio prielaidos'!$E$23:$G$23,-'Dalyvio prielaidos'!$E$136),'Infrastruk. sukūrimo sąnaudos'!G9-'Infrastruk. sukūrimo sąnaudos'!G13,SUM('Dalyvio prielaidos'!$E$23:$G$23,-'Dalyvio prielaidos'!$E$136)-SUM('Infrastruk. sukūrimo sąnaudos'!$B$13:G13)-SUM('Infrastruk. sukūrimo sąnaudos'!$B$14:F14))</f>
        <v>0</v>
      </c>
      <c r="H14" s="69">
        <f>+IF(H10&lt;SUM('Dalyvio prielaidos'!$E$23:$G$23,-'Dalyvio prielaidos'!$E$136),'Infrastruk. sukūrimo sąnaudos'!H9-'Infrastruk. sukūrimo sąnaudos'!H13,SUM('Dalyvio prielaidos'!$E$23:$G$23,-'Dalyvio prielaidos'!$E$136)-SUM('Infrastruk. sukūrimo sąnaudos'!$B$13:H13)-SUM('Infrastruk. sukūrimo sąnaudos'!$B$14:G14))</f>
        <v>0</v>
      </c>
      <c r="I14" s="69">
        <f>+IF(I10&lt;SUM('Dalyvio prielaidos'!$E$23:$G$23,-'Dalyvio prielaidos'!$E$136),'Infrastruk. sukūrimo sąnaudos'!I9-'Infrastruk. sukūrimo sąnaudos'!I13,SUM('Dalyvio prielaidos'!$E$23:$G$23,-'Dalyvio prielaidos'!$E$136)-SUM('Infrastruk. sukūrimo sąnaudos'!$B$13:I13)-SUM('Infrastruk. sukūrimo sąnaudos'!$B$14:H14))</f>
        <v>0</v>
      </c>
      <c r="J14" s="69">
        <f>+IF(J10&lt;SUM('Dalyvio prielaidos'!$E$23:$G$23,-'Dalyvio prielaidos'!$E$136),'Infrastruk. sukūrimo sąnaudos'!J9-'Infrastruk. sukūrimo sąnaudos'!J13,SUM('Dalyvio prielaidos'!$E$23:$G$23,-'Dalyvio prielaidos'!$E$136)-SUM('Infrastruk. sukūrimo sąnaudos'!$B$13:J13)-SUM('Infrastruk. sukūrimo sąnaudos'!$B$14:I14))</f>
        <v>31250</v>
      </c>
      <c r="K14" s="69">
        <f>+IF(K10&lt;SUM('Dalyvio prielaidos'!$E$23:$G$23,-'Dalyvio prielaidos'!$E$136),'Infrastruk. sukūrimo sąnaudos'!K9-'Infrastruk. sukūrimo sąnaudos'!K13,SUM('Dalyvio prielaidos'!$E$23:$G$23,-'Dalyvio prielaidos'!$E$136)-SUM('Infrastruk. sukūrimo sąnaudos'!$B$13:K13)-SUM('Infrastruk. sukūrimo sąnaudos'!$B$14:J14))</f>
        <v>31250</v>
      </c>
      <c r="L14" s="69">
        <f>+IF(L10&lt;SUM('Dalyvio prielaidos'!$E$23:$G$23,-'Dalyvio prielaidos'!$E$136),'Infrastruk. sukūrimo sąnaudos'!L9-'Infrastruk. sukūrimo sąnaudos'!L13,SUM('Dalyvio prielaidos'!$E$23:$G$23,-'Dalyvio prielaidos'!$E$136)-SUM('Infrastruk. sukūrimo sąnaudos'!$B$13:L13)-SUM('Infrastruk. sukūrimo sąnaudos'!$B$14:K14))</f>
        <v>31250</v>
      </c>
      <c r="M14" s="69">
        <f>+IF(M10&lt;SUM('Dalyvio prielaidos'!$E$23:$G$23,-'Dalyvio prielaidos'!$E$136),'Infrastruk. sukūrimo sąnaudos'!M9-'Infrastruk. sukūrimo sąnaudos'!M13,SUM('Dalyvio prielaidos'!$E$23:$G$23,-'Dalyvio prielaidos'!$E$136)-SUM('Infrastruk. sukūrimo sąnaudos'!$B$13:M13)-SUM('Infrastruk. sukūrimo sąnaudos'!$B$14:L14))</f>
        <v>31250</v>
      </c>
      <c r="N14" s="70">
        <f>SUM(B14:M14)</f>
        <v>125000</v>
      </c>
      <c r="O14" s="69">
        <f>+IF(O10&lt;SUM('Dalyvio prielaidos'!$E$23:$G$23,-'Dalyvio prielaidos'!$E$136),'Infrastruk. sukūrimo sąnaudos'!O9-'Infrastruk. sukūrimo sąnaudos'!O13,SUM('Dalyvio prielaidos'!$E$23:$G$23,-'Dalyvio prielaidos'!$E$136)-SUM('Infrastruk. sukūrimo sąnaudos'!$N$13:O13)-SUM('Infrastruk. sukūrimo sąnaudos'!$N$14:N14))</f>
        <v>104166.66666666667</v>
      </c>
      <c r="P14" s="69">
        <f>+IF(P10&lt;SUM('Dalyvio prielaidos'!$E$23:$G$23,-'Dalyvio prielaidos'!$E$136),'Infrastruk. sukūrimo sąnaudos'!P9-'Infrastruk. sukūrimo sąnaudos'!P13,SUM('Dalyvio prielaidos'!$E$23:$G$23,-'Dalyvio prielaidos'!$E$136)-SUM('Infrastruk. sukūrimo sąnaudos'!$N$13:P13)-SUM('Infrastruk. sukūrimo sąnaudos'!$N$14:O14))</f>
        <v>104166.66666666667</v>
      </c>
      <c r="Q14" s="69">
        <f>+IF(Q10&lt;SUM('Dalyvio prielaidos'!$E$23:$G$23,-'Dalyvio prielaidos'!$E$136),'Infrastruk. sukūrimo sąnaudos'!Q9-'Infrastruk. sukūrimo sąnaudos'!Q13,SUM('Dalyvio prielaidos'!$E$23:$G$23,-'Dalyvio prielaidos'!$E$136)-SUM('Infrastruk. sukūrimo sąnaudos'!$N$13:Q13)-SUM('Infrastruk. sukūrimo sąnaudos'!$N$14:P14))</f>
        <v>104166.66666666667</v>
      </c>
      <c r="R14" s="69">
        <f>+IF(R10&lt;SUM('Dalyvio prielaidos'!$E$23:$G$23,-'Dalyvio prielaidos'!$E$136),'Infrastruk. sukūrimo sąnaudos'!R9-'Infrastruk. sukūrimo sąnaudos'!R13,SUM('Dalyvio prielaidos'!$E$23:$G$23,-'Dalyvio prielaidos'!$E$136)-SUM('Infrastruk. sukūrimo sąnaudos'!$N$13:R13)-SUM('Infrastruk. sukūrimo sąnaudos'!$N$14:Q14))</f>
        <v>62499.999999999942</v>
      </c>
      <c r="S14" s="69">
        <f>+IF(S10&lt;SUM('Dalyvio prielaidos'!$E$23:$G$23,-'Dalyvio prielaidos'!$E$136),'Infrastruk. sukūrimo sąnaudos'!S9-'Infrastruk. sukūrimo sąnaudos'!S13,SUM('Dalyvio prielaidos'!$E$23:$G$23,-'Dalyvio prielaidos'!$E$136)-SUM('Infrastruk. sukūrimo sąnaudos'!$N$13:S13)-SUM('Infrastruk. sukūrimo sąnaudos'!$N$14:R14))</f>
        <v>0</v>
      </c>
      <c r="T14" s="69">
        <f>+IF(T10&lt;SUM('Dalyvio prielaidos'!$E$23:$G$23,-'Dalyvio prielaidos'!$E$136),'Infrastruk. sukūrimo sąnaudos'!T9-'Infrastruk. sukūrimo sąnaudos'!T13,SUM('Dalyvio prielaidos'!$E$23:$G$23,-'Dalyvio prielaidos'!$E$136)-SUM('Infrastruk. sukūrimo sąnaudos'!$N$13:T13)-SUM('Infrastruk. sukūrimo sąnaudos'!$N$14:S14))</f>
        <v>0</v>
      </c>
      <c r="U14" s="69">
        <f>+IF(U10&lt;SUM('Dalyvio prielaidos'!$E$23:$G$23,-'Dalyvio prielaidos'!$E$136),'Infrastruk. sukūrimo sąnaudos'!U9-'Infrastruk. sukūrimo sąnaudos'!U13,SUM('Dalyvio prielaidos'!$E$23:$G$23,-'Dalyvio prielaidos'!$E$136)-SUM('Infrastruk. sukūrimo sąnaudos'!$N$13:U13)-SUM('Infrastruk. sukūrimo sąnaudos'!$N$14:T14))</f>
        <v>0</v>
      </c>
      <c r="V14" s="69">
        <f>+IF(V10&lt;SUM('Dalyvio prielaidos'!$E$23:$G$23,-'Dalyvio prielaidos'!$E$136),'Infrastruk. sukūrimo sąnaudos'!V9-'Infrastruk. sukūrimo sąnaudos'!V13,SUM('Dalyvio prielaidos'!$E$23:$G$23,-'Dalyvio prielaidos'!$E$136)-SUM('Infrastruk. sukūrimo sąnaudos'!$N$13:V13)-SUM('Infrastruk. sukūrimo sąnaudos'!$N$14:U14))</f>
        <v>0</v>
      </c>
      <c r="W14" s="69">
        <f>+IF(W10&lt;SUM('Dalyvio prielaidos'!$E$23:$G$23,-'Dalyvio prielaidos'!$E$136),'Infrastruk. sukūrimo sąnaudos'!W9-'Infrastruk. sukūrimo sąnaudos'!W13,SUM('Dalyvio prielaidos'!$E$23:$G$23,-'Dalyvio prielaidos'!$E$136)-SUM('Infrastruk. sukūrimo sąnaudos'!$N$13:W13)-SUM('Infrastruk. sukūrimo sąnaudos'!$N$14:V14))</f>
        <v>0</v>
      </c>
      <c r="X14" s="69">
        <f>+IF(X10&lt;SUM('Dalyvio prielaidos'!$E$23:$G$23,-'Dalyvio prielaidos'!$E$136),'Infrastruk. sukūrimo sąnaudos'!X9-'Infrastruk. sukūrimo sąnaudos'!X13,SUM('Dalyvio prielaidos'!$E$23:$G$23,-'Dalyvio prielaidos'!$E$136)-SUM('Infrastruk. sukūrimo sąnaudos'!$N$13:X13)-SUM('Infrastruk. sukūrimo sąnaudos'!$N$14:W14))</f>
        <v>0</v>
      </c>
      <c r="Y14" s="69">
        <f>+IF(Y10&lt;SUM('Dalyvio prielaidos'!$E$23:$G$23,-'Dalyvio prielaidos'!$E$136),'Infrastruk. sukūrimo sąnaudos'!Y9-'Infrastruk. sukūrimo sąnaudos'!Y13,SUM('Dalyvio prielaidos'!$E$23:$G$23,-'Dalyvio prielaidos'!$E$136)-SUM('Infrastruk. sukūrimo sąnaudos'!$N$13:Y13)-SUM('Infrastruk. sukūrimo sąnaudos'!$N$14:X14))</f>
        <v>0</v>
      </c>
      <c r="Z14" s="69">
        <f>+IF(Z10&lt;SUM('Dalyvio prielaidos'!$E$23:$G$23,-'Dalyvio prielaidos'!$E$136),'Infrastruk. sukūrimo sąnaudos'!Z9-'Infrastruk. sukūrimo sąnaudos'!Z13,SUM('Dalyvio prielaidos'!$E$23:$G$23,-'Dalyvio prielaidos'!$E$136)-SUM('Infrastruk. sukūrimo sąnaudos'!$N$13:Z13)-SUM('Infrastruk. sukūrimo sąnaudos'!$N$14:Y14))</f>
        <v>0</v>
      </c>
      <c r="AA14" s="70">
        <f>SUM(O14:Z14)</f>
        <v>374999.99999999994</v>
      </c>
      <c r="AB14" s="69">
        <f>+IF(AB10&lt;SUM('Dalyvio prielaidos'!$E$23:$G$23,-'Dalyvio prielaidos'!$E$136),'Infrastruk. sukūrimo sąnaudos'!AB9-'Infrastruk. sukūrimo sąnaudos'!AB13,SUM('Dalyvio prielaidos'!$E$23:$G$23,-'Dalyvio prielaidos'!$E$136)-SUM($N$13,$AA$13:AB13)-SUM($N$14,$AA$14:AA14))</f>
        <v>5.8207660913467407E-11</v>
      </c>
      <c r="AC14" s="69">
        <f>+IF(AC10&lt;SUM('Dalyvio prielaidos'!$E$23:$G$23,-'Dalyvio prielaidos'!$E$136),'Infrastruk. sukūrimo sąnaudos'!AC9-'Infrastruk. sukūrimo sąnaudos'!AC13,SUM('Dalyvio prielaidos'!$E$23:$G$23,-'Dalyvio prielaidos'!$E$136)-SUM($N$13,$AA$13:AC13)-SUM($N$14,$AA$14:AB14))</f>
        <v>0</v>
      </c>
      <c r="AD14" s="69">
        <f>+IF(AD10&lt;SUM('Dalyvio prielaidos'!$E$23:$G$23,-'Dalyvio prielaidos'!$E$136),'Infrastruk. sukūrimo sąnaudos'!AD9-'Infrastruk. sukūrimo sąnaudos'!AD13,SUM('Dalyvio prielaidos'!$E$23:$G$23,-'Dalyvio prielaidos'!$E$136)-SUM($N$13,$AA$13:AD13)-SUM($N$14,$AA$14:AC14))</f>
        <v>0</v>
      </c>
      <c r="AE14" s="69">
        <f>+IF(AE10&lt;SUM('Dalyvio prielaidos'!$E$23:$G$23,-'Dalyvio prielaidos'!$E$136),'Infrastruk. sukūrimo sąnaudos'!AE9-'Infrastruk. sukūrimo sąnaudos'!AE13,SUM('Dalyvio prielaidos'!$E$23:$G$23,-'Dalyvio prielaidos'!$E$136)-SUM($N$13,$AA$13:AE13)-SUM($N$14,$AA$14:AD14))</f>
        <v>0</v>
      </c>
      <c r="AF14" s="69">
        <f>+IF(AF10&lt;SUM('Dalyvio prielaidos'!$E$23:$G$23,-'Dalyvio prielaidos'!$E$136),'Infrastruk. sukūrimo sąnaudos'!AF9-'Infrastruk. sukūrimo sąnaudos'!AF13,SUM('Dalyvio prielaidos'!$E$23:$G$23,-'Dalyvio prielaidos'!$E$136)-SUM($N$13,$AA$13:AF13)-SUM($N$14,$AA$14:AE14))</f>
        <v>0</v>
      </c>
      <c r="AG14" s="69">
        <f>+IF(AG10&lt;SUM('Dalyvio prielaidos'!$E$23:$G$23,-'Dalyvio prielaidos'!$E$136),'Infrastruk. sukūrimo sąnaudos'!AG9-'Infrastruk. sukūrimo sąnaudos'!AG13,SUM('Dalyvio prielaidos'!$E$23:$G$23,-'Dalyvio prielaidos'!$E$136)-SUM($N$13,$AA$13:AG13)-SUM($N$14,$AA$14:AF14))</f>
        <v>0</v>
      </c>
      <c r="AH14" s="69">
        <f>+IF(AH10&lt;SUM('Dalyvio prielaidos'!$E$23:$G$23,-'Dalyvio prielaidos'!$E$136),'Infrastruk. sukūrimo sąnaudos'!AH9-'Infrastruk. sukūrimo sąnaudos'!AH13,SUM('Dalyvio prielaidos'!$E$23:$G$23,-'Dalyvio prielaidos'!$E$136)-SUM($N$13,$AA$13:AH13)-SUM($N$14,$AA$14:AG14))</f>
        <v>0</v>
      </c>
      <c r="AI14" s="69">
        <f>+IF(AI10&lt;SUM('Dalyvio prielaidos'!$E$23:$G$23,-'Dalyvio prielaidos'!$E$136),'Infrastruk. sukūrimo sąnaudos'!AI9-'Infrastruk. sukūrimo sąnaudos'!AI13,SUM('Dalyvio prielaidos'!$E$23:$G$23,-'Dalyvio prielaidos'!$E$136)-SUM($N$13,$AA$13:AI13)-SUM($N$14,$AA$14:AH14))</f>
        <v>0</v>
      </c>
      <c r="AJ14" s="69">
        <f>+IF(AJ10&lt;SUM('Dalyvio prielaidos'!$E$23:$G$23,-'Dalyvio prielaidos'!$E$136),'Infrastruk. sukūrimo sąnaudos'!AJ9-'Infrastruk. sukūrimo sąnaudos'!AJ13,SUM('Dalyvio prielaidos'!$E$23:$G$23,-'Dalyvio prielaidos'!$E$136)-SUM($N$13,$AA$13:AJ13)-SUM($N$14,$AA$14:AI14))</f>
        <v>0</v>
      </c>
      <c r="AK14" s="69">
        <f>+IF(AK10&lt;SUM('Dalyvio prielaidos'!$E$23:$G$23,-'Dalyvio prielaidos'!$E$136),'Infrastruk. sukūrimo sąnaudos'!AK9-'Infrastruk. sukūrimo sąnaudos'!AK13,SUM('Dalyvio prielaidos'!$E$23:$G$23,-'Dalyvio prielaidos'!$E$136)-SUM($N$13,$AA$13:AK13)-SUM($N$14,$AA$14:AJ14))</f>
        <v>0</v>
      </c>
      <c r="AL14" s="69">
        <f>+IF(AL10&lt;SUM('Dalyvio prielaidos'!$E$23:$G$23,-'Dalyvio prielaidos'!$E$136),'Infrastruk. sukūrimo sąnaudos'!AL9-'Infrastruk. sukūrimo sąnaudos'!AL13,SUM('Dalyvio prielaidos'!$E$23:$G$23,-'Dalyvio prielaidos'!$E$136)-SUM($N$13,$AA$13:AL13)-SUM($N$14,$AA$14:AK14))</f>
        <v>0</v>
      </c>
      <c r="AM14" s="69">
        <f>+IF(AM10&lt;SUM('Dalyvio prielaidos'!$E$23:$G$23,-'Dalyvio prielaidos'!$E$136),'Infrastruk. sukūrimo sąnaudos'!AM9-'Infrastruk. sukūrimo sąnaudos'!AM13,SUM('Dalyvio prielaidos'!$E$23:$G$23,-'Dalyvio prielaidos'!$E$136)-SUM($N$13,$AA$13:AM13)-SUM($N$14,$AA$14:AL14))</f>
        <v>0</v>
      </c>
      <c r="AN14" s="20">
        <f t="shared" ref="AN14:AN15" si="45">SUM(AB14:AM14)</f>
        <v>5.8207660913467407E-11</v>
      </c>
      <c r="AO14" s="69"/>
      <c r="AP14" s="69"/>
      <c r="AQ14" s="69"/>
      <c r="AR14" s="69"/>
      <c r="AS14" s="69"/>
      <c r="AT14" s="69"/>
      <c r="AU14" s="69"/>
      <c r="AV14" s="69"/>
      <c r="AW14" s="69"/>
      <c r="AX14" s="69"/>
      <c r="AY14" s="69"/>
      <c r="AZ14" s="69"/>
      <c r="BA14" s="20">
        <f t="shared" ref="BA14:BA15" si="46">SUM(AO14:AZ14)</f>
        <v>0</v>
      </c>
      <c r="BB14" s="69"/>
      <c r="BC14" s="69"/>
      <c r="BD14" s="69"/>
      <c r="BE14" s="69"/>
      <c r="BF14" s="69"/>
      <c r="BG14" s="69"/>
      <c r="BH14" s="69"/>
      <c r="BI14" s="69"/>
      <c r="BJ14" s="69"/>
      <c r="BK14" s="69"/>
      <c r="BL14" s="69"/>
      <c r="BM14" s="69"/>
      <c r="BN14" s="20">
        <f t="shared" ref="BN14:BN15" si="47">SUM(BB14:BM14)</f>
        <v>0</v>
      </c>
      <c r="BO14" s="69"/>
      <c r="BP14" s="69"/>
      <c r="BQ14" s="69"/>
      <c r="BR14" s="69"/>
      <c r="BS14" s="69"/>
      <c r="BT14" s="69"/>
      <c r="BU14" s="69"/>
      <c r="BV14" s="69"/>
      <c r="BW14" s="69"/>
      <c r="BX14" s="69"/>
      <c r="BY14" s="69"/>
      <c r="BZ14" s="69"/>
      <c r="CA14" s="20">
        <f t="shared" ref="CA14:CA15" si="48">SUM(BO14:BZ14)</f>
        <v>0</v>
      </c>
      <c r="CB14" s="69"/>
      <c r="CC14" s="69"/>
      <c r="CD14" s="69"/>
      <c r="CE14" s="69"/>
      <c r="CF14" s="69"/>
      <c r="CG14" s="69"/>
      <c r="CH14" s="69"/>
      <c r="CI14" s="69"/>
      <c r="CJ14" s="69"/>
      <c r="CK14" s="69"/>
      <c r="CL14" s="69"/>
      <c r="CM14" s="69"/>
      <c r="CN14" s="20">
        <f t="shared" ref="CN14:CN15" si="49">SUM(CB14:CM14)</f>
        <v>0</v>
      </c>
      <c r="CO14" s="69"/>
      <c r="CP14" s="69"/>
      <c r="CQ14" s="69"/>
      <c r="CR14" s="69"/>
      <c r="CS14" s="69"/>
      <c r="CT14" s="69"/>
      <c r="CU14" s="69"/>
      <c r="CV14" s="69"/>
      <c r="CW14" s="69"/>
      <c r="CX14" s="69"/>
      <c r="CY14" s="69"/>
      <c r="CZ14" s="69"/>
      <c r="DA14" s="20">
        <f t="shared" ref="DA14:DA15" si="50">SUM(CO14:CZ14)</f>
        <v>0</v>
      </c>
      <c r="DB14" s="69"/>
      <c r="DC14" s="69"/>
      <c r="DD14" s="69"/>
      <c r="DE14" s="69"/>
      <c r="DF14" s="69"/>
      <c r="DG14" s="69"/>
      <c r="DH14" s="69"/>
      <c r="DI14" s="69"/>
      <c r="DJ14" s="69"/>
      <c r="DK14" s="69"/>
      <c r="DL14" s="69"/>
      <c r="DM14" s="69"/>
      <c r="DN14" s="20">
        <f t="shared" ref="DN14:DN15" si="51">SUM(DB14:DM14)</f>
        <v>0</v>
      </c>
      <c r="DO14" s="69"/>
      <c r="DP14" s="69"/>
      <c r="DQ14" s="69"/>
      <c r="DR14" s="69"/>
      <c r="DS14" s="69"/>
      <c r="DT14" s="69"/>
      <c r="DU14" s="69"/>
      <c r="DV14" s="69"/>
      <c r="DW14" s="69"/>
      <c r="DX14" s="69"/>
      <c r="DY14" s="69"/>
      <c r="DZ14" s="69"/>
      <c r="EA14" s="20">
        <f t="shared" ref="EA14:EA15" si="52">SUM(DO14:DZ14)</f>
        <v>0</v>
      </c>
      <c r="EB14" s="69"/>
      <c r="EC14" s="69"/>
      <c r="ED14" s="69"/>
      <c r="EE14" s="69"/>
      <c r="EF14" s="69"/>
      <c r="EG14" s="69"/>
      <c r="EH14" s="69"/>
      <c r="EI14" s="69"/>
      <c r="EJ14" s="69"/>
      <c r="EK14" s="69"/>
      <c r="EL14" s="69"/>
      <c r="EM14" s="69"/>
      <c r="EN14" s="20">
        <f t="shared" ref="EN14:EN15" si="53">SUM(EB14:EM14)</f>
        <v>0</v>
      </c>
      <c r="EO14" s="69"/>
      <c r="EP14" s="69"/>
      <c r="EQ14" s="69"/>
      <c r="ER14" s="69"/>
      <c r="ES14" s="69"/>
      <c r="ET14" s="69"/>
      <c r="EU14" s="69"/>
      <c r="EV14" s="69"/>
      <c r="EW14" s="69"/>
      <c r="EX14" s="69"/>
      <c r="EY14" s="69"/>
      <c r="EZ14" s="69"/>
      <c r="FA14" s="20">
        <f t="shared" ref="FA14:FA15" si="54">SUM(EO14:EZ14)</f>
        <v>0</v>
      </c>
      <c r="FB14" s="69"/>
      <c r="FC14" s="69"/>
      <c r="FD14" s="69"/>
      <c r="FE14" s="69"/>
      <c r="FF14" s="69"/>
      <c r="FG14" s="69"/>
      <c r="FH14" s="69"/>
      <c r="FI14" s="69"/>
      <c r="FJ14" s="69"/>
      <c r="FK14" s="69"/>
      <c r="FL14" s="69"/>
      <c r="FM14" s="69"/>
      <c r="FN14" s="20">
        <f t="shared" ref="FN14:FN15" si="55">SUM(FB14:FM14)</f>
        <v>0</v>
      </c>
      <c r="FO14" s="69"/>
      <c r="FP14" s="69"/>
      <c r="FQ14" s="69"/>
      <c r="FR14" s="69"/>
      <c r="FS14" s="69"/>
      <c r="FT14" s="69"/>
      <c r="FU14" s="69"/>
      <c r="FV14" s="69"/>
      <c r="FW14" s="69"/>
      <c r="FX14" s="69"/>
      <c r="FY14" s="69"/>
      <c r="FZ14" s="69"/>
      <c r="GA14" s="20">
        <f t="shared" ref="GA14:GA15" si="56">SUM(FO14:FZ14)</f>
        <v>0</v>
      </c>
      <c r="GB14" s="69"/>
      <c r="GC14" s="69"/>
      <c r="GD14" s="69"/>
      <c r="GE14" s="69"/>
      <c r="GF14" s="69"/>
      <c r="GG14" s="69"/>
      <c r="GH14" s="69"/>
      <c r="GI14" s="69"/>
      <c r="GJ14" s="69"/>
      <c r="GK14" s="69"/>
      <c r="GL14" s="69"/>
      <c r="GM14" s="69"/>
      <c r="GN14" s="20">
        <f t="shared" ref="GN14:GN15" si="57">SUM(GB14:GM14)</f>
        <v>0</v>
      </c>
      <c r="GO14" s="69"/>
      <c r="GP14" s="69"/>
      <c r="GQ14" s="69"/>
      <c r="GR14" s="69"/>
      <c r="GS14" s="69"/>
      <c r="GT14" s="69"/>
      <c r="GU14" s="69"/>
      <c r="GV14" s="69"/>
      <c r="GW14" s="69"/>
      <c r="GX14" s="69"/>
      <c r="GY14" s="69"/>
      <c r="GZ14" s="69"/>
      <c r="HA14" s="20">
        <f t="shared" ref="HA14:HA15" si="58">SUM(GO14:GZ14)</f>
        <v>0</v>
      </c>
      <c r="HB14" s="69"/>
      <c r="HC14" s="69"/>
      <c r="HD14" s="69"/>
      <c r="HE14" s="69"/>
      <c r="HF14" s="69"/>
      <c r="HG14" s="69"/>
      <c r="HH14" s="69"/>
      <c r="HI14" s="69"/>
      <c r="HJ14" s="69"/>
      <c r="HK14" s="69"/>
      <c r="HL14" s="69"/>
      <c r="HM14" s="69"/>
      <c r="HN14" s="20">
        <f t="shared" ref="HN14:HN15" si="59">SUM(HB14:HM14)</f>
        <v>0</v>
      </c>
      <c r="HO14" s="69"/>
      <c r="HP14" s="69"/>
      <c r="HQ14" s="69"/>
      <c r="HR14" s="69"/>
      <c r="HS14" s="69"/>
      <c r="HT14" s="69"/>
      <c r="HU14" s="69"/>
      <c r="HV14" s="69"/>
      <c r="HW14" s="69"/>
      <c r="HX14" s="69"/>
      <c r="HY14" s="69"/>
      <c r="HZ14" s="69"/>
      <c r="IA14" s="20">
        <f t="shared" ref="IA14:IA15" si="60">SUM(HO14:HZ14)</f>
        <v>0</v>
      </c>
      <c r="IB14" s="69"/>
      <c r="IC14" s="69"/>
      <c r="ID14" s="69"/>
      <c r="IE14" s="69"/>
      <c r="IF14" s="69"/>
      <c r="IG14" s="69"/>
      <c r="IH14" s="69"/>
      <c r="II14" s="69"/>
      <c r="IJ14" s="69"/>
      <c r="IK14" s="69"/>
      <c r="IL14" s="69"/>
      <c r="IM14" s="69"/>
      <c r="IN14" s="20">
        <f t="shared" ref="IN14:IN15" si="61">SUM(IB14:IM14)</f>
        <v>0</v>
      </c>
      <c r="IO14" s="69"/>
      <c r="IP14" s="69"/>
      <c r="IQ14" s="69"/>
      <c r="IR14" s="69"/>
      <c r="IS14" s="69"/>
      <c r="IT14" s="69"/>
      <c r="IU14" s="69"/>
      <c r="IV14" s="69"/>
      <c r="IW14" s="69"/>
      <c r="IX14" s="69"/>
      <c r="IY14" s="69"/>
      <c r="IZ14" s="69"/>
      <c r="JA14" s="20">
        <f t="shared" ref="JA14:JA15" si="62">SUM(IO14:IZ14)</f>
        <v>0</v>
      </c>
      <c r="JB14" s="69"/>
      <c r="JC14" s="69"/>
      <c r="JD14" s="69"/>
      <c r="JE14" s="69"/>
      <c r="JF14" s="69"/>
      <c r="JG14" s="69"/>
      <c r="JH14" s="69"/>
      <c r="JI14" s="69"/>
      <c r="JJ14" s="69"/>
      <c r="JK14" s="69"/>
      <c r="JL14" s="69"/>
      <c r="JM14" s="69"/>
      <c r="JN14" s="20">
        <f t="shared" ref="JN14:JN15" si="63">SUM(JB14:JM14)</f>
        <v>0</v>
      </c>
      <c r="JO14" s="69"/>
      <c r="JP14" s="69"/>
      <c r="JQ14" s="69"/>
      <c r="JR14" s="69"/>
      <c r="JS14" s="69"/>
      <c r="JT14" s="69"/>
      <c r="JU14" s="69"/>
      <c r="JV14" s="69"/>
      <c r="JW14" s="69"/>
      <c r="JX14" s="69"/>
      <c r="JY14" s="69"/>
      <c r="JZ14" s="69"/>
      <c r="KA14" s="20">
        <f t="shared" ref="KA14:KA15" si="64">SUM(JO14:JZ14)</f>
        <v>0</v>
      </c>
      <c r="KB14" s="69"/>
      <c r="KC14" s="69"/>
      <c r="KD14" s="69"/>
      <c r="KE14" s="69"/>
      <c r="KF14" s="69"/>
      <c r="KG14" s="69"/>
      <c r="KH14" s="69"/>
      <c r="KI14" s="69"/>
      <c r="KJ14" s="69"/>
      <c r="KK14" s="69"/>
      <c r="KL14" s="69"/>
      <c r="KM14" s="69"/>
      <c r="KN14" s="20">
        <f t="shared" ref="KN14:KN15" si="65">SUM(KB14:KM14)</f>
        <v>0</v>
      </c>
      <c r="KO14" s="69"/>
      <c r="KP14" s="69"/>
      <c r="KQ14" s="69"/>
      <c r="KR14" s="69"/>
      <c r="KS14" s="69"/>
      <c r="KT14" s="69"/>
      <c r="KU14" s="69"/>
      <c r="KV14" s="69"/>
      <c r="KW14" s="69"/>
      <c r="KX14" s="69"/>
      <c r="KY14" s="69"/>
      <c r="KZ14" s="69"/>
      <c r="LA14" s="20">
        <f t="shared" ref="LA14:LA15" si="66">SUM(KO14:KZ14)</f>
        <v>0</v>
      </c>
      <c r="LB14" s="69"/>
      <c r="LC14" s="69"/>
      <c r="LD14" s="69"/>
      <c r="LE14" s="69"/>
      <c r="LF14" s="69"/>
      <c r="LG14" s="69"/>
      <c r="LH14" s="69"/>
      <c r="LI14" s="69"/>
      <c r="LJ14" s="69"/>
      <c r="LK14" s="69"/>
      <c r="LL14" s="69"/>
      <c r="LM14" s="69"/>
      <c r="LN14" s="20">
        <f t="shared" ref="LN14:LN15" si="67">SUM(LB14:LM14)</f>
        <v>0</v>
      </c>
    </row>
    <row r="15" spans="1:326" ht="14.65" thickBot="1">
      <c r="A15" s="8" t="s">
        <v>138</v>
      </c>
      <c r="B15" s="16">
        <f t="shared" ref="B15:M15" si="68">+B9-B13-B14</f>
        <v>0</v>
      </c>
      <c r="C15" s="16">
        <f t="shared" si="68"/>
        <v>0</v>
      </c>
      <c r="D15" s="16">
        <f t="shared" si="68"/>
        <v>0</v>
      </c>
      <c r="E15" s="16">
        <f t="shared" si="68"/>
        <v>0</v>
      </c>
      <c r="F15" s="16">
        <f t="shared" si="68"/>
        <v>0</v>
      </c>
      <c r="G15" s="16">
        <f t="shared" si="68"/>
        <v>0</v>
      </c>
      <c r="H15" s="16">
        <f t="shared" si="68"/>
        <v>0</v>
      </c>
      <c r="I15" s="16">
        <f t="shared" si="68"/>
        <v>0</v>
      </c>
      <c r="J15" s="16">
        <f t="shared" si="68"/>
        <v>0</v>
      </c>
      <c r="K15" s="16">
        <f t="shared" si="68"/>
        <v>0</v>
      </c>
      <c r="L15" s="16">
        <f t="shared" si="68"/>
        <v>0</v>
      </c>
      <c r="M15" s="16">
        <f t="shared" si="68"/>
        <v>0</v>
      </c>
      <c r="N15" s="17">
        <f>SUM(B15:M15)</f>
        <v>0</v>
      </c>
      <c r="O15" s="16">
        <f t="shared" ref="O15:Z15" si="69">+O9-O13-O14</f>
        <v>0</v>
      </c>
      <c r="P15" s="16">
        <f t="shared" si="69"/>
        <v>0</v>
      </c>
      <c r="Q15" s="16">
        <f t="shared" si="69"/>
        <v>0</v>
      </c>
      <c r="R15" s="16">
        <f t="shared" si="69"/>
        <v>41666.66666666673</v>
      </c>
      <c r="S15" s="16">
        <f t="shared" si="69"/>
        <v>104166.66666666667</v>
      </c>
      <c r="T15" s="16">
        <f t="shared" si="69"/>
        <v>104166.66666666667</v>
      </c>
      <c r="U15" s="16">
        <f t="shared" si="69"/>
        <v>104166.66666666667</v>
      </c>
      <c r="V15" s="16">
        <f t="shared" si="69"/>
        <v>104166.66666666667</v>
      </c>
      <c r="W15" s="16">
        <f t="shared" si="69"/>
        <v>104166.66666666667</v>
      </c>
      <c r="X15" s="16">
        <f t="shared" si="69"/>
        <v>104166.66666666667</v>
      </c>
      <c r="Y15" s="16">
        <f t="shared" si="69"/>
        <v>104166.66666666667</v>
      </c>
      <c r="Z15" s="16">
        <f t="shared" si="69"/>
        <v>104166.66666666667</v>
      </c>
      <c r="AA15" s="17">
        <f>SUM(O15:Z15)</f>
        <v>875000</v>
      </c>
      <c r="AB15" s="16">
        <f t="shared" ref="AB15:AM15" si="70">+AB9-AB13-AB14</f>
        <v>72916.666666666613</v>
      </c>
      <c r="AC15" s="16">
        <f t="shared" si="70"/>
        <v>72916.666666666672</v>
      </c>
      <c r="AD15" s="16">
        <f t="shared" si="70"/>
        <v>72916.666666666672</v>
      </c>
      <c r="AE15" s="16">
        <f t="shared" si="70"/>
        <v>72916.666666666672</v>
      </c>
      <c r="AF15" s="16">
        <f t="shared" si="70"/>
        <v>72916.666666666672</v>
      </c>
      <c r="AG15" s="16">
        <f t="shared" si="70"/>
        <v>72916.666666666672</v>
      </c>
      <c r="AH15" s="16">
        <f t="shared" si="70"/>
        <v>72916.666666666672</v>
      </c>
      <c r="AI15" s="16">
        <f t="shared" si="70"/>
        <v>72916.666666666672</v>
      </c>
      <c r="AJ15" s="16">
        <f t="shared" si="70"/>
        <v>72916.666666666672</v>
      </c>
      <c r="AK15" s="16">
        <f t="shared" si="70"/>
        <v>72916.666666666672</v>
      </c>
      <c r="AL15" s="16">
        <f t="shared" si="70"/>
        <v>72916.666666666672</v>
      </c>
      <c r="AM15" s="16">
        <f t="shared" si="70"/>
        <v>72916.666666666672</v>
      </c>
      <c r="AN15" s="17">
        <f t="shared" si="45"/>
        <v>874999.99999999988</v>
      </c>
      <c r="AO15" s="16">
        <f>+'Dalyvio prielaidos'!E137-'Dalyvio prielaidos'!E136</f>
        <v>250000</v>
      </c>
      <c r="AP15" s="16"/>
      <c r="AQ15" s="16"/>
      <c r="AR15" s="16"/>
      <c r="AS15" s="16"/>
      <c r="AT15" s="16"/>
      <c r="AU15" s="16"/>
      <c r="AV15" s="16"/>
      <c r="AW15" s="16"/>
      <c r="AX15" s="16"/>
      <c r="AY15" s="16"/>
      <c r="AZ15" s="16"/>
      <c r="BA15" s="17">
        <f t="shared" si="46"/>
        <v>250000</v>
      </c>
      <c r="BB15" s="16"/>
      <c r="BC15" s="16"/>
      <c r="BD15" s="16"/>
      <c r="BE15" s="16"/>
      <c r="BF15" s="16"/>
      <c r="BG15" s="16"/>
      <c r="BH15" s="16"/>
      <c r="BI15" s="16"/>
      <c r="BJ15" s="16"/>
      <c r="BK15" s="16"/>
      <c r="BL15" s="16"/>
      <c r="BM15" s="16"/>
      <c r="BN15" s="17">
        <f t="shared" si="47"/>
        <v>0</v>
      </c>
      <c r="BO15" s="16"/>
      <c r="BP15" s="16"/>
      <c r="BQ15" s="16"/>
      <c r="BR15" s="16"/>
      <c r="BS15" s="16"/>
      <c r="BT15" s="16"/>
      <c r="BU15" s="16"/>
      <c r="BV15" s="16"/>
      <c r="BW15" s="16"/>
      <c r="BX15" s="16"/>
      <c r="BY15" s="16"/>
      <c r="BZ15" s="16"/>
      <c r="CA15" s="17">
        <f t="shared" si="48"/>
        <v>0</v>
      </c>
      <c r="CB15" s="16"/>
      <c r="CC15" s="16"/>
      <c r="CD15" s="16"/>
      <c r="CE15" s="16"/>
      <c r="CF15" s="16"/>
      <c r="CG15" s="16"/>
      <c r="CH15" s="16"/>
      <c r="CI15" s="16"/>
      <c r="CJ15" s="16"/>
      <c r="CK15" s="16"/>
      <c r="CL15" s="16"/>
      <c r="CM15" s="16"/>
      <c r="CN15" s="17">
        <f t="shared" si="49"/>
        <v>0</v>
      </c>
      <c r="CO15" s="16"/>
      <c r="CP15" s="16"/>
      <c r="CQ15" s="16"/>
      <c r="CR15" s="16"/>
      <c r="CS15" s="16"/>
      <c r="CT15" s="16"/>
      <c r="CU15" s="16"/>
      <c r="CV15" s="16"/>
      <c r="CW15" s="16"/>
      <c r="CX15" s="16"/>
      <c r="CY15" s="16"/>
      <c r="CZ15" s="16"/>
      <c r="DA15" s="17">
        <f t="shared" si="50"/>
        <v>0</v>
      </c>
      <c r="DB15" s="16"/>
      <c r="DC15" s="16"/>
      <c r="DD15" s="16"/>
      <c r="DE15" s="16"/>
      <c r="DF15" s="16"/>
      <c r="DG15" s="16"/>
      <c r="DH15" s="16"/>
      <c r="DI15" s="16"/>
      <c r="DJ15" s="16"/>
      <c r="DK15" s="16"/>
      <c r="DL15" s="16"/>
      <c r="DM15" s="16"/>
      <c r="DN15" s="17">
        <f t="shared" si="51"/>
        <v>0</v>
      </c>
      <c r="DO15" s="16"/>
      <c r="DP15" s="16"/>
      <c r="DQ15" s="16"/>
      <c r="DR15" s="16"/>
      <c r="DS15" s="16"/>
      <c r="DT15" s="16"/>
      <c r="DU15" s="16"/>
      <c r="DV15" s="16"/>
      <c r="DW15" s="16"/>
      <c r="DX15" s="16"/>
      <c r="DY15" s="16"/>
      <c r="DZ15" s="16"/>
      <c r="EA15" s="17">
        <f t="shared" si="52"/>
        <v>0</v>
      </c>
      <c r="EB15" s="16"/>
      <c r="EC15" s="16"/>
      <c r="ED15" s="16"/>
      <c r="EE15" s="16"/>
      <c r="EF15" s="16"/>
      <c r="EG15" s="16"/>
      <c r="EH15" s="16"/>
      <c r="EI15" s="16"/>
      <c r="EJ15" s="16"/>
      <c r="EK15" s="16"/>
      <c r="EL15" s="16"/>
      <c r="EM15" s="16"/>
      <c r="EN15" s="17">
        <f t="shared" si="53"/>
        <v>0</v>
      </c>
      <c r="EO15" s="16"/>
      <c r="EP15" s="16"/>
      <c r="EQ15" s="16"/>
      <c r="ER15" s="16"/>
      <c r="ES15" s="16"/>
      <c r="ET15" s="16"/>
      <c r="EU15" s="16"/>
      <c r="EV15" s="16"/>
      <c r="EW15" s="16"/>
      <c r="EX15" s="16"/>
      <c r="EY15" s="16"/>
      <c r="EZ15" s="16"/>
      <c r="FA15" s="17">
        <f t="shared" si="54"/>
        <v>0</v>
      </c>
      <c r="FB15" s="16"/>
      <c r="FC15" s="16"/>
      <c r="FD15" s="16"/>
      <c r="FE15" s="16"/>
      <c r="FF15" s="16"/>
      <c r="FG15" s="16"/>
      <c r="FH15" s="16"/>
      <c r="FI15" s="16"/>
      <c r="FJ15" s="16"/>
      <c r="FK15" s="16"/>
      <c r="FL15" s="16"/>
      <c r="FM15" s="16"/>
      <c r="FN15" s="17">
        <f t="shared" si="55"/>
        <v>0</v>
      </c>
      <c r="FO15" s="16"/>
      <c r="FP15" s="16"/>
      <c r="FQ15" s="16"/>
      <c r="FR15" s="16"/>
      <c r="FS15" s="16"/>
      <c r="FT15" s="16"/>
      <c r="FU15" s="16"/>
      <c r="FV15" s="16"/>
      <c r="FW15" s="16"/>
      <c r="FX15" s="16"/>
      <c r="FY15" s="16"/>
      <c r="FZ15" s="16"/>
      <c r="GA15" s="17">
        <f t="shared" si="56"/>
        <v>0</v>
      </c>
      <c r="GB15" s="16"/>
      <c r="GC15" s="16"/>
      <c r="GD15" s="16"/>
      <c r="GE15" s="16"/>
      <c r="GF15" s="16"/>
      <c r="GG15" s="16"/>
      <c r="GH15" s="16"/>
      <c r="GI15" s="16"/>
      <c r="GJ15" s="16"/>
      <c r="GK15" s="16"/>
      <c r="GL15" s="16"/>
      <c r="GM15" s="16"/>
      <c r="GN15" s="17">
        <f t="shared" si="57"/>
        <v>0</v>
      </c>
      <c r="GO15" s="16"/>
      <c r="GP15" s="16"/>
      <c r="GQ15" s="16"/>
      <c r="GR15" s="16"/>
      <c r="GS15" s="16"/>
      <c r="GT15" s="16"/>
      <c r="GU15" s="16"/>
      <c r="GV15" s="16"/>
      <c r="GW15" s="16"/>
      <c r="GX15" s="16"/>
      <c r="GY15" s="16"/>
      <c r="GZ15" s="16"/>
      <c r="HA15" s="17">
        <f t="shared" si="58"/>
        <v>0</v>
      </c>
      <c r="HB15" s="16"/>
      <c r="HC15" s="16"/>
      <c r="HD15" s="16"/>
      <c r="HE15" s="16"/>
      <c r="HF15" s="16"/>
      <c r="HG15" s="16"/>
      <c r="HH15" s="16"/>
      <c r="HI15" s="16"/>
      <c r="HJ15" s="16"/>
      <c r="HK15" s="16"/>
      <c r="HL15" s="16"/>
      <c r="HM15" s="16"/>
      <c r="HN15" s="17">
        <f t="shared" si="59"/>
        <v>0</v>
      </c>
      <c r="HO15" s="16"/>
      <c r="HP15" s="16"/>
      <c r="HQ15" s="16"/>
      <c r="HR15" s="16"/>
      <c r="HS15" s="16"/>
      <c r="HT15" s="16"/>
      <c r="HU15" s="16"/>
      <c r="HV15" s="16"/>
      <c r="HW15" s="16"/>
      <c r="HX15" s="16"/>
      <c r="HY15" s="16"/>
      <c r="HZ15" s="16"/>
      <c r="IA15" s="17">
        <f t="shared" si="60"/>
        <v>0</v>
      </c>
      <c r="IB15" s="16"/>
      <c r="IC15" s="16"/>
      <c r="ID15" s="16"/>
      <c r="IE15" s="16"/>
      <c r="IF15" s="16"/>
      <c r="IG15" s="16"/>
      <c r="IH15" s="16"/>
      <c r="II15" s="16"/>
      <c r="IJ15" s="16"/>
      <c r="IK15" s="16"/>
      <c r="IL15" s="16"/>
      <c r="IM15" s="16"/>
      <c r="IN15" s="17">
        <f t="shared" si="61"/>
        <v>0</v>
      </c>
      <c r="IO15" s="16"/>
      <c r="IP15" s="16"/>
      <c r="IQ15" s="16"/>
      <c r="IR15" s="16"/>
      <c r="IS15" s="16"/>
      <c r="IT15" s="16"/>
      <c r="IU15" s="16"/>
      <c r="IV15" s="16"/>
      <c r="IW15" s="16"/>
      <c r="IX15" s="16"/>
      <c r="IY15" s="16"/>
      <c r="IZ15" s="16"/>
      <c r="JA15" s="17">
        <f t="shared" si="62"/>
        <v>0</v>
      </c>
      <c r="JB15" s="16"/>
      <c r="JC15" s="16"/>
      <c r="JD15" s="16"/>
      <c r="JE15" s="16"/>
      <c r="JF15" s="16"/>
      <c r="JG15" s="16"/>
      <c r="JH15" s="16"/>
      <c r="JI15" s="16"/>
      <c r="JJ15" s="16"/>
      <c r="JK15" s="16"/>
      <c r="JL15" s="16"/>
      <c r="JM15" s="16"/>
      <c r="JN15" s="17">
        <f t="shared" si="63"/>
        <v>0</v>
      </c>
      <c r="JO15" s="16"/>
      <c r="JP15" s="16"/>
      <c r="JQ15" s="16"/>
      <c r="JR15" s="16"/>
      <c r="JS15" s="16"/>
      <c r="JT15" s="16"/>
      <c r="JU15" s="16"/>
      <c r="JV15" s="16"/>
      <c r="JW15" s="16"/>
      <c r="JX15" s="16"/>
      <c r="JY15" s="16"/>
      <c r="JZ15" s="16"/>
      <c r="KA15" s="17">
        <f t="shared" si="64"/>
        <v>0</v>
      </c>
      <c r="KB15" s="16"/>
      <c r="KC15" s="16"/>
      <c r="KD15" s="16"/>
      <c r="KE15" s="16"/>
      <c r="KF15" s="16"/>
      <c r="KG15" s="16"/>
      <c r="KH15" s="16"/>
      <c r="KI15" s="16"/>
      <c r="KJ15" s="16"/>
      <c r="KK15" s="16"/>
      <c r="KL15" s="16"/>
      <c r="KM15" s="16"/>
      <c r="KN15" s="17">
        <f t="shared" si="65"/>
        <v>0</v>
      </c>
      <c r="KO15" s="16"/>
      <c r="KP15" s="16"/>
      <c r="KQ15" s="16"/>
      <c r="KR15" s="16"/>
      <c r="KS15" s="16"/>
      <c r="KT15" s="16"/>
      <c r="KU15" s="16"/>
      <c r="KV15" s="16"/>
      <c r="KW15" s="16"/>
      <c r="KX15" s="16"/>
      <c r="KY15" s="16"/>
      <c r="KZ15" s="16"/>
      <c r="LA15" s="17">
        <f t="shared" si="66"/>
        <v>0</v>
      </c>
      <c r="LB15" s="16"/>
      <c r="LC15" s="16"/>
      <c r="LD15" s="16"/>
      <c r="LE15" s="16"/>
      <c r="LF15" s="16"/>
      <c r="LG15" s="16"/>
      <c r="LH15" s="16"/>
      <c r="LI15" s="16"/>
      <c r="LJ15" s="16"/>
      <c r="LK15" s="16"/>
      <c r="LL15" s="16"/>
      <c r="LM15" s="16"/>
      <c r="LN15" s="17">
        <f t="shared" si="67"/>
        <v>0</v>
      </c>
    </row>
    <row r="16" spans="1:326" s="9" customFormat="1">
      <c r="A16" s="9" t="s">
        <v>343</v>
      </c>
      <c r="B16" s="36">
        <f>IF(B6&lt;='Bazinės prielaidos'!$E$11,B8-B12,0)</f>
        <v>0</v>
      </c>
      <c r="C16" s="36">
        <f>IF(C6&lt;='Bazinės prielaidos'!$E$11,C8-C12,0)</f>
        <v>0</v>
      </c>
      <c r="D16" s="36">
        <f>IF(D6&lt;='Bazinės prielaidos'!$E$11,D8-D12,0)</f>
        <v>0</v>
      </c>
      <c r="E16" s="36">
        <f>IF(E6&lt;='Bazinės prielaidos'!$E$11,E8-E12,0)</f>
        <v>0</v>
      </c>
      <c r="F16" s="36">
        <f>IF(F6&lt;='Bazinės prielaidos'!$E$11,F8-F12,0)</f>
        <v>0</v>
      </c>
      <c r="G16" s="36">
        <f>IF(G6&lt;='Bazinės prielaidos'!$E$11,G8-G12,0)</f>
        <v>0</v>
      </c>
      <c r="H16" s="36">
        <f>IF(H6&lt;='Bazinės prielaidos'!$E$11,H8-H12,0)</f>
        <v>0</v>
      </c>
      <c r="I16" s="36">
        <f>IF(I6&lt;='Bazinės prielaidos'!$E$11,I8-I12,0)</f>
        <v>0</v>
      </c>
      <c r="J16" s="36">
        <f>IF(J6&lt;='Bazinės prielaidos'!$E$11,J8-J12,0)</f>
        <v>0</v>
      </c>
      <c r="K16" s="36">
        <f>IF(K6&lt;='Bazinės prielaidos'!$E$11,K8-K12,0)</f>
        <v>0</v>
      </c>
      <c r="L16" s="36">
        <f>IF(L6&lt;='Bazinės prielaidos'!$E$11,L8-L12,0)</f>
        <v>0</v>
      </c>
      <c r="M16" s="36">
        <f>IF(M6&lt;='Bazinės prielaidos'!$E$11,M8-M12,0)</f>
        <v>0</v>
      </c>
      <c r="N16" s="36">
        <f>IF(N6&lt;='Bazinės prielaidos'!$E$11,N8-N12,0)</f>
        <v>0</v>
      </c>
      <c r="O16" s="36">
        <f>IF(O6&lt;='Bazinės prielaidos'!$E$11,O8-O12,0)</f>
        <v>0</v>
      </c>
      <c r="P16" s="36">
        <f>IF(P6&lt;='Bazinės prielaidos'!$E$11,P8-P12,0)</f>
        <v>0</v>
      </c>
      <c r="Q16" s="36">
        <f>IF(Q6&lt;='Bazinės prielaidos'!$E$11,Q8-Q12,0)</f>
        <v>0</v>
      </c>
      <c r="R16" s="36">
        <f>IF(R6&lt;='Bazinės prielaidos'!$E$11,R8-R12,0)</f>
        <v>0</v>
      </c>
      <c r="S16" s="36">
        <f>IF(S6&lt;='Bazinės prielaidos'!$E$11,S8-S12,0)</f>
        <v>0</v>
      </c>
      <c r="T16" s="36">
        <f>IF(T6&lt;='Bazinės prielaidos'!$E$11,T8-T12,0)</f>
        <v>0</v>
      </c>
      <c r="U16" s="36">
        <f>IF(U6&lt;='Bazinės prielaidos'!$E$11,U8-U12,0)</f>
        <v>0</v>
      </c>
      <c r="V16" s="36">
        <f>IF(V6&lt;='Bazinės prielaidos'!$E$11,V8-V12,0)</f>
        <v>0</v>
      </c>
      <c r="W16" s="36">
        <f>IF(W6&lt;='Bazinės prielaidos'!$E$11,W8-W12,0)</f>
        <v>0</v>
      </c>
      <c r="X16" s="36">
        <f>IF(X6&lt;='Bazinės prielaidos'!$E$11,X8-X12,0)</f>
        <v>0</v>
      </c>
      <c r="Y16" s="36">
        <f>IF(Y6&lt;='Bazinės prielaidos'!$E$11,Y8-Y12,0)</f>
        <v>0</v>
      </c>
      <c r="Z16" s="36">
        <f>IF(Z6&lt;='Bazinės prielaidos'!$E$11,Z8-Z12,0)</f>
        <v>0</v>
      </c>
      <c r="AA16" s="36">
        <f>IF(AA6&lt;='Bazinės prielaidos'!$E$11,AA8-AA12,0)</f>
        <v>0</v>
      </c>
      <c r="AB16" s="36">
        <f>IF(AB6&lt;='Bazinės prielaidos'!$E$11,AB8-AB12,0)</f>
        <v>0</v>
      </c>
      <c r="AC16" s="36">
        <f>IF(AC6&lt;='Bazinės prielaidos'!$E$11,AC8-AC12,0)</f>
        <v>0</v>
      </c>
      <c r="AD16" s="36">
        <f>IF(AD6&lt;='Bazinės prielaidos'!$E$11,AD8-AD12,0)</f>
        <v>0</v>
      </c>
      <c r="AE16" s="36">
        <f>IF(AE6&lt;='Bazinės prielaidos'!$E$11,AE8-AE12,0)</f>
        <v>0</v>
      </c>
      <c r="AF16" s="36">
        <f>IF(AF6&lt;='Bazinės prielaidos'!$E$11,AF8-AF12,0)</f>
        <v>0</v>
      </c>
      <c r="AG16" s="36">
        <f>IF(AG6&lt;='Bazinės prielaidos'!$E$11,AG8-AG12,0)</f>
        <v>0</v>
      </c>
      <c r="AH16" s="36">
        <f>IF(AH6&lt;='Bazinės prielaidos'!$E$11,AH8-AH12,0)</f>
        <v>0</v>
      </c>
      <c r="AI16" s="36">
        <f>IF(AI6&lt;='Bazinės prielaidos'!$E$11,AI8-AI12,0)</f>
        <v>0</v>
      </c>
      <c r="AJ16" s="36">
        <f>IF(AJ6&lt;='Bazinės prielaidos'!$E$11,AJ8-AJ12,0)</f>
        <v>0</v>
      </c>
      <c r="AK16" s="36">
        <f>IF(AK6&lt;='Bazinės prielaidos'!$E$11,AK8-AK12,0)</f>
        <v>0</v>
      </c>
      <c r="AL16" s="36">
        <f>IF(AL6&lt;='Bazinės prielaidos'!$E$11,AL8-AL12,0)</f>
        <v>0</v>
      </c>
      <c r="AM16" s="36">
        <f>IF(AM6&lt;='Bazinės prielaidos'!$E$11,AM8-AM12,0)</f>
        <v>0</v>
      </c>
      <c r="AN16" s="36">
        <f>IF(AN6&lt;='Bazinės prielaidos'!$E$11,AN8-AN12,0)</f>
        <v>0</v>
      </c>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f>IF(BL6&lt;='Bazinės prielaidos'!$E$11,BL8-BL12,0)</f>
        <v>0</v>
      </c>
      <c r="BM16" s="36">
        <f>IF(BM6&lt;='Bazinės prielaidos'!$E$11,BM8-BM12,0)</f>
        <v>0</v>
      </c>
      <c r="BN16" s="36"/>
      <c r="BO16" s="36"/>
      <c r="BP16" s="36"/>
      <c r="BQ16" s="36"/>
      <c r="BR16" s="36"/>
      <c r="BS16" s="36"/>
      <c r="BT16" s="36"/>
      <c r="BU16" s="36"/>
      <c r="BV16" s="36"/>
      <c r="BW16" s="36"/>
      <c r="BX16" s="36"/>
      <c r="BY16" s="36">
        <f>IF(BY6&lt;='Bazinės prielaidos'!$E$11,BY8-BY12,0)</f>
        <v>0</v>
      </c>
      <c r="BZ16" s="36">
        <f>IF(BZ6&lt;='Bazinės prielaidos'!$E$11,BZ8-BZ12,0)</f>
        <v>0</v>
      </c>
      <c r="CA16" s="36"/>
      <c r="CB16" s="36"/>
      <c r="CC16" s="36"/>
      <c r="CD16" s="36"/>
      <c r="CE16" s="36"/>
      <c r="CF16" s="36"/>
      <c r="CG16" s="36"/>
      <c r="CH16" s="36"/>
      <c r="CI16" s="36"/>
      <c r="CJ16" s="36"/>
      <c r="CK16" s="36"/>
      <c r="CL16" s="36">
        <f>IF(CL6&lt;='Bazinės prielaidos'!$E$11,CL8-CL12,0)</f>
        <v>0</v>
      </c>
      <c r="CM16" s="36">
        <f>IF(CM6&lt;='Bazinės prielaidos'!$E$11,CM8-CM12,0)</f>
        <v>0</v>
      </c>
      <c r="CN16" s="36"/>
      <c r="CO16" s="36"/>
      <c r="CP16" s="36"/>
      <c r="CQ16" s="36"/>
      <c r="CR16" s="36"/>
      <c r="CS16" s="36"/>
      <c r="CT16" s="36"/>
      <c r="CU16" s="36"/>
      <c r="CV16" s="36"/>
      <c r="CW16" s="36"/>
      <c r="CX16" s="36"/>
      <c r="CY16" s="36">
        <f>IF(CY6&lt;='Bazinės prielaidos'!$E$11,CY8-CY12,0)</f>
        <v>0</v>
      </c>
      <c r="CZ16" s="36">
        <f>IF(CZ6&lt;='Bazinės prielaidos'!$E$11,CZ8-CZ12,0)</f>
        <v>0</v>
      </c>
      <c r="DA16" s="36"/>
      <c r="DB16" s="36"/>
      <c r="DC16" s="36"/>
      <c r="DD16" s="36"/>
      <c r="DE16" s="36"/>
      <c r="DF16" s="36"/>
      <c r="DG16" s="36"/>
      <c r="DH16" s="36"/>
      <c r="DI16" s="36"/>
      <c r="DJ16" s="36"/>
      <c r="DK16" s="36"/>
      <c r="DL16" s="36">
        <f>IF(DL6&lt;='Bazinės prielaidos'!$E$11,DL8-DL12,0)</f>
        <v>0</v>
      </c>
      <c r="DM16" s="36">
        <f>IF(DM6&lt;='Bazinės prielaidos'!$E$11,DM8-DM12,0)</f>
        <v>0</v>
      </c>
      <c r="DN16" s="36"/>
      <c r="DO16" s="36"/>
      <c r="DP16" s="36"/>
      <c r="DQ16" s="36"/>
      <c r="DR16" s="36"/>
      <c r="DS16" s="36"/>
      <c r="DT16" s="36"/>
      <c r="DU16" s="36"/>
      <c r="DV16" s="36"/>
      <c r="DW16" s="36"/>
      <c r="DX16" s="36"/>
      <c r="DY16" s="36">
        <f>IF(DY6&lt;='Bazinės prielaidos'!$E$11,DY8-DY12,0)</f>
        <v>0</v>
      </c>
      <c r="DZ16" s="36">
        <f>IF(DZ6&lt;='Bazinės prielaidos'!$E$11,DZ8-DZ12,0)</f>
        <v>0</v>
      </c>
      <c r="EA16" s="36"/>
      <c r="EB16" s="36"/>
      <c r="EC16" s="36"/>
      <c r="ED16" s="36"/>
      <c r="EE16" s="36"/>
      <c r="EF16" s="36"/>
      <c r="EG16" s="36"/>
      <c r="EH16" s="36"/>
      <c r="EI16" s="36"/>
      <c r="EJ16" s="36"/>
      <c r="EK16" s="36"/>
      <c r="EL16" s="36">
        <f>IF(EL6&lt;='Bazinės prielaidos'!$E$11,EL8-EL12,0)</f>
        <v>0</v>
      </c>
      <c r="EM16" s="36">
        <f>IF(EM6&lt;='Bazinės prielaidos'!$E$11,EM8-EM12,0)</f>
        <v>0</v>
      </c>
      <c r="EN16" s="36"/>
      <c r="EO16" s="36"/>
      <c r="EP16" s="36"/>
      <c r="EQ16" s="36"/>
      <c r="ER16" s="36"/>
      <c r="ES16" s="36"/>
      <c r="ET16" s="36"/>
      <c r="EU16" s="36"/>
      <c r="EV16" s="36"/>
      <c r="EW16" s="36"/>
      <c r="EX16" s="36"/>
      <c r="EY16" s="36">
        <f>IF(EY6&lt;='Bazinės prielaidos'!$E$11,EY8-EY12,0)</f>
        <v>0</v>
      </c>
      <c r="EZ16" s="36">
        <f>IF(EZ6&lt;='Bazinės prielaidos'!$E$11,EZ8-EZ12,0)</f>
        <v>0</v>
      </c>
      <c r="FA16" s="36"/>
      <c r="FB16" s="36"/>
      <c r="FC16" s="36"/>
      <c r="FD16" s="36"/>
      <c r="FE16" s="36"/>
      <c r="FF16" s="36"/>
      <c r="FG16" s="36"/>
      <c r="FH16" s="36"/>
      <c r="FI16" s="36"/>
      <c r="FJ16" s="36"/>
      <c r="FK16" s="36"/>
      <c r="FL16" s="36">
        <f>IF(FL6&lt;='Bazinės prielaidos'!$E$11,FL8-FL12,0)</f>
        <v>0</v>
      </c>
      <c r="FM16" s="36">
        <f>IF(FM6&lt;='Bazinės prielaidos'!$E$11,FM8-FM12,0)</f>
        <v>0</v>
      </c>
      <c r="FN16" s="36"/>
      <c r="FO16" s="36"/>
      <c r="FP16" s="36"/>
      <c r="FQ16" s="36"/>
      <c r="FR16" s="36"/>
      <c r="FS16" s="36"/>
      <c r="FT16" s="36"/>
      <c r="FU16" s="36"/>
      <c r="FV16" s="36"/>
      <c r="FW16" s="36"/>
      <c r="FX16" s="36"/>
      <c r="FY16" s="36">
        <f>IF(FY6&lt;='Bazinės prielaidos'!$E$11,FY8-FY12,0)</f>
        <v>0</v>
      </c>
      <c r="FZ16" s="36">
        <f>IF(FZ6&lt;='Bazinės prielaidos'!$E$11,FZ8-FZ12,0)</f>
        <v>0</v>
      </c>
      <c r="GA16" s="36"/>
      <c r="GB16" s="36"/>
      <c r="GC16" s="36"/>
      <c r="GD16" s="36"/>
      <c r="GE16" s="36"/>
      <c r="GF16" s="36"/>
      <c r="GG16" s="36"/>
      <c r="GH16" s="36"/>
      <c r="GI16" s="36"/>
      <c r="GJ16" s="36"/>
      <c r="GK16" s="36"/>
      <c r="GL16" s="36">
        <f>IF(GL6&lt;='Bazinės prielaidos'!$E$11,GL8-GL12,0)</f>
        <v>0</v>
      </c>
      <c r="GM16" s="36">
        <f>IF(GM6&lt;='Bazinės prielaidos'!$E$11,GM8-GM12,0)</f>
        <v>0</v>
      </c>
      <c r="GN16" s="36"/>
      <c r="GO16" s="36"/>
      <c r="GP16" s="36"/>
      <c r="GQ16" s="36"/>
      <c r="GR16" s="36"/>
      <c r="GS16" s="36"/>
      <c r="GT16" s="36"/>
      <c r="GU16" s="36"/>
      <c r="GV16" s="36"/>
      <c r="GW16" s="36"/>
      <c r="GX16" s="36"/>
      <c r="GY16" s="36">
        <f>IF(GY6&lt;='Bazinės prielaidos'!$E$11,GY8-GY12,0)</f>
        <v>0</v>
      </c>
      <c r="GZ16" s="36">
        <f>IF(GZ6&lt;='Bazinės prielaidos'!$E$11,GZ8-GZ12,0)</f>
        <v>0</v>
      </c>
      <c r="HA16" s="36"/>
      <c r="HB16" s="36"/>
      <c r="HC16" s="36"/>
      <c r="HD16" s="36"/>
      <c r="HE16" s="36"/>
      <c r="HF16" s="36"/>
      <c r="HG16" s="36"/>
      <c r="HH16" s="36"/>
      <c r="HI16" s="36"/>
      <c r="HJ16" s="36"/>
      <c r="HK16" s="36"/>
      <c r="HL16" s="36">
        <f>IF(HL6&lt;='Bazinės prielaidos'!$E$11,HL8-HL12,0)</f>
        <v>0</v>
      </c>
      <c r="HM16" s="36">
        <f>IF(HM6&lt;='Bazinės prielaidos'!$E$11,HM8-HM12,0)</f>
        <v>0</v>
      </c>
      <c r="HN16" s="36"/>
      <c r="HO16" s="36"/>
      <c r="HP16" s="36"/>
      <c r="HQ16" s="36"/>
      <c r="HR16" s="36"/>
      <c r="HS16" s="36"/>
      <c r="HT16" s="36"/>
      <c r="HU16" s="36"/>
      <c r="HV16" s="36"/>
      <c r="HW16" s="36"/>
      <c r="HX16" s="36"/>
      <c r="HY16" s="36">
        <f>IF(HY6&lt;='Bazinės prielaidos'!$E$11,HY8-HY12,0)</f>
        <v>0</v>
      </c>
      <c r="HZ16" s="36">
        <f>IF(HZ6&lt;='Bazinės prielaidos'!$E$11,HZ8-HZ12,0)</f>
        <v>0</v>
      </c>
      <c r="IA16" s="36"/>
      <c r="IB16" s="36"/>
      <c r="IC16" s="36"/>
      <c r="ID16" s="36"/>
      <c r="IE16" s="36"/>
      <c r="IF16" s="36"/>
      <c r="IG16" s="36"/>
      <c r="IH16" s="36"/>
      <c r="II16" s="36"/>
      <c r="IJ16" s="36"/>
      <c r="IK16" s="36"/>
      <c r="IL16" s="36">
        <f>IF(IL6&lt;='Bazinės prielaidos'!$E$11,IL8-IL12,0)</f>
        <v>0</v>
      </c>
      <c r="IM16" s="36">
        <f>IF(IM6&lt;='Bazinės prielaidos'!$E$11,IM8-IM12,0)</f>
        <v>0</v>
      </c>
      <c r="IN16" s="36"/>
      <c r="IO16" s="36"/>
      <c r="IP16" s="36"/>
      <c r="IQ16" s="36"/>
      <c r="IR16" s="36"/>
      <c r="IS16" s="36"/>
      <c r="IT16" s="36"/>
      <c r="IU16" s="36"/>
      <c r="IV16" s="36"/>
      <c r="IW16" s="36"/>
      <c r="IX16" s="36"/>
      <c r="IY16" s="36">
        <f>IF(IY6&lt;='Bazinės prielaidos'!$E$11,IY8-IY12,0)</f>
        <v>0</v>
      </c>
      <c r="IZ16" s="36">
        <f>IF(IZ6&lt;='Bazinės prielaidos'!$E$11,IZ8-IZ12,0)</f>
        <v>0</v>
      </c>
      <c r="JA16" s="36"/>
      <c r="JB16" s="36"/>
      <c r="JC16" s="36"/>
      <c r="JD16" s="36"/>
      <c r="JE16" s="36"/>
      <c r="JF16" s="36"/>
      <c r="JG16" s="36"/>
      <c r="JH16" s="36"/>
      <c r="JI16" s="36"/>
      <c r="JJ16" s="36"/>
      <c r="JK16" s="36"/>
      <c r="JL16" s="36">
        <f>IF(JL6&lt;='Bazinės prielaidos'!$E$11,JL8-JL12,0)</f>
        <v>0</v>
      </c>
      <c r="JM16" s="36">
        <f>IF(JM6&lt;='Bazinės prielaidos'!$E$11,JM8-JM12,0)</f>
        <v>0</v>
      </c>
      <c r="JN16" s="36"/>
      <c r="JO16" s="36"/>
      <c r="JP16" s="36"/>
      <c r="JQ16" s="36"/>
      <c r="JR16" s="36"/>
      <c r="JS16" s="36"/>
      <c r="JT16" s="36"/>
      <c r="JU16" s="36"/>
      <c r="JV16" s="36"/>
      <c r="JW16" s="36"/>
      <c r="JX16" s="36"/>
      <c r="JY16" s="36">
        <f>IF(JY6&lt;='Bazinės prielaidos'!$E$11,JY8-JY12,0)</f>
        <v>0</v>
      </c>
      <c r="JZ16" s="36">
        <f>IF(JZ6&lt;='Bazinės prielaidos'!$E$11,JZ8-JZ12,0)</f>
        <v>0</v>
      </c>
      <c r="KA16" s="36"/>
      <c r="KB16" s="36"/>
      <c r="KC16" s="36"/>
      <c r="KD16" s="36"/>
      <c r="KE16" s="36"/>
      <c r="KF16" s="36"/>
      <c r="KG16" s="36"/>
      <c r="KH16" s="36"/>
      <c r="KI16" s="36"/>
      <c r="KJ16" s="36"/>
      <c r="KK16" s="36"/>
      <c r="KL16" s="36">
        <f>IF(KL6&lt;='Bazinės prielaidos'!$E$11,KL8-KL12,0)</f>
        <v>0</v>
      </c>
      <c r="KM16" s="36">
        <f>IF(KM6&lt;='Bazinės prielaidos'!$E$11,KM8-KM12,0)</f>
        <v>0</v>
      </c>
      <c r="KN16" s="36"/>
      <c r="KO16" s="36"/>
      <c r="KP16" s="36"/>
      <c r="KQ16" s="36"/>
      <c r="KR16" s="36"/>
      <c r="KS16" s="36"/>
      <c r="KT16" s="36"/>
      <c r="KU16" s="36"/>
      <c r="KV16" s="36"/>
      <c r="KW16" s="36"/>
      <c r="KX16" s="36"/>
      <c r="KY16" s="36">
        <f>IF(KY6&lt;='Bazinės prielaidos'!$E$11,KY8-KY12,0)</f>
        <v>0</v>
      </c>
      <c r="KZ16" s="36">
        <f>IF(KZ6&lt;='Bazinės prielaidos'!$E$11,KZ8-KZ12,0)</f>
        <v>0</v>
      </c>
      <c r="LA16" s="36"/>
      <c r="LB16" s="36"/>
      <c r="LC16" s="36"/>
      <c r="LD16" s="36"/>
      <c r="LE16" s="36"/>
      <c r="LF16" s="36"/>
      <c r="LG16" s="36"/>
      <c r="LH16" s="36"/>
      <c r="LI16" s="36"/>
      <c r="LJ16" s="36"/>
      <c r="LK16" s="36"/>
      <c r="LL16" s="36">
        <f>IF(LL6&lt;='Bazinės prielaidos'!$E$11,LL8-LL12,0)</f>
        <v>0</v>
      </c>
      <c r="LM16" s="36">
        <f>IF(LM6&lt;='Bazinės prielaidos'!$E$11,LM8-LM12,0)</f>
        <v>0</v>
      </c>
      <c r="LN16" s="36"/>
    </row>
    <row r="17" spans="1:326" ht="14.65" thickBot="1"/>
    <row r="18" spans="1:326" ht="14.65" thickBot="1">
      <c r="A18" s="11" t="s">
        <v>99</v>
      </c>
      <c r="B18" s="13"/>
      <c r="C18" s="14"/>
      <c r="D18" s="14"/>
      <c r="E18" s="14"/>
      <c r="F18" s="14"/>
      <c r="G18" s="14"/>
      <c r="H18" s="14"/>
      <c r="I18" s="14"/>
      <c r="J18" s="14"/>
      <c r="K18" s="14"/>
      <c r="L18" s="14"/>
      <c r="M18" s="14">
        <f>N18</f>
        <v>0</v>
      </c>
      <c r="N18" s="21">
        <f>+'Dalyvio prielaidos'!I71</f>
        <v>0</v>
      </c>
      <c r="O18" s="14"/>
      <c r="P18" s="14"/>
      <c r="Q18" s="14"/>
      <c r="R18" s="14"/>
      <c r="S18" s="14"/>
      <c r="T18" s="14"/>
      <c r="U18" s="14"/>
      <c r="V18" s="14"/>
      <c r="W18" s="14"/>
      <c r="X18" s="14"/>
      <c r="Y18" s="14"/>
      <c r="Z18" s="14"/>
      <c r="AA18" s="21">
        <f>+'Dalyvio prielaidos'!J71</f>
        <v>0</v>
      </c>
      <c r="AB18" s="14"/>
      <c r="AC18" s="14"/>
      <c r="AD18" s="14"/>
      <c r="AE18" s="14"/>
      <c r="AF18" s="14"/>
      <c r="AG18" s="14"/>
      <c r="AH18" s="14"/>
      <c r="AI18" s="14"/>
      <c r="AJ18" s="14"/>
      <c r="AK18" s="14"/>
      <c r="AL18" s="14">
        <f>AN18</f>
        <v>0</v>
      </c>
      <c r="AM18" s="14"/>
      <c r="AN18" s="21">
        <f>+'Dalyvio prielaidos'!K71</f>
        <v>0</v>
      </c>
      <c r="AO18" s="13"/>
      <c r="AP18" s="14"/>
      <c r="AQ18" s="14"/>
      <c r="AR18" s="14"/>
      <c r="AS18" s="14"/>
      <c r="AT18" s="14"/>
      <c r="AU18" s="14"/>
      <c r="AV18" s="14"/>
      <c r="AW18" s="14"/>
      <c r="AX18" s="14"/>
      <c r="AY18" s="14">
        <f>BA18</f>
        <v>0</v>
      </c>
      <c r="AZ18" s="14"/>
      <c r="BA18" s="21">
        <f>'Dalyvio prielaidos'!L71</f>
        <v>0</v>
      </c>
      <c r="BB18" s="13"/>
      <c r="BC18" s="14"/>
      <c r="BD18" s="14"/>
      <c r="BE18" s="14"/>
      <c r="BF18" s="14"/>
      <c r="BG18" s="14"/>
      <c r="BH18" s="14"/>
      <c r="BI18" s="14"/>
      <c r="BJ18" s="14"/>
      <c r="BK18" s="14"/>
      <c r="BL18" s="14">
        <f>BN18</f>
        <v>0</v>
      </c>
      <c r="BM18" s="14"/>
      <c r="BN18" s="21">
        <f>'Dalyvio prielaidos'!M71</f>
        <v>0</v>
      </c>
      <c r="BO18" s="13"/>
      <c r="BP18" s="14"/>
      <c r="BQ18" s="14"/>
      <c r="BR18" s="14"/>
      <c r="BS18" s="14"/>
      <c r="BT18" s="14"/>
      <c r="BU18" s="14"/>
      <c r="BV18" s="14"/>
      <c r="BW18" s="14"/>
      <c r="BX18" s="14"/>
      <c r="BY18" s="14">
        <f>CA18</f>
        <v>0</v>
      </c>
      <c r="BZ18" s="14"/>
      <c r="CA18" s="21">
        <f>'Dalyvio prielaidos'!N71</f>
        <v>0</v>
      </c>
      <c r="CB18" s="13"/>
      <c r="CC18" s="14"/>
      <c r="CD18" s="14"/>
      <c r="CE18" s="14"/>
      <c r="CF18" s="14"/>
      <c r="CG18" s="14"/>
      <c r="CH18" s="14"/>
      <c r="CI18" s="14"/>
      <c r="CJ18" s="14"/>
      <c r="CK18" s="14"/>
      <c r="CL18" s="14">
        <f>CN18</f>
        <v>0</v>
      </c>
      <c r="CM18" s="14"/>
      <c r="CN18" s="21">
        <f>'Dalyvio prielaidos'!O71</f>
        <v>0</v>
      </c>
      <c r="CO18" s="13"/>
      <c r="CP18" s="14"/>
      <c r="CQ18" s="14"/>
      <c r="CR18" s="14"/>
      <c r="CS18" s="14"/>
      <c r="CT18" s="14"/>
      <c r="CU18" s="14"/>
      <c r="CV18" s="14"/>
      <c r="CW18" s="14"/>
      <c r="CX18" s="14"/>
      <c r="CY18" s="14">
        <f>DA18</f>
        <v>0</v>
      </c>
      <c r="CZ18" s="14"/>
      <c r="DA18" s="21">
        <f>'Dalyvio prielaidos'!P71</f>
        <v>0</v>
      </c>
      <c r="DB18" s="13"/>
      <c r="DC18" s="14"/>
      <c r="DD18" s="14"/>
      <c r="DE18" s="14"/>
      <c r="DF18" s="14"/>
      <c r="DG18" s="14"/>
      <c r="DH18" s="14"/>
      <c r="DI18" s="14"/>
      <c r="DJ18" s="14"/>
      <c r="DK18" s="14"/>
      <c r="DL18" s="14">
        <f>DN18</f>
        <v>0</v>
      </c>
      <c r="DM18" s="14"/>
      <c r="DN18" s="21">
        <f>'Dalyvio prielaidos'!Q71</f>
        <v>0</v>
      </c>
      <c r="DO18" s="13"/>
      <c r="DP18" s="14"/>
      <c r="DQ18" s="14"/>
      <c r="DR18" s="14"/>
      <c r="DS18" s="14"/>
      <c r="DT18" s="14"/>
      <c r="DU18" s="14"/>
      <c r="DV18" s="14"/>
      <c r="DW18" s="14"/>
      <c r="DX18" s="14"/>
      <c r="DY18" s="14">
        <f>EA18</f>
        <v>0</v>
      </c>
      <c r="DZ18" s="14"/>
      <c r="EA18" s="21">
        <f>'Dalyvio prielaidos'!R71</f>
        <v>0</v>
      </c>
      <c r="EB18" s="13"/>
      <c r="EC18" s="14"/>
      <c r="ED18" s="14"/>
      <c r="EE18" s="14"/>
      <c r="EF18" s="14"/>
      <c r="EG18" s="14"/>
      <c r="EH18" s="14"/>
      <c r="EI18" s="14"/>
      <c r="EJ18" s="14"/>
      <c r="EK18" s="14"/>
      <c r="EL18" s="14">
        <f>EN18</f>
        <v>0</v>
      </c>
      <c r="EM18" s="14"/>
      <c r="EN18" s="21">
        <f>'Dalyvio prielaidos'!S71</f>
        <v>0</v>
      </c>
      <c r="EO18" s="13"/>
      <c r="EP18" s="14"/>
      <c r="EQ18" s="14"/>
      <c r="ER18" s="14"/>
      <c r="ES18" s="14"/>
      <c r="ET18" s="14"/>
      <c r="EU18" s="14"/>
      <c r="EV18" s="14"/>
      <c r="EW18" s="14"/>
      <c r="EX18" s="14"/>
      <c r="EY18" s="14">
        <f>FA18</f>
        <v>0</v>
      </c>
      <c r="EZ18" s="14"/>
      <c r="FA18" s="21">
        <f>'Dalyvio prielaidos'!T71</f>
        <v>0</v>
      </c>
      <c r="FB18" s="13"/>
      <c r="FC18" s="14"/>
      <c r="FD18" s="14"/>
      <c r="FE18" s="14"/>
      <c r="FF18" s="14"/>
      <c r="FG18" s="14"/>
      <c r="FH18" s="14"/>
      <c r="FI18" s="14"/>
      <c r="FJ18" s="14"/>
      <c r="FK18" s="14"/>
      <c r="FL18" s="14">
        <f>FN18</f>
        <v>0</v>
      </c>
      <c r="FM18" s="14"/>
      <c r="FN18" s="21">
        <f>'Dalyvio prielaidos'!U71</f>
        <v>0</v>
      </c>
      <c r="FO18" s="13"/>
      <c r="FP18" s="14"/>
      <c r="FQ18" s="14"/>
      <c r="FR18" s="14"/>
      <c r="FS18" s="14"/>
      <c r="FT18" s="14"/>
      <c r="FU18" s="14"/>
      <c r="FV18" s="14"/>
      <c r="FW18" s="14"/>
      <c r="FX18" s="14"/>
      <c r="FY18" s="14">
        <f>GA18</f>
        <v>0</v>
      </c>
      <c r="FZ18" s="14"/>
      <c r="GA18" s="21">
        <f>'Dalyvio prielaidos'!V71</f>
        <v>0</v>
      </c>
      <c r="GB18" s="13"/>
      <c r="GC18" s="14"/>
      <c r="GD18" s="14"/>
      <c r="GE18" s="14"/>
      <c r="GF18" s="14"/>
      <c r="GG18" s="14"/>
      <c r="GH18" s="14"/>
      <c r="GI18" s="14"/>
      <c r="GJ18" s="14"/>
      <c r="GK18" s="14"/>
      <c r="GL18" s="14">
        <f>GN18</f>
        <v>0</v>
      </c>
      <c r="GM18" s="14"/>
      <c r="GN18" s="21">
        <f>'Dalyvio prielaidos'!W71</f>
        <v>0</v>
      </c>
      <c r="GO18" s="13"/>
      <c r="GP18" s="14"/>
      <c r="GQ18" s="14"/>
      <c r="GR18" s="14"/>
      <c r="GS18" s="14"/>
      <c r="GT18" s="14"/>
      <c r="GU18" s="14"/>
      <c r="GV18" s="14"/>
      <c r="GW18" s="14"/>
      <c r="GX18" s="14"/>
      <c r="GY18" s="14">
        <f>HA18</f>
        <v>0</v>
      </c>
      <c r="GZ18" s="14"/>
      <c r="HA18" s="21">
        <f>'Dalyvio prielaidos'!X71</f>
        <v>0</v>
      </c>
      <c r="HB18" s="13"/>
      <c r="HC18" s="14"/>
      <c r="HD18" s="14"/>
      <c r="HE18" s="14"/>
      <c r="HF18" s="14"/>
      <c r="HG18" s="14"/>
      <c r="HH18" s="14"/>
      <c r="HI18" s="14"/>
      <c r="HJ18" s="14"/>
      <c r="HK18" s="14"/>
      <c r="HL18" s="14">
        <f>HN18</f>
        <v>0</v>
      </c>
      <c r="HM18" s="14"/>
      <c r="HN18" s="21">
        <f>'Dalyvio prielaidos'!Y71</f>
        <v>0</v>
      </c>
      <c r="HO18" s="13"/>
      <c r="HP18" s="14"/>
      <c r="HQ18" s="14"/>
      <c r="HR18" s="14"/>
      <c r="HS18" s="14"/>
      <c r="HT18" s="14"/>
      <c r="HU18" s="14"/>
      <c r="HV18" s="14"/>
      <c r="HW18" s="14"/>
      <c r="HX18" s="14"/>
      <c r="HY18" s="14">
        <f>IA18</f>
        <v>0</v>
      </c>
      <c r="HZ18" s="14"/>
      <c r="IA18" s="21">
        <f>'Dalyvio prielaidos'!Z71</f>
        <v>0</v>
      </c>
      <c r="IB18" s="13"/>
      <c r="IC18" s="14"/>
      <c r="ID18" s="14"/>
      <c r="IE18" s="14"/>
      <c r="IF18" s="14"/>
      <c r="IG18" s="14"/>
      <c r="IH18" s="14"/>
      <c r="II18" s="14"/>
      <c r="IJ18" s="14"/>
      <c r="IK18" s="14"/>
      <c r="IL18" s="14">
        <f>IN18</f>
        <v>0</v>
      </c>
      <c r="IM18" s="14"/>
      <c r="IN18" s="21">
        <f>'Dalyvio prielaidos'!AA71</f>
        <v>0</v>
      </c>
      <c r="IO18" s="13"/>
      <c r="IP18" s="14"/>
      <c r="IQ18" s="14"/>
      <c r="IR18" s="14"/>
      <c r="IS18" s="14"/>
      <c r="IT18" s="14"/>
      <c r="IU18" s="14"/>
      <c r="IV18" s="14"/>
      <c r="IW18" s="14"/>
      <c r="IX18" s="14"/>
      <c r="IY18" s="14">
        <f>JA18</f>
        <v>0</v>
      </c>
      <c r="IZ18" s="14"/>
      <c r="JA18" s="21">
        <f>'Dalyvio prielaidos'!AB71</f>
        <v>0</v>
      </c>
      <c r="JB18" s="13"/>
      <c r="JC18" s="14"/>
      <c r="JD18" s="14"/>
      <c r="JE18" s="14"/>
      <c r="JF18" s="14"/>
      <c r="JG18" s="14"/>
      <c r="JH18" s="14"/>
      <c r="JI18" s="14"/>
      <c r="JJ18" s="14"/>
      <c r="JK18" s="14"/>
      <c r="JL18" s="14">
        <f>JN18</f>
        <v>0</v>
      </c>
      <c r="JM18" s="14"/>
      <c r="JN18" s="21">
        <f>'Dalyvio prielaidos'!AC71</f>
        <v>0</v>
      </c>
      <c r="JO18" s="13"/>
      <c r="JP18" s="14"/>
      <c r="JQ18" s="14"/>
      <c r="JR18" s="14"/>
      <c r="JS18" s="14"/>
      <c r="JT18" s="14"/>
      <c r="JU18" s="14"/>
      <c r="JV18" s="14"/>
      <c r="JW18" s="14"/>
      <c r="JX18" s="14"/>
      <c r="JY18" s="14">
        <f>KA18</f>
        <v>0</v>
      </c>
      <c r="JZ18" s="14"/>
      <c r="KA18" s="21">
        <f>'Dalyvio prielaidos'!AD71</f>
        <v>0</v>
      </c>
      <c r="KB18" s="13"/>
      <c r="KC18" s="14"/>
      <c r="KD18" s="14"/>
      <c r="KE18" s="14"/>
      <c r="KF18" s="14"/>
      <c r="KG18" s="14"/>
      <c r="KH18" s="14"/>
      <c r="KI18" s="14"/>
      <c r="KJ18" s="14"/>
      <c r="KK18" s="14"/>
      <c r="KL18" s="14">
        <f>KN18</f>
        <v>0</v>
      </c>
      <c r="KM18" s="14"/>
      <c r="KN18" s="21">
        <f>'Dalyvio prielaidos'!AE71</f>
        <v>0</v>
      </c>
      <c r="KO18" s="13"/>
      <c r="KP18" s="14"/>
      <c r="KQ18" s="14"/>
      <c r="KR18" s="14"/>
      <c r="KS18" s="14"/>
      <c r="KT18" s="14"/>
      <c r="KU18" s="14"/>
      <c r="KV18" s="14"/>
      <c r="KW18" s="14"/>
      <c r="KX18" s="14"/>
      <c r="KY18" s="14">
        <f>LA18</f>
        <v>0</v>
      </c>
      <c r="KZ18" s="14"/>
      <c r="LA18" s="21">
        <f>'Dalyvio prielaidos'!AF71</f>
        <v>0</v>
      </c>
      <c r="LB18" s="13"/>
      <c r="LC18" s="14"/>
      <c r="LD18" s="14"/>
      <c r="LE18" s="14"/>
      <c r="LF18" s="14"/>
      <c r="LG18" s="14"/>
      <c r="LH18" s="14"/>
      <c r="LI18" s="14"/>
      <c r="LJ18" s="14"/>
      <c r="LK18" s="14"/>
      <c r="LL18" s="14">
        <f>LN18</f>
        <v>0</v>
      </c>
      <c r="LM18" s="14"/>
      <c r="LN18" s="21">
        <f>'Dalyvio prielaidos'!AG71</f>
        <v>0</v>
      </c>
    </row>
  </sheetData>
  <hyperlinks>
    <hyperlink ref="A1" location="'Valdymo darbalaukis'!A1" display="Atgal į valdymo darbalaukį"/>
  </hyperlinks>
  <pageMargins left="0.7" right="0.7" top="0.75" bottom="0.75" header="0.3" footer="0.3"/>
  <pageSetup paperSize="9" orientation="portrait" r:id="rId1"/>
  <ignoredErrors>
    <ignoredError sqref="N12:AN12 N15:AG15 N14:AG14 AN14 AN15 N13:AG13 AN1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N15"/>
  <sheetViews>
    <sheetView zoomScale="80" zoomScaleNormal="80" workbookViewId="0">
      <selection activeCell="A3" sqref="A3"/>
    </sheetView>
  </sheetViews>
  <sheetFormatPr defaultRowHeight="14.25" outlineLevelCol="1"/>
  <cols>
    <col min="1" max="1" width="27" bestFit="1" customWidth="1"/>
    <col min="2" max="3" width="10.33203125" hidden="1" customWidth="1" outlineLevel="1"/>
    <col min="4" max="13" width="9.796875" hidden="1" customWidth="1" outlineLevel="1"/>
    <col min="14" max="14" width="13.46484375" style="12" customWidth="1" collapsed="1"/>
    <col min="15" max="26" width="10.46484375" hidden="1" customWidth="1" outlineLevel="1"/>
    <col min="27" max="27" width="10.53125" style="12" bestFit="1" customWidth="1" collapsed="1"/>
    <col min="28" max="39" width="10.796875" hidden="1" customWidth="1" outlineLevel="1"/>
    <col min="40" max="40" width="10.53125" style="12" bestFit="1" customWidth="1" collapsed="1"/>
    <col min="41" max="51" width="9" hidden="1" customWidth="1" outlineLevel="1"/>
    <col min="52" max="52" width="7.46484375" hidden="1" customWidth="1" outlineLevel="1"/>
    <col min="53" max="53" width="7.46484375" style="12" bestFit="1" customWidth="1" collapsed="1"/>
    <col min="54" max="65" width="9" hidden="1" customWidth="1" outlineLevel="1"/>
    <col min="66" max="66" width="7.796875" style="12" bestFit="1" customWidth="1" collapsed="1"/>
    <col min="67" max="78" width="9" hidden="1" customWidth="1" outlineLevel="1"/>
    <col min="79" max="79" width="8.53125" style="12" bestFit="1" customWidth="1" collapsed="1"/>
    <col min="80" max="89" width="7.46484375" hidden="1" customWidth="1" outlineLevel="1"/>
    <col min="90" max="90" width="8.46484375" hidden="1" customWidth="1" outlineLevel="1"/>
    <col min="91" max="91" width="7.46484375" hidden="1" customWidth="1" outlineLevel="1"/>
    <col min="92" max="92" width="8.53125" style="12" bestFit="1" customWidth="1" collapsed="1"/>
    <col min="93" max="102" width="7.46484375" hidden="1" customWidth="1" outlineLevel="1"/>
    <col min="103" max="103" width="8.46484375" hidden="1" customWidth="1" outlineLevel="1"/>
    <col min="104" max="104" width="7.46484375" hidden="1" customWidth="1" outlineLevel="1"/>
    <col min="105" max="105" width="8.53125" style="12" bestFit="1" customWidth="1" collapsed="1"/>
    <col min="106" max="115" width="7.46484375" hidden="1" customWidth="1" outlineLevel="1"/>
    <col min="116" max="116" width="8.46484375" hidden="1" customWidth="1" outlineLevel="1"/>
    <col min="117" max="117" width="7.46484375" hidden="1" customWidth="1" outlineLevel="1"/>
    <col min="118" max="118" width="8.53125" style="12" bestFit="1" customWidth="1" collapsed="1"/>
    <col min="119" max="128" width="7.46484375" hidden="1" customWidth="1" outlineLevel="1"/>
    <col min="129" max="129" width="8.46484375" hidden="1" customWidth="1" outlineLevel="1"/>
    <col min="130" max="130" width="7.46484375" hidden="1" customWidth="1" outlineLevel="1"/>
    <col min="131" max="131" width="8.53125" style="12" bestFit="1" customWidth="1" collapsed="1"/>
    <col min="132" max="143" width="7.46484375" hidden="1" customWidth="1" outlineLevel="1"/>
    <col min="144" max="144" width="8.53125" style="12" bestFit="1" customWidth="1" collapsed="1"/>
    <col min="145" max="156" width="7.46484375" hidden="1" customWidth="1" outlineLevel="1"/>
    <col min="157" max="157" width="8.53125" style="12" bestFit="1" customWidth="1" collapsed="1"/>
    <col min="158" max="169" width="7.46484375" hidden="1" customWidth="1" outlineLevel="1"/>
    <col min="170" max="170" width="10.06640625" style="12" bestFit="1" customWidth="1" collapsed="1"/>
    <col min="171" max="182" width="7.46484375" hidden="1" customWidth="1" outlineLevel="1"/>
    <col min="183" max="183" width="8.53125" style="12" bestFit="1" customWidth="1" collapsed="1"/>
    <col min="184" max="195" width="7.46484375" hidden="1" customWidth="1" outlineLevel="1"/>
    <col min="196" max="196" width="8.53125" style="12" bestFit="1" customWidth="1" collapsed="1"/>
    <col min="197" max="208" width="7.46484375" hidden="1" customWidth="1" outlineLevel="1"/>
    <col min="209" max="209" width="4.796875" style="12" bestFit="1" customWidth="1" collapsed="1"/>
    <col min="210" max="221" width="9" hidden="1" customWidth="1" outlineLevel="1"/>
    <col min="222" max="222" width="5.06640625" style="12" bestFit="1" customWidth="1" collapsed="1"/>
    <col min="223" max="234" width="9" hidden="1" customWidth="1" outlineLevel="1"/>
    <col min="235" max="235" width="5.06640625" style="12" bestFit="1" customWidth="1" collapsed="1"/>
    <col min="236" max="247" width="9" hidden="1" customWidth="1" outlineLevel="1"/>
    <col min="248" max="248" width="5.06640625" style="12" bestFit="1" customWidth="1" collapsed="1"/>
    <col min="249" max="260" width="9" hidden="1" customWidth="1" outlineLevel="1"/>
    <col min="261" max="261" width="5.06640625" style="12" bestFit="1" customWidth="1" collapsed="1"/>
    <col min="262" max="273" width="9" hidden="1" customWidth="1" outlineLevel="1"/>
    <col min="274" max="274" width="5.06640625" style="12" bestFit="1" customWidth="1" collapsed="1"/>
    <col min="275" max="286" width="9" hidden="1" customWidth="1" outlineLevel="1"/>
    <col min="287" max="287" width="5.06640625" style="12" bestFit="1" customWidth="1" collapsed="1"/>
    <col min="288" max="299" width="9" hidden="1" customWidth="1" outlineLevel="1"/>
    <col min="300" max="300" width="5.06640625" style="12" bestFit="1" customWidth="1" collapsed="1"/>
    <col min="301" max="312" width="9" hidden="1" customWidth="1" outlineLevel="1"/>
    <col min="313" max="313" width="5.06640625" style="12" bestFit="1" customWidth="1" collapsed="1"/>
    <col min="314" max="325" width="9" hidden="1" customWidth="1" outlineLevel="1"/>
    <col min="326" max="326" width="5.06640625" style="12" bestFit="1" customWidth="1" collapsed="1"/>
  </cols>
  <sheetData>
    <row r="1" spans="1:326">
      <c r="A1" s="1" t="s">
        <v>0</v>
      </c>
    </row>
    <row r="3" spans="1:326" ht="18">
      <c r="A3" s="425" t="s">
        <v>352</v>
      </c>
    </row>
    <row r="4" spans="1:326" ht="14.65" thickBot="1"/>
    <row r="5" spans="1:326" ht="14.65" thickBot="1">
      <c r="A5" s="577" t="s">
        <v>8</v>
      </c>
      <c r="B5" s="578">
        <f>+'Metinis atlyginimas'!B7</f>
        <v>44957</v>
      </c>
      <c r="C5" s="578">
        <f>+'Metinis atlyginimas'!C7</f>
        <v>44985</v>
      </c>
      <c r="D5" s="578">
        <f>+'Metinis atlyginimas'!D7</f>
        <v>45016</v>
      </c>
      <c r="E5" s="578">
        <f>+'Metinis atlyginimas'!E7</f>
        <v>45046</v>
      </c>
      <c r="F5" s="578">
        <f>+'Metinis atlyginimas'!F7</f>
        <v>45077</v>
      </c>
      <c r="G5" s="578">
        <f>+'Metinis atlyginimas'!G7</f>
        <v>45107</v>
      </c>
      <c r="H5" s="578">
        <f>+'Metinis atlyginimas'!H7</f>
        <v>45138</v>
      </c>
      <c r="I5" s="578">
        <f>+'Metinis atlyginimas'!I7</f>
        <v>45169</v>
      </c>
      <c r="J5" s="578">
        <f>+'Metinis atlyginimas'!J7</f>
        <v>45199</v>
      </c>
      <c r="K5" s="578">
        <f>+'Metinis atlyginimas'!K7</f>
        <v>45230</v>
      </c>
      <c r="L5" s="578">
        <f>+'Metinis atlyginimas'!L7</f>
        <v>45260</v>
      </c>
      <c r="M5" s="578">
        <f>+'Metinis atlyginimas'!M7</f>
        <v>45291</v>
      </c>
      <c r="N5" s="579">
        <f>+'Metinis atlyginimas'!N7</f>
        <v>2023</v>
      </c>
      <c r="O5" s="578">
        <f>+'Metinis atlyginimas'!O7</f>
        <v>45322</v>
      </c>
      <c r="P5" s="578">
        <f>+'Metinis atlyginimas'!P7</f>
        <v>45351</v>
      </c>
      <c r="Q5" s="578">
        <f>+'Metinis atlyginimas'!Q7</f>
        <v>45382</v>
      </c>
      <c r="R5" s="578">
        <f>+'Metinis atlyginimas'!R7</f>
        <v>45412</v>
      </c>
      <c r="S5" s="578">
        <f>+'Metinis atlyginimas'!S7</f>
        <v>45443</v>
      </c>
      <c r="T5" s="578">
        <f>+'Metinis atlyginimas'!T7</f>
        <v>45473</v>
      </c>
      <c r="U5" s="578">
        <f>+'Metinis atlyginimas'!U7</f>
        <v>45504</v>
      </c>
      <c r="V5" s="578">
        <f>+'Metinis atlyginimas'!V7</f>
        <v>45535</v>
      </c>
      <c r="W5" s="578">
        <f>+'Metinis atlyginimas'!W7</f>
        <v>45565</v>
      </c>
      <c r="X5" s="578">
        <f>+'Metinis atlyginimas'!X7</f>
        <v>45596</v>
      </c>
      <c r="Y5" s="578">
        <f>+'Metinis atlyginimas'!Y7</f>
        <v>45626</v>
      </c>
      <c r="Z5" s="578">
        <f>+'Metinis atlyginimas'!Z7</f>
        <v>45657</v>
      </c>
      <c r="AA5" s="579">
        <f>+'Metinis atlyginimas'!AA7</f>
        <v>2024</v>
      </c>
      <c r="AB5" s="578">
        <f>+'Metinis atlyginimas'!AB7</f>
        <v>45688</v>
      </c>
      <c r="AC5" s="578">
        <f>+'Metinis atlyginimas'!AC7</f>
        <v>45716</v>
      </c>
      <c r="AD5" s="578">
        <f>+'Metinis atlyginimas'!AD7</f>
        <v>45747</v>
      </c>
      <c r="AE5" s="578">
        <f>+'Metinis atlyginimas'!AE7</f>
        <v>45777</v>
      </c>
      <c r="AF5" s="578">
        <f>+'Metinis atlyginimas'!AF7</f>
        <v>45808</v>
      </c>
      <c r="AG5" s="578">
        <f>+'Metinis atlyginimas'!AG7</f>
        <v>45838</v>
      </c>
      <c r="AH5" s="578">
        <f>+'Metinis atlyginimas'!AH7</f>
        <v>45869</v>
      </c>
      <c r="AI5" s="578">
        <f>+'Metinis atlyginimas'!AI7</f>
        <v>45900</v>
      </c>
      <c r="AJ5" s="578">
        <f>+'Metinis atlyginimas'!AJ7</f>
        <v>45930</v>
      </c>
      <c r="AK5" s="578">
        <f>+'Metinis atlyginimas'!AK7</f>
        <v>45961</v>
      </c>
      <c r="AL5" s="578">
        <f>+'Metinis atlyginimas'!AL7</f>
        <v>45991</v>
      </c>
      <c r="AM5" s="578">
        <f>+'Metinis atlyginimas'!AM7</f>
        <v>46022</v>
      </c>
      <c r="AN5" s="579">
        <f>+'Metinis atlyginimas'!AN7</f>
        <v>2025</v>
      </c>
      <c r="AO5" s="578">
        <f>+'Metinis atlyginimas'!AO7</f>
        <v>46053</v>
      </c>
      <c r="AP5" s="578">
        <f>+'Metinis atlyginimas'!AP7</f>
        <v>46081</v>
      </c>
      <c r="AQ5" s="578">
        <f>+'Metinis atlyginimas'!AQ7</f>
        <v>46112</v>
      </c>
      <c r="AR5" s="578">
        <f>+'Metinis atlyginimas'!AR7</f>
        <v>46142</v>
      </c>
      <c r="AS5" s="578">
        <f>+'Metinis atlyginimas'!AS7</f>
        <v>46173</v>
      </c>
      <c r="AT5" s="578">
        <f>+'Metinis atlyginimas'!AT7</f>
        <v>46203</v>
      </c>
      <c r="AU5" s="578">
        <f>+'Metinis atlyginimas'!AU7</f>
        <v>46234</v>
      </c>
      <c r="AV5" s="578">
        <f>+'Metinis atlyginimas'!AV7</f>
        <v>46265</v>
      </c>
      <c r="AW5" s="578">
        <f>+'Metinis atlyginimas'!AW7</f>
        <v>46295</v>
      </c>
      <c r="AX5" s="578">
        <f>+'Metinis atlyginimas'!AX7</f>
        <v>46326</v>
      </c>
      <c r="AY5" s="578">
        <f>+'Metinis atlyginimas'!AY7</f>
        <v>46356</v>
      </c>
      <c r="AZ5" s="578">
        <f>+'Metinis atlyginimas'!AZ7</f>
        <v>46387</v>
      </c>
      <c r="BA5" s="579">
        <f>+'Metinis atlyginimas'!BA7</f>
        <v>2026</v>
      </c>
      <c r="BB5" s="578">
        <f>+'Metinis atlyginimas'!BB7</f>
        <v>46418</v>
      </c>
      <c r="BC5" s="578">
        <f>+'Metinis atlyginimas'!BC7</f>
        <v>46446</v>
      </c>
      <c r="BD5" s="578">
        <f>+'Metinis atlyginimas'!BD7</f>
        <v>46477</v>
      </c>
      <c r="BE5" s="578">
        <f>+'Metinis atlyginimas'!BE7</f>
        <v>46507</v>
      </c>
      <c r="BF5" s="578">
        <f>+'Metinis atlyginimas'!BF7</f>
        <v>46538</v>
      </c>
      <c r="BG5" s="578">
        <f>+'Metinis atlyginimas'!BG7</f>
        <v>46568</v>
      </c>
      <c r="BH5" s="578">
        <f>+'Metinis atlyginimas'!BH7</f>
        <v>46599</v>
      </c>
      <c r="BI5" s="578">
        <f>+'Metinis atlyginimas'!BI7</f>
        <v>46630</v>
      </c>
      <c r="BJ5" s="578">
        <f>+'Metinis atlyginimas'!BJ7</f>
        <v>46660</v>
      </c>
      <c r="BK5" s="578">
        <f>+'Metinis atlyginimas'!BK7</f>
        <v>46691</v>
      </c>
      <c r="BL5" s="578">
        <f>+'Metinis atlyginimas'!BL7</f>
        <v>46721</v>
      </c>
      <c r="BM5" s="578">
        <f>+'Metinis atlyginimas'!BM7</f>
        <v>46752</v>
      </c>
      <c r="BN5" s="579">
        <f>+'Metinis atlyginimas'!BN7</f>
        <v>2027</v>
      </c>
      <c r="BO5" s="578">
        <f>+'Metinis atlyginimas'!BO7</f>
        <v>46783</v>
      </c>
      <c r="BP5" s="578">
        <f>+'Metinis atlyginimas'!BP7</f>
        <v>46812</v>
      </c>
      <c r="BQ5" s="578">
        <f>+'Metinis atlyginimas'!BQ7</f>
        <v>46843</v>
      </c>
      <c r="BR5" s="578">
        <f>+'Metinis atlyginimas'!BR7</f>
        <v>46873</v>
      </c>
      <c r="BS5" s="578">
        <f>+'Metinis atlyginimas'!BS7</f>
        <v>46904</v>
      </c>
      <c r="BT5" s="578">
        <f>+'Metinis atlyginimas'!BT7</f>
        <v>46934</v>
      </c>
      <c r="BU5" s="578">
        <f>+'Metinis atlyginimas'!BU7</f>
        <v>46965</v>
      </c>
      <c r="BV5" s="578">
        <f>+'Metinis atlyginimas'!BV7</f>
        <v>46996</v>
      </c>
      <c r="BW5" s="578">
        <f>+'Metinis atlyginimas'!BW7</f>
        <v>47026</v>
      </c>
      <c r="BX5" s="578">
        <f>+'Metinis atlyginimas'!BX7</f>
        <v>47057</v>
      </c>
      <c r="BY5" s="578">
        <f>+'Metinis atlyginimas'!BY7</f>
        <v>47087</v>
      </c>
      <c r="BZ5" s="578">
        <f>+'Metinis atlyginimas'!BZ7</f>
        <v>47118</v>
      </c>
      <c r="CA5" s="579">
        <f>+'Metinis atlyginimas'!CA7</f>
        <v>2028</v>
      </c>
      <c r="CB5" s="578">
        <f>+'Metinis atlyginimas'!CB7</f>
        <v>47149</v>
      </c>
      <c r="CC5" s="578">
        <f>+'Metinis atlyginimas'!CC7</f>
        <v>47177</v>
      </c>
      <c r="CD5" s="578">
        <f>+'Metinis atlyginimas'!CD7</f>
        <v>47208</v>
      </c>
      <c r="CE5" s="578">
        <f>+'Metinis atlyginimas'!CE7</f>
        <v>47238</v>
      </c>
      <c r="CF5" s="578">
        <f>+'Metinis atlyginimas'!CF7</f>
        <v>47269</v>
      </c>
      <c r="CG5" s="578">
        <f>+'Metinis atlyginimas'!CG7</f>
        <v>47299</v>
      </c>
      <c r="CH5" s="578">
        <f>+'Metinis atlyginimas'!CH7</f>
        <v>47330</v>
      </c>
      <c r="CI5" s="578">
        <f>+'Metinis atlyginimas'!CI7</f>
        <v>47361</v>
      </c>
      <c r="CJ5" s="578">
        <f>+'Metinis atlyginimas'!CJ7</f>
        <v>47391</v>
      </c>
      <c r="CK5" s="578">
        <f>+'Metinis atlyginimas'!CK7</f>
        <v>47422</v>
      </c>
      <c r="CL5" s="578">
        <f>+'Metinis atlyginimas'!CL7</f>
        <v>47452</v>
      </c>
      <c r="CM5" s="578">
        <f>+'Metinis atlyginimas'!CM7</f>
        <v>47483</v>
      </c>
      <c r="CN5" s="579">
        <f>+'Metinis atlyginimas'!CN7</f>
        <v>2029</v>
      </c>
      <c r="CO5" s="578">
        <f>+'Metinis atlyginimas'!CO7</f>
        <v>47514</v>
      </c>
      <c r="CP5" s="578">
        <f>+'Metinis atlyginimas'!CP7</f>
        <v>47542</v>
      </c>
      <c r="CQ5" s="578">
        <f>+'Metinis atlyginimas'!CQ7</f>
        <v>47573</v>
      </c>
      <c r="CR5" s="578">
        <f>+'Metinis atlyginimas'!CR7</f>
        <v>47603</v>
      </c>
      <c r="CS5" s="578">
        <f>+'Metinis atlyginimas'!CS7</f>
        <v>47634</v>
      </c>
      <c r="CT5" s="578">
        <f>+'Metinis atlyginimas'!CT7</f>
        <v>47664</v>
      </c>
      <c r="CU5" s="578">
        <f>+'Metinis atlyginimas'!CU7</f>
        <v>47695</v>
      </c>
      <c r="CV5" s="578">
        <f>+'Metinis atlyginimas'!CV7</f>
        <v>47726</v>
      </c>
      <c r="CW5" s="578">
        <f>+'Metinis atlyginimas'!CW7</f>
        <v>47756</v>
      </c>
      <c r="CX5" s="578">
        <f>+'Metinis atlyginimas'!CX7</f>
        <v>47787</v>
      </c>
      <c r="CY5" s="578">
        <f>+'Metinis atlyginimas'!CY7</f>
        <v>47817</v>
      </c>
      <c r="CZ5" s="578">
        <f>+'Metinis atlyginimas'!CZ7</f>
        <v>47848</v>
      </c>
      <c r="DA5" s="579">
        <f>+'Metinis atlyginimas'!DA7</f>
        <v>2030</v>
      </c>
      <c r="DB5" s="578">
        <f>+'Metinis atlyginimas'!DB7</f>
        <v>47879</v>
      </c>
      <c r="DC5" s="578">
        <f>+'Metinis atlyginimas'!DC7</f>
        <v>47907</v>
      </c>
      <c r="DD5" s="578">
        <f>+'Metinis atlyginimas'!DD7</f>
        <v>47938</v>
      </c>
      <c r="DE5" s="578">
        <f>+'Metinis atlyginimas'!DE7</f>
        <v>47968</v>
      </c>
      <c r="DF5" s="578">
        <f>+'Metinis atlyginimas'!DF7</f>
        <v>47999</v>
      </c>
      <c r="DG5" s="578">
        <f>+'Metinis atlyginimas'!DG7</f>
        <v>48029</v>
      </c>
      <c r="DH5" s="578">
        <f>+'Metinis atlyginimas'!DH7</f>
        <v>48060</v>
      </c>
      <c r="DI5" s="578">
        <f>+'Metinis atlyginimas'!DI7</f>
        <v>48091</v>
      </c>
      <c r="DJ5" s="578">
        <f>+'Metinis atlyginimas'!DJ7</f>
        <v>48121</v>
      </c>
      <c r="DK5" s="578">
        <f>+'Metinis atlyginimas'!DK7</f>
        <v>48152</v>
      </c>
      <c r="DL5" s="578">
        <f>+'Metinis atlyginimas'!DL7</f>
        <v>48182</v>
      </c>
      <c r="DM5" s="578">
        <f>+'Metinis atlyginimas'!DM7</f>
        <v>48213</v>
      </c>
      <c r="DN5" s="579">
        <f>+'Metinis atlyginimas'!DN7</f>
        <v>2031</v>
      </c>
      <c r="DO5" s="578">
        <f>+'Metinis atlyginimas'!DO7</f>
        <v>48244</v>
      </c>
      <c r="DP5" s="578">
        <f>+'Metinis atlyginimas'!DP7</f>
        <v>48273</v>
      </c>
      <c r="DQ5" s="578">
        <f>+'Metinis atlyginimas'!DQ7</f>
        <v>48304</v>
      </c>
      <c r="DR5" s="578">
        <f>+'Metinis atlyginimas'!DR7</f>
        <v>48334</v>
      </c>
      <c r="DS5" s="578">
        <f>+'Metinis atlyginimas'!DS7</f>
        <v>48365</v>
      </c>
      <c r="DT5" s="578">
        <f>+'Metinis atlyginimas'!DT7</f>
        <v>48395</v>
      </c>
      <c r="DU5" s="578">
        <f>+'Metinis atlyginimas'!DU7</f>
        <v>48426</v>
      </c>
      <c r="DV5" s="578">
        <f>+'Metinis atlyginimas'!DV7</f>
        <v>48457</v>
      </c>
      <c r="DW5" s="578">
        <f>+'Metinis atlyginimas'!DW7</f>
        <v>48487</v>
      </c>
      <c r="DX5" s="578">
        <f>+'Metinis atlyginimas'!DX7</f>
        <v>48518</v>
      </c>
      <c r="DY5" s="578">
        <f>+'Metinis atlyginimas'!DY7</f>
        <v>48548</v>
      </c>
      <c r="DZ5" s="578">
        <f>+'Metinis atlyginimas'!DZ7</f>
        <v>48579</v>
      </c>
      <c r="EA5" s="579">
        <f>+'Metinis atlyginimas'!EA7</f>
        <v>2032</v>
      </c>
      <c r="EB5" s="578">
        <f>+'Metinis atlyginimas'!EB7</f>
        <v>48610</v>
      </c>
      <c r="EC5" s="578">
        <f>+'Metinis atlyginimas'!EC7</f>
        <v>48638</v>
      </c>
      <c r="ED5" s="578">
        <f>+'Metinis atlyginimas'!ED7</f>
        <v>48669</v>
      </c>
      <c r="EE5" s="578">
        <f>+'Metinis atlyginimas'!EE7</f>
        <v>48699</v>
      </c>
      <c r="EF5" s="578">
        <f>+'Metinis atlyginimas'!EF7</f>
        <v>48730</v>
      </c>
      <c r="EG5" s="578">
        <f>+'Metinis atlyginimas'!EG7</f>
        <v>48760</v>
      </c>
      <c r="EH5" s="578">
        <f>+'Metinis atlyginimas'!EH7</f>
        <v>48791</v>
      </c>
      <c r="EI5" s="578">
        <f>+'Metinis atlyginimas'!EI7</f>
        <v>48822</v>
      </c>
      <c r="EJ5" s="578">
        <f>+'Metinis atlyginimas'!EJ7</f>
        <v>48852</v>
      </c>
      <c r="EK5" s="578">
        <f>+'Metinis atlyginimas'!EK7</f>
        <v>48883</v>
      </c>
      <c r="EL5" s="578">
        <f>+'Metinis atlyginimas'!EL7</f>
        <v>48913</v>
      </c>
      <c r="EM5" s="578">
        <f>+'Metinis atlyginimas'!EM7</f>
        <v>48944</v>
      </c>
      <c r="EN5" s="579">
        <f>+'Metinis atlyginimas'!EN7</f>
        <v>2033</v>
      </c>
      <c r="EO5" s="578">
        <f>+'Metinis atlyginimas'!EO7</f>
        <v>48975</v>
      </c>
      <c r="EP5" s="578">
        <f>+'Metinis atlyginimas'!EP7</f>
        <v>49003</v>
      </c>
      <c r="EQ5" s="578">
        <f>+'Metinis atlyginimas'!EQ7</f>
        <v>49034</v>
      </c>
      <c r="ER5" s="578">
        <f>+'Metinis atlyginimas'!ER7</f>
        <v>49064</v>
      </c>
      <c r="ES5" s="578">
        <f>+'Metinis atlyginimas'!ES7</f>
        <v>49095</v>
      </c>
      <c r="ET5" s="578">
        <f>+'Metinis atlyginimas'!ET7</f>
        <v>49125</v>
      </c>
      <c r="EU5" s="578">
        <f>+'Metinis atlyginimas'!EU7</f>
        <v>49156</v>
      </c>
      <c r="EV5" s="578">
        <f>+'Metinis atlyginimas'!EV7</f>
        <v>49187</v>
      </c>
      <c r="EW5" s="578">
        <f>+'Metinis atlyginimas'!EW7</f>
        <v>49217</v>
      </c>
      <c r="EX5" s="578">
        <f>+'Metinis atlyginimas'!EX7</f>
        <v>49248</v>
      </c>
      <c r="EY5" s="578">
        <f>+'Metinis atlyginimas'!EY7</f>
        <v>49278</v>
      </c>
      <c r="EZ5" s="578">
        <f>+'Metinis atlyginimas'!EZ7</f>
        <v>49309</v>
      </c>
      <c r="FA5" s="579">
        <f>+'Metinis atlyginimas'!FA7</f>
        <v>2034</v>
      </c>
      <c r="FB5" s="578">
        <f>+'Metinis atlyginimas'!FB7</f>
        <v>49340</v>
      </c>
      <c r="FC5" s="578">
        <f>+'Metinis atlyginimas'!FC7</f>
        <v>49368</v>
      </c>
      <c r="FD5" s="578">
        <f>+'Metinis atlyginimas'!FD7</f>
        <v>49399</v>
      </c>
      <c r="FE5" s="578">
        <f>+'Metinis atlyginimas'!FE7</f>
        <v>49429</v>
      </c>
      <c r="FF5" s="578">
        <f>+'Metinis atlyginimas'!FF7</f>
        <v>49460</v>
      </c>
      <c r="FG5" s="578">
        <f>+'Metinis atlyginimas'!FG7</f>
        <v>49490</v>
      </c>
      <c r="FH5" s="578">
        <f>+'Metinis atlyginimas'!FH7</f>
        <v>49521</v>
      </c>
      <c r="FI5" s="578">
        <f>+'Metinis atlyginimas'!FI7</f>
        <v>49552</v>
      </c>
      <c r="FJ5" s="578">
        <f>+'Metinis atlyginimas'!FJ7</f>
        <v>49582</v>
      </c>
      <c r="FK5" s="578">
        <f>+'Metinis atlyginimas'!FK7</f>
        <v>49613</v>
      </c>
      <c r="FL5" s="578">
        <f>+'Metinis atlyginimas'!FL7</f>
        <v>49643</v>
      </c>
      <c r="FM5" s="578">
        <f>+'Metinis atlyginimas'!FM7</f>
        <v>49674</v>
      </c>
      <c r="FN5" s="579">
        <f>+'Metinis atlyginimas'!FN7</f>
        <v>2035</v>
      </c>
      <c r="FO5" s="578">
        <f>+'Metinis atlyginimas'!FO7</f>
        <v>49705</v>
      </c>
      <c r="FP5" s="578">
        <f>+'Metinis atlyginimas'!FP7</f>
        <v>49734</v>
      </c>
      <c r="FQ5" s="578">
        <f>+'Metinis atlyginimas'!FQ7</f>
        <v>49765</v>
      </c>
      <c r="FR5" s="578">
        <f>+'Metinis atlyginimas'!FR7</f>
        <v>49795</v>
      </c>
      <c r="FS5" s="578">
        <f>+'Metinis atlyginimas'!FS7</f>
        <v>49826</v>
      </c>
      <c r="FT5" s="578">
        <f>+'Metinis atlyginimas'!FT7</f>
        <v>49856</v>
      </c>
      <c r="FU5" s="578">
        <f>+'Metinis atlyginimas'!FU7</f>
        <v>49887</v>
      </c>
      <c r="FV5" s="578">
        <f>+'Metinis atlyginimas'!FV7</f>
        <v>49918</v>
      </c>
      <c r="FW5" s="578">
        <f>+'Metinis atlyginimas'!FW7</f>
        <v>49948</v>
      </c>
      <c r="FX5" s="578">
        <f>+'Metinis atlyginimas'!FX7</f>
        <v>49979</v>
      </c>
      <c r="FY5" s="578">
        <f>+'Metinis atlyginimas'!FY7</f>
        <v>50009</v>
      </c>
      <c r="FZ5" s="578">
        <f>+'Metinis atlyginimas'!FZ7</f>
        <v>50040</v>
      </c>
      <c r="GA5" s="579">
        <f>+'Metinis atlyginimas'!GA7</f>
        <v>2036</v>
      </c>
      <c r="GB5" s="578">
        <f>+'Metinis atlyginimas'!GB7</f>
        <v>50071</v>
      </c>
      <c r="GC5" s="578">
        <f>+'Metinis atlyginimas'!GC7</f>
        <v>50099</v>
      </c>
      <c r="GD5" s="578">
        <f>+'Metinis atlyginimas'!GD7</f>
        <v>50130</v>
      </c>
      <c r="GE5" s="578">
        <f>+'Metinis atlyginimas'!GE7</f>
        <v>50160</v>
      </c>
      <c r="GF5" s="578">
        <f>+'Metinis atlyginimas'!GF7</f>
        <v>50191</v>
      </c>
      <c r="GG5" s="578">
        <f>+'Metinis atlyginimas'!GG7</f>
        <v>50221</v>
      </c>
      <c r="GH5" s="578">
        <f>+'Metinis atlyginimas'!GH7</f>
        <v>50252</v>
      </c>
      <c r="GI5" s="578">
        <f>+'Metinis atlyginimas'!GI7</f>
        <v>50283</v>
      </c>
      <c r="GJ5" s="578">
        <f>+'Metinis atlyginimas'!GJ7</f>
        <v>50313</v>
      </c>
      <c r="GK5" s="578">
        <f>+'Metinis atlyginimas'!GK7</f>
        <v>50344</v>
      </c>
      <c r="GL5" s="578">
        <f>+'Metinis atlyginimas'!GL7</f>
        <v>50374</v>
      </c>
      <c r="GM5" s="578">
        <f>+'Metinis atlyginimas'!GM7</f>
        <v>50405</v>
      </c>
      <c r="GN5" s="579">
        <f>+'Metinis atlyginimas'!GN7</f>
        <v>2037</v>
      </c>
      <c r="GO5" s="578">
        <f>+'Metinis atlyginimas'!GO7</f>
        <v>50436</v>
      </c>
      <c r="GP5" s="578">
        <f>+'Metinis atlyginimas'!GP7</f>
        <v>50464</v>
      </c>
      <c r="GQ5" s="578">
        <f>+'Metinis atlyginimas'!GQ7</f>
        <v>50495</v>
      </c>
      <c r="GR5" s="578">
        <f>+'Metinis atlyginimas'!GR7</f>
        <v>50525</v>
      </c>
      <c r="GS5" s="578">
        <f>+'Metinis atlyginimas'!GS7</f>
        <v>50556</v>
      </c>
      <c r="GT5" s="578">
        <f>+'Metinis atlyginimas'!GT7</f>
        <v>50586</v>
      </c>
      <c r="GU5" s="578">
        <f>+'Metinis atlyginimas'!GU7</f>
        <v>50617</v>
      </c>
      <c r="GV5" s="578">
        <f>+'Metinis atlyginimas'!GV7</f>
        <v>50648</v>
      </c>
      <c r="GW5" s="578">
        <f>+'Metinis atlyginimas'!GW7</f>
        <v>50678</v>
      </c>
      <c r="GX5" s="578">
        <f>+'Metinis atlyginimas'!GX7</f>
        <v>50709</v>
      </c>
      <c r="GY5" s="578">
        <f>+'Metinis atlyginimas'!GY7</f>
        <v>50739</v>
      </c>
      <c r="GZ5" s="578">
        <f>+'Metinis atlyginimas'!GZ7</f>
        <v>50770</v>
      </c>
      <c r="HA5" s="579">
        <f>+'Metinis atlyginimas'!HA7</f>
        <v>2038</v>
      </c>
      <c r="HB5" s="578">
        <f>+'Metinis atlyginimas'!HB7</f>
        <v>50801</v>
      </c>
      <c r="HC5" s="578">
        <f>+'Metinis atlyginimas'!HC7</f>
        <v>50829</v>
      </c>
      <c r="HD5" s="578">
        <f>+'Metinis atlyginimas'!HD7</f>
        <v>50860</v>
      </c>
      <c r="HE5" s="578">
        <f>+'Metinis atlyginimas'!HE7</f>
        <v>50890</v>
      </c>
      <c r="HF5" s="578">
        <f>+'Metinis atlyginimas'!HF7</f>
        <v>50921</v>
      </c>
      <c r="HG5" s="578">
        <f>+'Metinis atlyginimas'!HG7</f>
        <v>50951</v>
      </c>
      <c r="HH5" s="578">
        <f>+'Metinis atlyginimas'!HH7</f>
        <v>50982</v>
      </c>
      <c r="HI5" s="578">
        <f>+'Metinis atlyginimas'!HI7</f>
        <v>51013</v>
      </c>
      <c r="HJ5" s="578">
        <f>+'Metinis atlyginimas'!HJ7</f>
        <v>51043</v>
      </c>
      <c r="HK5" s="578">
        <f>+'Metinis atlyginimas'!HK7</f>
        <v>51074</v>
      </c>
      <c r="HL5" s="578">
        <f>+'Metinis atlyginimas'!HL7</f>
        <v>51104</v>
      </c>
      <c r="HM5" s="578">
        <f>+'Metinis atlyginimas'!HM7</f>
        <v>51135</v>
      </c>
      <c r="HN5" s="579">
        <f>+'Metinis atlyginimas'!HN7</f>
        <v>2039</v>
      </c>
      <c r="HO5" s="578">
        <f>+'Metinis atlyginimas'!HO7</f>
        <v>51166</v>
      </c>
      <c r="HP5" s="578">
        <f>+'Metinis atlyginimas'!HP7</f>
        <v>51195</v>
      </c>
      <c r="HQ5" s="578">
        <f>+'Metinis atlyginimas'!HQ7</f>
        <v>51226</v>
      </c>
      <c r="HR5" s="578">
        <f>+'Metinis atlyginimas'!HR7</f>
        <v>51256</v>
      </c>
      <c r="HS5" s="578">
        <f>+'Metinis atlyginimas'!HS7</f>
        <v>51287</v>
      </c>
      <c r="HT5" s="578">
        <f>+'Metinis atlyginimas'!HT7</f>
        <v>51317</v>
      </c>
      <c r="HU5" s="578">
        <f>+'Metinis atlyginimas'!HU7</f>
        <v>51348</v>
      </c>
      <c r="HV5" s="578">
        <f>+'Metinis atlyginimas'!HV7</f>
        <v>51379</v>
      </c>
      <c r="HW5" s="578">
        <f>+'Metinis atlyginimas'!HW7</f>
        <v>51409</v>
      </c>
      <c r="HX5" s="578">
        <f>+'Metinis atlyginimas'!HX7</f>
        <v>51440</v>
      </c>
      <c r="HY5" s="578">
        <f>+'Metinis atlyginimas'!HY7</f>
        <v>51470</v>
      </c>
      <c r="HZ5" s="578">
        <f>+'Metinis atlyginimas'!HZ7</f>
        <v>51501</v>
      </c>
      <c r="IA5" s="579">
        <f>+'Metinis atlyginimas'!IA7</f>
        <v>2040</v>
      </c>
      <c r="IB5" s="578">
        <f>+'Metinis atlyginimas'!IB7</f>
        <v>51532</v>
      </c>
      <c r="IC5" s="578">
        <f>+'Metinis atlyginimas'!IC7</f>
        <v>51560</v>
      </c>
      <c r="ID5" s="578">
        <f>+'Metinis atlyginimas'!ID7</f>
        <v>51591</v>
      </c>
      <c r="IE5" s="578">
        <f>+'Metinis atlyginimas'!IE7</f>
        <v>51621</v>
      </c>
      <c r="IF5" s="578">
        <f>+'Metinis atlyginimas'!IF7</f>
        <v>51652</v>
      </c>
      <c r="IG5" s="578">
        <f>+'Metinis atlyginimas'!IG7</f>
        <v>51682</v>
      </c>
      <c r="IH5" s="578">
        <f>+'Metinis atlyginimas'!IH7</f>
        <v>51713</v>
      </c>
      <c r="II5" s="578">
        <f>+'Metinis atlyginimas'!II7</f>
        <v>51744</v>
      </c>
      <c r="IJ5" s="578">
        <f>+'Metinis atlyginimas'!IJ7</f>
        <v>51774</v>
      </c>
      <c r="IK5" s="578">
        <f>+'Metinis atlyginimas'!IK7</f>
        <v>51805</v>
      </c>
      <c r="IL5" s="578">
        <f>+'Metinis atlyginimas'!IL7</f>
        <v>51835</v>
      </c>
      <c r="IM5" s="578">
        <f>+'Metinis atlyginimas'!IM7</f>
        <v>51866</v>
      </c>
      <c r="IN5" s="579">
        <f>+'Metinis atlyginimas'!IN7</f>
        <v>2041</v>
      </c>
      <c r="IO5" s="578">
        <f>+'Metinis atlyginimas'!IO7</f>
        <v>51897</v>
      </c>
      <c r="IP5" s="578">
        <f>+'Metinis atlyginimas'!IP7</f>
        <v>51925</v>
      </c>
      <c r="IQ5" s="578">
        <f>+'Metinis atlyginimas'!IQ7</f>
        <v>51956</v>
      </c>
      <c r="IR5" s="578">
        <f>+'Metinis atlyginimas'!IR7</f>
        <v>51986</v>
      </c>
      <c r="IS5" s="578">
        <f>+'Metinis atlyginimas'!IS7</f>
        <v>52017</v>
      </c>
      <c r="IT5" s="578">
        <f>+'Metinis atlyginimas'!IT7</f>
        <v>52047</v>
      </c>
      <c r="IU5" s="578">
        <f>+'Metinis atlyginimas'!IU7</f>
        <v>52078</v>
      </c>
      <c r="IV5" s="578">
        <f>+'Metinis atlyginimas'!IV7</f>
        <v>52109</v>
      </c>
      <c r="IW5" s="578">
        <f>+'Metinis atlyginimas'!IW7</f>
        <v>52139</v>
      </c>
      <c r="IX5" s="578">
        <f>+'Metinis atlyginimas'!IX7</f>
        <v>52170</v>
      </c>
      <c r="IY5" s="578">
        <f>+'Metinis atlyginimas'!IY7</f>
        <v>52200</v>
      </c>
      <c r="IZ5" s="578">
        <f>+'Metinis atlyginimas'!IZ7</f>
        <v>52231</v>
      </c>
      <c r="JA5" s="579">
        <f>+'Metinis atlyginimas'!JA7</f>
        <v>2042</v>
      </c>
      <c r="JB5" s="578">
        <f>+'Metinis atlyginimas'!JB7</f>
        <v>52262</v>
      </c>
      <c r="JC5" s="578">
        <f>+'Metinis atlyginimas'!JC7</f>
        <v>52290</v>
      </c>
      <c r="JD5" s="578">
        <f>+'Metinis atlyginimas'!JD7</f>
        <v>52321</v>
      </c>
      <c r="JE5" s="578">
        <f>+'Metinis atlyginimas'!JE7</f>
        <v>52351</v>
      </c>
      <c r="JF5" s="578">
        <f>+'Metinis atlyginimas'!JF7</f>
        <v>52382</v>
      </c>
      <c r="JG5" s="578">
        <f>+'Metinis atlyginimas'!JG7</f>
        <v>52412</v>
      </c>
      <c r="JH5" s="578">
        <f>+'Metinis atlyginimas'!JH7</f>
        <v>52443</v>
      </c>
      <c r="JI5" s="578">
        <f>+'Metinis atlyginimas'!JI7</f>
        <v>52474</v>
      </c>
      <c r="JJ5" s="578">
        <f>+'Metinis atlyginimas'!JJ7</f>
        <v>52504</v>
      </c>
      <c r="JK5" s="578">
        <f>+'Metinis atlyginimas'!JK7</f>
        <v>52535</v>
      </c>
      <c r="JL5" s="578">
        <f>+'Metinis atlyginimas'!JL7</f>
        <v>52565</v>
      </c>
      <c r="JM5" s="578">
        <f>+'Metinis atlyginimas'!JM7</f>
        <v>52596</v>
      </c>
      <c r="JN5" s="579">
        <f>+'Metinis atlyginimas'!JN7</f>
        <v>2043</v>
      </c>
      <c r="JO5" s="578">
        <f>+'Metinis atlyginimas'!JO7</f>
        <v>52627</v>
      </c>
      <c r="JP5" s="578">
        <f>+'Metinis atlyginimas'!JP7</f>
        <v>52656</v>
      </c>
      <c r="JQ5" s="578">
        <f>+'Metinis atlyginimas'!JQ7</f>
        <v>52687</v>
      </c>
      <c r="JR5" s="578">
        <f>+'Metinis atlyginimas'!JR7</f>
        <v>52717</v>
      </c>
      <c r="JS5" s="578">
        <f>+'Metinis atlyginimas'!JS7</f>
        <v>52748</v>
      </c>
      <c r="JT5" s="578">
        <f>+'Metinis atlyginimas'!JT7</f>
        <v>52778</v>
      </c>
      <c r="JU5" s="578">
        <f>+'Metinis atlyginimas'!JU7</f>
        <v>52809</v>
      </c>
      <c r="JV5" s="578">
        <f>+'Metinis atlyginimas'!JV7</f>
        <v>52840</v>
      </c>
      <c r="JW5" s="578">
        <f>+'Metinis atlyginimas'!JW7</f>
        <v>52870</v>
      </c>
      <c r="JX5" s="578">
        <f>+'Metinis atlyginimas'!JX7</f>
        <v>52901</v>
      </c>
      <c r="JY5" s="578">
        <f>+'Metinis atlyginimas'!JY7</f>
        <v>52931</v>
      </c>
      <c r="JZ5" s="578">
        <f>+'Metinis atlyginimas'!JZ7</f>
        <v>52962</v>
      </c>
      <c r="KA5" s="579">
        <f>+'Metinis atlyginimas'!KA7</f>
        <v>2044</v>
      </c>
      <c r="KB5" s="578">
        <f>+'Metinis atlyginimas'!KB7</f>
        <v>52993</v>
      </c>
      <c r="KC5" s="578">
        <f>+'Metinis atlyginimas'!KC7</f>
        <v>53021</v>
      </c>
      <c r="KD5" s="578">
        <f>+'Metinis atlyginimas'!KD7</f>
        <v>53052</v>
      </c>
      <c r="KE5" s="578">
        <f>+'Metinis atlyginimas'!KE7</f>
        <v>53082</v>
      </c>
      <c r="KF5" s="578">
        <f>+'Metinis atlyginimas'!KF7</f>
        <v>53113</v>
      </c>
      <c r="KG5" s="578">
        <f>+'Metinis atlyginimas'!KG7</f>
        <v>53143</v>
      </c>
      <c r="KH5" s="578">
        <f>+'Metinis atlyginimas'!KH7</f>
        <v>53174</v>
      </c>
      <c r="KI5" s="578">
        <f>+'Metinis atlyginimas'!KI7</f>
        <v>53205</v>
      </c>
      <c r="KJ5" s="578">
        <f>+'Metinis atlyginimas'!KJ7</f>
        <v>53235</v>
      </c>
      <c r="KK5" s="578">
        <f>+'Metinis atlyginimas'!KK7</f>
        <v>53266</v>
      </c>
      <c r="KL5" s="578">
        <f>+'Metinis atlyginimas'!KL7</f>
        <v>53296</v>
      </c>
      <c r="KM5" s="578">
        <f>+'Metinis atlyginimas'!KM7</f>
        <v>53327</v>
      </c>
      <c r="KN5" s="579">
        <f>+'Metinis atlyginimas'!KN7</f>
        <v>2045</v>
      </c>
      <c r="KO5" s="578">
        <f>+'Metinis atlyginimas'!KO7</f>
        <v>53358</v>
      </c>
      <c r="KP5" s="578">
        <f>+'Metinis atlyginimas'!KP7</f>
        <v>53386</v>
      </c>
      <c r="KQ5" s="578">
        <f>+'Metinis atlyginimas'!KQ7</f>
        <v>53417</v>
      </c>
      <c r="KR5" s="578">
        <f>+'Metinis atlyginimas'!KR7</f>
        <v>53447</v>
      </c>
      <c r="KS5" s="578">
        <f>+'Metinis atlyginimas'!KS7</f>
        <v>53478</v>
      </c>
      <c r="KT5" s="578">
        <f>+'Metinis atlyginimas'!KT7</f>
        <v>53508</v>
      </c>
      <c r="KU5" s="578">
        <f>+'Metinis atlyginimas'!KU7</f>
        <v>53539</v>
      </c>
      <c r="KV5" s="578">
        <f>+'Metinis atlyginimas'!KV7</f>
        <v>53570</v>
      </c>
      <c r="KW5" s="578">
        <f>+'Metinis atlyginimas'!KW7</f>
        <v>53600</v>
      </c>
      <c r="KX5" s="578">
        <f>+'Metinis atlyginimas'!KX7</f>
        <v>53631</v>
      </c>
      <c r="KY5" s="578">
        <f>+'Metinis atlyginimas'!KY7</f>
        <v>53661</v>
      </c>
      <c r="KZ5" s="578">
        <f>+'Metinis atlyginimas'!KZ7</f>
        <v>53692</v>
      </c>
      <c r="LA5" s="579">
        <f>+'Metinis atlyginimas'!LA7</f>
        <v>2046</v>
      </c>
      <c r="LB5" s="578">
        <f>+'Metinis atlyginimas'!LB7</f>
        <v>53723</v>
      </c>
      <c r="LC5" s="578">
        <f>+'Metinis atlyginimas'!LC7</f>
        <v>53751</v>
      </c>
      <c r="LD5" s="578">
        <f>+'Metinis atlyginimas'!LD7</f>
        <v>53782</v>
      </c>
      <c r="LE5" s="578">
        <f>+'Metinis atlyginimas'!LE7</f>
        <v>53812</v>
      </c>
      <c r="LF5" s="578">
        <f>+'Metinis atlyginimas'!LF7</f>
        <v>53843</v>
      </c>
      <c r="LG5" s="578">
        <f>+'Metinis atlyginimas'!LG7</f>
        <v>53873</v>
      </c>
      <c r="LH5" s="578">
        <f>+'Metinis atlyginimas'!LH7</f>
        <v>53904</v>
      </c>
      <c r="LI5" s="578">
        <f>+'Metinis atlyginimas'!LI7</f>
        <v>53935</v>
      </c>
      <c r="LJ5" s="578">
        <f>+'Metinis atlyginimas'!LJ7</f>
        <v>53965</v>
      </c>
      <c r="LK5" s="578">
        <f>+'Metinis atlyginimas'!LK7</f>
        <v>53996</v>
      </c>
      <c r="LL5" s="578">
        <f>+'Metinis atlyginimas'!LL7</f>
        <v>54026</v>
      </c>
      <c r="LM5" s="578">
        <f>+'Metinis atlyginimas'!LM7</f>
        <v>54057</v>
      </c>
      <c r="LN5" s="586">
        <f>+'Metinis atlyginimas'!LN7</f>
        <v>2047</v>
      </c>
    </row>
    <row r="6" spans="1:326" ht="14.65" thickBot="1">
      <c r="A6" s="581" t="s">
        <v>10</v>
      </c>
      <c r="B6" s="582">
        <v>1</v>
      </c>
      <c r="C6" s="583">
        <v>2</v>
      </c>
      <c r="D6" s="583">
        <v>3</v>
      </c>
      <c r="E6" s="583">
        <v>4</v>
      </c>
      <c r="F6" s="583">
        <v>5</v>
      </c>
      <c r="G6" s="583">
        <v>6</v>
      </c>
      <c r="H6" s="583">
        <v>7</v>
      </c>
      <c r="I6" s="583">
        <v>8</v>
      </c>
      <c r="J6" s="583">
        <v>9</v>
      </c>
      <c r="K6" s="583">
        <v>10</v>
      </c>
      <c r="L6" s="583">
        <v>11</v>
      </c>
      <c r="M6" s="583">
        <v>12</v>
      </c>
      <c r="N6" s="584">
        <v>1</v>
      </c>
      <c r="O6" s="583">
        <f>M6+1</f>
        <v>13</v>
      </c>
      <c r="P6" s="583">
        <f>O6+1</f>
        <v>14</v>
      </c>
      <c r="Q6" s="583">
        <f t="shared" ref="Q6:Z6" si="0">P6+1</f>
        <v>15</v>
      </c>
      <c r="R6" s="583">
        <f t="shared" si="0"/>
        <v>16</v>
      </c>
      <c r="S6" s="583">
        <f t="shared" si="0"/>
        <v>17</v>
      </c>
      <c r="T6" s="583">
        <f t="shared" si="0"/>
        <v>18</v>
      </c>
      <c r="U6" s="583">
        <f t="shared" si="0"/>
        <v>19</v>
      </c>
      <c r="V6" s="583">
        <f t="shared" si="0"/>
        <v>20</v>
      </c>
      <c r="W6" s="583">
        <f t="shared" si="0"/>
        <v>21</v>
      </c>
      <c r="X6" s="583">
        <f t="shared" si="0"/>
        <v>22</v>
      </c>
      <c r="Y6" s="583">
        <f t="shared" si="0"/>
        <v>23</v>
      </c>
      <c r="Z6" s="583">
        <f t="shared" si="0"/>
        <v>24</v>
      </c>
      <c r="AA6" s="584">
        <f>N6+1</f>
        <v>2</v>
      </c>
      <c r="AB6" s="583">
        <f>Z6+1</f>
        <v>25</v>
      </c>
      <c r="AC6" s="583">
        <f>AB6+1</f>
        <v>26</v>
      </c>
      <c r="AD6" s="583">
        <f t="shared" ref="AD6:AM6" si="1">AC6+1</f>
        <v>27</v>
      </c>
      <c r="AE6" s="583">
        <f t="shared" si="1"/>
        <v>28</v>
      </c>
      <c r="AF6" s="583">
        <f t="shared" si="1"/>
        <v>29</v>
      </c>
      <c r="AG6" s="583">
        <f t="shared" si="1"/>
        <v>30</v>
      </c>
      <c r="AH6" s="583">
        <f t="shared" si="1"/>
        <v>31</v>
      </c>
      <c r="AI6" s="583">
        <f t="shared" si="1"/>
        <v>32</v>
      </c>
      <c r="AJ6" s="583">
        <f t="shared" si="1"/>
        <v>33</v>
      </c>
      <c r="AK6" s="583">
        <f t="shared" si="1"/>
        <v>34</v>
      </c>
      <c r="AL6" s="583">
        <f t="shared" si="1"/>
        <v>35</v>
      </c>
      <c r="AM6" s="583">
        <f t="shared" si="1"/>
        <v>36</v>
      </c>
      <c r="AN6" s="584">
        <f>AA6+1</f>
        <v>3</v>
      </c>
      <c r="AO6" s="583">
        <f>AM6+1</f>
        <v>37</v>
      </c>
      <c r="AP6" s="583">
        <f>AO6+1</f>
        <v>38</v>
      </c>
      <c r="AQ6" s="583">
        <f t="shared" ref="AQ6:AZ6" si="2">AP6+1</f>
        <v>39</v>
      </c>
      <c r="AR6" s="583">
        <f t="shared" si="2"/>
        <v>40</v>
      </c>
      <c r="AS6" s="583">
        <f t="shared" si="2"/>
        <v>41</v>
      </c>
      <c r="AT6" s="583">
        <f t="shared" si="2"/>
        <v>42</v>
      </c>
      <c r="AU6" s="583">
        <f t="shared" si="2"/>
        <v>43</v>
      </c>
      <c r="AV6" s="583">
        <f t="shared" si="2"/>
        <v>44</v>
      </c>
      <c r="AW6" s="583">
        <f t="shared" si="2"/>
        <v>45</v>
      </c>
      <c r="AX6" s="583">
        <f t="shared" si="2"/>
        <v>46</v>
      </c>
      <c r="AY6" s="583">
        <f t="shared" si="2"/>
        <v>47</v>
      </c>
      <c r="AZ6" s="583">
        <f t="shared" si="2"/>
        <v>48</v>
      </c>
      <c r="BA6" s="584">
        <f>AN6+1</f>
        <v>4</v>
      </c>
      <c r="BB6" s="583">
        <f>AZ6+1</f>
        <v>49</v>
      </c>
      <c r="BC6" s="583">
        <f>BB6+1</f>
        <v>50</v>
      </c>
      <c r="BD6" s="583">
        <f t="shared" ref="BD6:BM6" si="3">BC6+1</f>
        <v>51</v>
      </c>
      <c r="BE6" s="583">
        <f t="shared" si="3"/>
        <v>52</v>
      </c>
      <c r="BF6" s="583">
        <f t="shared" si="3"/>
        <v>53</v>
      </c>
      <c r="BG6" s="583">
        <f t="shared" si="3"/>
        <v>54</v>
      </c>
      <c r="BH6" s="583">
        <f t="shared" si="3"/>
        <v>55</v>
      </c>
      <c r="BI6" s="583">
        <f t="shared" si="3"/>
        <v>56</v>
      </c>
      <c r="BJ6" s="583">
        <f t="shared" si="3"/>
        <v>57</v>
      </c>
      <c r="BK6" s="583">
        <f t="shared" si="3"/>
        <v>58</v>
      </c>
      <c r="BL6" s="583">
        <f t="shared" si="3"/>
        <v>59</v>
      </c>
      <c r="BM6" s="583">
        <f t="shared" si="3"/>
        <v>60</v>
      </c>
      <c r="BN6" s="584">
        <f>BA6+1</f>
        <v>5</v>
      </c>
      <c r="BO6" s="583">
        <f>BM6+1</f>
        <v>61</v>
      </c>
      <c r="BP6" s="583">
        <f>BO6+1</f>
        <v>62</v>
      </c>
      <c r="BQ6" s="583">
        <f t="shared" ref="BQ6:BZ6" si="4">BP6+1</f>
        <v>63</v>
      </c>
      <c r="BR6" s="583">
        <f t="shared" si="4"/>
        <v>64</v>
      </c>
      <c r="BS6" s="583">
        <f t="shared" si="4"/>
        <v>65</v>
      </c>
      <c r="BT6" s="583">
        <f t="shared" si="4"/>
        <v>66</v>
      </c>
      <c r="BU6" s="583">
        <f t="shared" si="4"/>
        <v>67</v>
      </c>
      <c r="BV6" s="583">
        <f t="shared" si="4"/>
        <v>68</v>
      </c>
      <c r="BW6" s="583">
        <f t="shared" si="4"/>
        <v>69</v>
      </c>
      <c r="BX6" s="583">
        <f t="shared" si="4"/>
        <v>70</v>
      </c>
      <c r="BY6" s="583">
        <f t="shared" si="4"/>
        <v>71</v>
      </c>
      <c r="BZ6" s="583">
        <f t="shared" si="4"/>
        <v>72</v>
      </c>
      <c r="CA6" s="584">
        <f>BN6+1</f>
        <v>6</v>
      </c>
      <c r="CB6" s="583">
        <f>BZ6+1</f>
        <v>73</v>
      </c>
      <c r="CC6" s="583">
        <f>CB6+1</f>
        <v>74</v>
      </c>
      <c r="CD6" s="583">
        <f t="shared" ref="CD6:CM6" si="5">CC6+1</f>
        <v>75</v>
      </c>
      <c r="CE6" s="583">
        <f t="shared" si="5"/>
        <v>76</v>
      </c>
      <c r="CF6" s="583">
        <f t="shared" si="5"/>
        <v>77</v>
      </c>
      <c r="CG6" s="583">
        <f t="shared" si="5"/>
        <v>78</v>
      </c>
      <c r="CH6" s="583">
        <f t="shared" si="5"/>
        <v>79</v>
      </c>
      <c r="CI6" s="583">
        <f t="shared" si="5"/>
        <v>80</v>
      </c>
      <c r="CJ6" s="583">
        <f t="shared" si="5"/>
        <v>81</v>
      </c>
      <c r="CK6" s="583">
        <f t="shared" si="5"/>
        <v>82</v>
      </c>
      <c r="CL6" s="583">
        <f t="shared" si="5"/>
        <v>83</v>
      </c>
      <c r="CM6" s="583">
        <f t="shared" si="5"/>
        <v>84</v>
      </c>
      <c r="CN6" s="584">
        <f>CA6+1</f>
        <v>7</v>
      </c>
      <c r="CO6" s="583">
        <f>CM6+1</f>
        <v>85</v>
      </c>
      <c r="CP6" s="583">
        <f>CO6+1</f>
        <v>86</v>
      </c>
      <c r="CQ6" s="583">
        <f t="shared" ref="CQ6:CZ6" si="6">CP6+1</f>
        <v>87</v>
      </c>
      <c r="CR6" s="583">
        <f t="shared" si="6"/>
        <v>88</v>
      </c>
      <c r="CS6" s="583">
        <f t="shared" si="6"/>
        <v>89</v>
      </c>
      <c r="CT6" s="583">
        <f t="shared" si="6"/>
        <v>90</v>
      </c>
      <c r="CU6" s="583">
        <f t="shared" si="6"/>
        <v>91</v>
      </c>
      <c r="CV6" s="583">
        <f t="shared" si="6"/>
        <v>92</v>
      </c>
      <c r="CW6" s="583">
        <f t="shared" si="6"/>
        <v>93</v>
      </c>
      <c r="CX6" s="583">
        <f t="shared" si="6"/>
        <v>94</v>
      </c>
      <c r="CY6" s="583">
        <f t="shared" si="6"/>
        <v>95</v>
      </c>
      <c r="CZ6" s="583">
        <f t="shared" si="6"/>
        <v>96</v>
      </c>
      <c r="DA6" s="584">
        <f>CN6+1</f>
        <v>8</v>
      </c>
      <c r="DB6" s="583">
        <f>CZ6+1</f>
        <v>97</v>
      </c>
      <c r="DC6" s="583">
        <f>DB6+1</f>
        <v>98</v>
      </c>
      <c r="DD6" s="583">
        <f t="shared" ref="DD6:DM6" si="7">DC6+1</f>
        <v>99</v>
      </c>
      <c r="DE6" s="583">
        <f t="shared" si="7"/>
        <v>100</v>
      </c>
      <c r="DF6" s="583">
        <f t="shared" si="7"/>
        <v>101</v>
      </c>
      <c r="DG6" s="583">
        <f t="shared" si="7"/>
        <v>102</v>
      </c>
      <c r="DH6" s="583">
        <f t="shared" si="7"/>
        <v>103</v>
      </c>
      <c r="DI6" s="583">
        <f t="shared" si="7"/>
        <v>104</v>
      </c>
      <c r="DJ6" s="583">
        <f t="shared" si="7"/>
        <v>105</v>
      </c>
      <c r="DK6" s="583">
        <f t="shared" si="7"/>
        <v>106</v>
      </c>
      <c r="DL6" s="583">
        <f t="shared" si="7"/>
        <v>107</v>
      </c>
      <c r="DM6" s="583">
        <f t="shared" si="7"/>
        <v>108</v>
      </c>
      <c r="DN6" s="584">
        <f>DA6+1</f>
        <v>9</v>
      </c>
      <c r="DO6" s="583">
        <f>DM6+1</f>
        <v>109</v>
      </c>
      <c r="DP6" s="583">
        <f>DO6+1</f>
        <v>110</v>
      </c>
      <c r="DQ6" s="583">
        <f t="shared" ref="DQ6:DZ6" si="8">DP6+1</f>
        <v>111</v>
      </c>
      <c r="DR6" s="583">
        <f t="shared" si="8"/>
        <v>112</v>
      </c>
      <c r="DS6" s="583">
        <f t="shared" si="8"/>
        <v>113</v>
      </c>
      <c r="DT6" s="583">
        <f t="shared" si="8"/>
        <v>114</v>
      </c>
      <c r="DU6" s="583">
        <f t="shared" si="8"/>
        <v>115</v>
      </c>
      <c r="DV6" s="583">
        <f t="shared" si="8"/>
        <v>116</v>
      </c>
      <c r="DW6" s="583">
        <f t="shared" si="8"/>
        <v>117</v>
      </c>
      <c r="DX6" s="583">
        <f t="shared" si="8"/>
        <v>118</v>
      </c>
      <c r="DY6" s="583">
        <f t="shared" si="8"/>
        <v>119</v>
      </c>
      <c r="DZ6" s="583">
        <f t="shared" si="8"/>
        <v>120</v>
      </c>
      <c r="EA6" s="584">
        <f>DN6+1</f>
        <v>10</v>
      </c>
      <c r="EB6" s="583">
        <f>DZ6+1</f>
        <v>121</v>
      </c>
      <c r="EC6" s="583">
        <f>EB6+1</f>
        <v>122</v>
      </c>
      <c r="ED6" s="583">
        <f t="shared" ref="ED6:EM6" si="9">EC6+1</f>
        <v>123</v>
      </c>
      <c r="EE6" s="583">
        <f t="shared" si="9"/>
        <v>124</v>
      </c>
      <c r="EF6" s="583">
        <f t="shared" si="9"/>
        <v>125</v>
      </c>
      <c r="EG6" s="583">
        <f t="shared" si="9"/>
        <v>126</v>
      </c>
      <c r="EH6" s="583">
        <f t="shared" si="9"/>
        <v>127</v>
      </c>
      <c r="EI6" s="583">
        <f t="shared" si="9"/>
        <v>128</v>
      </c>
      <c r="EJ6" s="583">
        <f t="shared" si="9"/>
        <v>129</v>
      </c>
      <c r="EK6" s="583">
        <f t="shared" si="9"/>
        <v>130</v>
      </c>
      <c r="EL6" s="583">
        <f t="shared" si="9"/>
        <v>131</v>
      </c>
      <c r="EM6" s="583">
        <f t="shared" si="9"/>
        <v>132</v>
      </c>
      <c r="EN6" s="584">
        <f>EA6+1</f>
        <v>11</v>
      </c>
      <c r="EO6" s="583">
        <f>EM6+1</f>
        <v>133</v>
      </c>
      <c r="EP6" s="583">
        <f>EO6+1</f>
        <v>134</v>
      </c>
      <c r="EQ6" s="583">
        <f t="shared" ref="EQ6:EZ6" si="10">EP6+1</f>
        <v>135</v>
      </c>
      <c r="ER6" s="583">
        <f t="shared" si="10"/>
        <v>136</v>
      </c>
      <c r="ES6" s="583">
        <f t="shared" si="10"/>
        <v>137</v>
      </c>
      <c r="ET6" s="583">
        <f t="shared" si="10"/>
        <v>138</v>
      </c>
      <c r="EU6" s="583">
        <f t="shared" si="10"/>
        <v>139</v>
      </c>
      <c r="EV6" s="583">
        <f t="shared" si="10"/>
        <v>140</v>
      </c>
      <c r="EW6" s="583">
        <f t="shared" si="10"/>
        <v>141</v>
      </c>
      <c r="EX6" s="583">
        <f t="shared" si="10"/>
        <v>142</v>
      </c>
      <c r="EY6" s="583">
        <f t="shared" si="10"/>
        <v>143</v>
      </c>
      <c r="EZ6" s="583">
        <f t="shared" si="10"/>
        <v>144</v>
      </c>
      <c r="FA6" s="584">
        <f>EN6+1</f>
        <v>12</v>
      </c>
      <c r="FB6" s="583">
        <f>EZ6+1</f>
        <v>145</v>
      </c>
      <c r="FC6" s="583">
        <f>FB6+1</f>
        <v>146</v>
      </c>
      <c r="FD6" s="583">
        <f t="shared" ref="FD6:FM6" si="11">FC6+1</f>
        <v>147</v>
      </c>
      <c r="FE6" s="583">
        <f t="shared" si="11"/>
        <v>148</v>
      </c>
      <c r="FF6" s="583">
        <f t="shared" si="11"/>
        <v>149</v>
      </c>
      <c r="FG6" s="583">
        <f t="shared" si="11"/>
        <v>150</v>
      </c>
      <c r="FH6" s="583">
        <f t="shared" si="11"/>
        <v>151</v>
      </c>
      <c r="FI6" s="583">
        <f t="shared" si="11"/>
        <v>152</v>
      </c>
      <c r="FJ6" s="583">
        <f t="shared" si="11"/>
        <v>153</v>
      </c>
      <c r="FK6" s="583">
        <f t="shared" si="11"/>
        <v>154</v>
      </c>
      <c r="FL6" s="583">
        <f t="shared" si="11"/>
        <v>155</v>
      </c>
      <c r="FM6" s="583">
        <f t="shared" si="11"/>
        <v>156</v>
      </c>
      <c r="FN6" s="584">
        <f>FA6+1</f>
        <v>13</v>
      </c>
      <c r="FO6" s="583">
        <f>FM6+1</f>
        <v>157</v>
      </c>
      <c r="FP6" s="583">
        <f>FO6+1</f>
        <v>158</v>
      </c>
      <c r="FQ6" s="583">
        <f t="shared" ref="FQ6:FZ6" si="12">FP6+1</f>
        <v>159</v>
      </c>
      <c r="FR6" s="583">
        <f t="shared" si="12"/>
        <v>160</v>
      </c>
      <c r="FS6" s="583">
        <f t="shared" si="12"/>
        <v>161</v>
      </c>
      <c r="FT6" s="583">
        <f t="shared" si="12"/>
        <v>162</v>
      </c>
      <c r="FU6" s="583">
        <f t="shared" si="12"/>
        <v>163</v>
      </c>
      <c r="FV6" s="583">
        <f t="shared" si="12"/>
        <v>164</v>
      </c>
      <c r="FW6" s="583">
        <f t="shared" si="12"/>
        <v>165</v>
      </c>
      <c r="FX6" s="583">
        <f t="shared" si="12"/>
        <v>166</v>
      </c>
      <c r="FY6" s="583">
        <f t="shared" si="12"/>
        <v>167</v>
      </c>
      <c r="FZ6" s="583">
        <f t="shared" si="12"/>
        <v>168</v>
      </c>
      <c r="GA6" s="584">
        <f>FN6+1</f>
        <v>14</v>
      </c>
      <c r="GB6" s="583">
        <f>FZ6+1</f>
        <v>169</v>
      </c>
      <c r="GC6" s="583">
        <f>GB6+1</f>
        <v>170</v>
      </c>
      <c r="GD6" s="583">
        <f t="shared" ref="GD6:GM6" si="13">GC6+1</f>
        <v>171</v>
      </c>
      <c r="GE6" s="583">
        <f t="shared" si="13"/>
        <v>172</v>
      </c>
      <c r="GF6" s="583">
        <f t="shared" si="13"/>
        <v>173</v>
      </c>
      <c r="GG6" s="583">
        <f t="shared" si="13"/>
        <v>174</v>
      </c>
      <c r="GH6" s="583">
        <f t="shared" si="13"/>
        <v>175</v>
      </c>
      <c r="GI6" s="583">
        <f t="shared" si="13"/>
        <v>176</v>
      </c>
      <c r="GJ6" s="583">
        <f t="shared" si="13"/>
        <v>177</v>
      </c>
      <c r="GK6" s="583">
        <f t="shared" si="13"/>
        <v>178</v>
      </c>
      <c r="GL6" s="583">
        <f t="shared" si="13"/>
        <v>179</v>
      </c>
      <c r="GM6" s="583">
        <f t="shared" si="13"/>
        <v>180</v>
      </c>
      <c r="GN6" s="584">
        <f>GA6+1</f>
        <v>15</v>
      </c>
      <c r="GO6" s="583">
        <f>GM6+1</f>
        <v>181</v>
      </c>
      <c r="GP6" s="583">
        <f>GO6+1</f>
        <v>182</v>
      </c>
      <c r="GQ6" s="583">
        <f t="shared" ref="GQ6:GZ6" si="14">GP6+1</f>
        <v>183</v>
      </c>
      <c r="GR6" s="583">
        <f t="shared" si="14"/>
        <v>184</v>
      </c>
      <c r="GS6" s="583">
        <f t="shared" si="14"/>
        <v>185</v>
      </c>
      <c r="GT6" s="583">
        <f t="shared" si="14"/>
        <v>186</v>
      </c>
      <c r="GU6" s="583">
        <f t="shared" si="14"/>
        <v>187</v>
      </c>
      <c r="GV6" s="583">
        <f t="shared" si="14"/>
        <v>188</v>
      </c>
      <c r="GW6" s="583">
        <f t="shared" si="14"/>
        <v>189</v>
      </c>
      <c r="GX6" s="583">
        <f t="shared" si="14"/>
        <v>190</v>
      </c>
      <c r="GY6" s="583">
        <f t="shared" si="14"/>
        <v>191</v>
      </c>
      <c r="GZ6" s="583">
        <f t="shared" si="14"/>
        <v>192</v>
      </c>
      <c r="HA6" s="584">
        <f>GN6+1</f>
        <v>16</v>
      </c>
      <c r="HB6" s="583">
        <f>GZ6+1</f>
        <v>193</v>
      </c>
      <c r="HC6" s="583">
        <f>HB6+1</f>
        <v>194</v>
      </c>
      <c r="HD6" s="583">
        <f t="shared" ref="HD6:HM6" si="15">HC6+1</f>
        <v>195</v>
      </c>
      <c r="HE6" s="583">
        <f t="shared" si="15"/>
        <v>196</v>
      </c>
      <c r="HF6" s="583">
        <f t="shared" si="15"/>
        <v>197</v>
      </c>
      <c r="HG6" s="583">
        <f t="shared" si="15"/>
        <v>198</v>
      </c>
      <c r="HH6" s="583">
        <f t="shared" si="15"/>
        <v>199</v>
      </c>
      <c r="HI6" s="583">
        <f t="shared" si="15"/>
        <v>200</v>
      </c>
      <c r="HJ6" s="583">
        <f t="shared" si="15"/>
        <v>201</v>
      </c>
      <c r="HK6" s="583">
        <f t="shared" si="15"/>
        <v>202</v>
      </c>
      <c r="HL6" s="583">
        <f t="shared" si="15"/>
        <v>203</v>
      </c>
      <c r="HM6" s="583">
        <f t="shared" si="15"/>
        <v>204</v>
      </c>
      <c r="HN6" s="584">
        <f>HA6+1</f>
        <v>17</v>
      </c>
      <c r="HO6" s="583">
        <f>HM6+1</f>
        <v>205</v>
      </c>
      <c r="HP6" s="583">
        <f>HO6+1</f>
        <v>206</v>
      </c>
      <c r="HQ6" s="583">
        <f t="shared" ref="HQ6:HZ6" si="16">HP6+1</f>
        <v>207</v>
      </c>
      <c r="HR6" s="583">
        <f t="shared" si="16"/>
        <v>208</v>
      </c>
      <c r="HS6" s="583">
        <f t="shared" si="16"/>
        <v>209</v>
      </c>
      <c r="HT6" s="583">
        <f t="shared" si="16"/>
        <v>210</v>
      </c>
      <c r="HU6" s="583">
        <f t="shared" si="16"/>
        <v>211</v>
      </c>
      <c r="HV6" s="583">
        <f t="shared" si="16"/>
        <v>212</v>
      </c>
      <c r="HW6" s="583">
        <f t="shared" si="16"/>
        <v>213</v>
      </c>
      <c r="HX6" s="583">
        <f t="shared" si="16"/>
        <v>214</v>
      </c>
      <c r="HY6" s="583">
        <f t="shared" si="16"/>
        <v>215</v>
      </c>
      <c r="HZ6" s="583">
        <f t="shared" si="16"/>
        <v>216</v>
      </c>
      <c r="IA6" s="584">
        <f>HN6+1</f>
        <v>18</v>
      </c>
      <c r="IB6" s="583">
        <f>HZ6+1</f>
        <v>217</v>
      </c>
      <c r="IC6" s="583">
        <f>IB6+1</f>
        <v>218</v>
      </c>
      <c r="ID6" s="583">
        <f t="shared" ref="ID6:IM6" si="17">IC6+1</f>
        <v>219</v>
      </c>
      <c r="IE6" s="583">
        <f t="shared" si="17"/>
        <v>220</v>
      </c>
      <c r="IF6" s="583">
        <f t="shared" si="17"/>
        <v>221</v>
      </c>
      <c r="IG6" s="583">
        <f t="shared" si="17"/>
        <v>222</v>
      </c>
      <c r="IH6" s="583">
        <f t="shared" si="17"/>
        <v>223</v>
      </c>
      <c r="II6" s="583">
        <f t="shared" si="17"/>
        <v>224</v>
      </c>
      <c r="IJ6" s="583">
        <f t="shared" si="17"/>
        <v>225</v>
      </c>
      <c r="IK6" s="583">
        <f t="shared" si="17"/>
        <v>226</v>
      </c>
      <c r="IL6" s="583">
        <f t="shared" si="17"/>
        <v>227</v>
      </c>
      <c r="IM6" s="583">
        <f t="shared" si="17"/>
        <v>228</v>
      </c>
      <c r="IN6" s="584">
        <f>IA6+1</f>
        <v>19</v>
      </c>
      <c r="IO6" s="583">
        <f>IM6+1</f>
        <v>229</v>
      </c>
      <c r="IP6" s="583">
        <f>IO6+1</f>
        <v>230</v>
      </c>
      <c r="IQ6" s="583">
        <f t="shared" ref="IQ6:IZ6" si="18">IP6+1</f>
        <v>231</v>
      </c>
      <c r="IR6" s="583">
        <f t="shared" si="18"/>
        <v>232</v>
      </c>
      <c r="IS6" s="583">
        <f t="shared" si="18"/>
        <v>233</v>
      </c>
      <c r="IT6" s="583">
        <f t="shared" si="18"/>
        <v>234</v>
      </c>
      <c r="IU6" s="583">
        <f t="shared" si="18"/>
        <v>235</v>
      </c>
      <c r="IV6" s="583">
        <f t="shared" si="18"/>
        <v>236</v>
      </c>
      <c r="IW6" s="583">
        <f t="shared" si="18"/>
        <v>237</v>
      </c>
      <c r="IX6" s="583">
        <f t="shared" si="18"/>
        <v>238</v>
      </c>
      <c r="IY6" s="583">
        <f t="shared" si="18"/>
        <v>239</v>
      </c>
      <c r="IZ6" s="583">
        <f t="shared" si="18"/>
        <v>240</v>
      </c>
      <c r="JA6" s="584">
        <f>IN6+1</f>
        <v>20</v>
      </c>
      <c r="JB6" s="583">
        <f>IZ6+1</f>
        <v>241</v>
      </c>
      <c r="JC6" s="583">
        <f>JB6+1</f>
        <v>242</v>
      </c>
      <c r="JD6" s="583">
        <f t="shared" ref="JD6:JM6" si="19">JC6+1</f>
        <v>243</v>
      </c>
      <c r="JE6" s="583">
        <f t="shared" si="19"/>
        <v>244</v>
      </c>
      <c r="JF6" s="583">
        <f t="shared" si="19"/>
        <v>245</v>
      </c>
      <c r="JG6" s="583">
        <f t="shared" si="19"/>
        <v>246</v>
      </c>
      <c r="JH6" s="583">
        <f t="shared" si="19"/>
        <v>247</v>
      </c>
      <c r="JI6" s="583">
        <f t="shared" si="19"/>
        <v>248</v>
      </c>
      <c r="JJ6" s="583">
        <f t="shared" si="19"/>
        <v>249</v>
      </c>
      <c r="JK6" s="583">
        <f t="shared" si="19"/>
        <v>250</v>
      </c>
      <c r="JL6" s="583">
        <f t="shared" si="19"/>
        <v>251</v>
      </c>
      <c r="JM6" s="583">
        <f t="shared" si="19"/>
        <v>252</v>
      </c>
      <c r="JN6" s="584">
        <f>JA6+1</f>
        <v>21</v>
      </c>
      <c r="JO6" s="583">
        <f>JM6+1</f>
        <v>253</v>
      </c>
      <c r="JP6" s="583">
        <f>JO6+1</f>
        <v>254</v>
      </c>
      <c r="JQ6" s="583">
        <f t="shared" ref="JQ6:JZ6" si="20">JP6+1</f>
        <v>255</v>
      </c>
      <c r="JR6" s="583">
        <f t="shared" si="20"/>
        <v>256</v>
      </c>
      <c r="JS6" s="583">
        <f t="shared" si="20"/>
        <v>257</v>
      </c>
      <c r="JT6" s="583">
        <f t="shared" si="20"/>
        <v>258</v>
      </c>
      <c r="JU6" s="583">
        <f t="shared" si="20"/>
        <v>259</v>
      </c>
      <c r="JV6" s="583">
        <f t="shared" si="20"/>
        <v>260</v>
      </c>
      <c r="JW6" s="583">
        <f t="shared" si="20"/>
        <v>261</v>
      </c>
      <c r="JX6" s="583">
        <f t="shared" si="20"/>
        <v>262</v>
      </c>
      <c r="JY6" s="583">
        <f t="shared" si="20"/>
        <v>263</v>
      </c>
      <c r="JZ6" s="583">
        <f t="shared" si="20"/>
        <v>264</v>
      </c>
      <c r="KA6" s="584">
        <f>JN6+1</f>
        <v>22</v>
      </c>
      <c r="KB6" s="583">
        <f>JZ6+1</f>
        <v>265</v>
      </c>
      <c r="KC6" s="583">
        <f>KB6+1</f>
        <v>266</v>
      </c>
      <c r="KD6" s="583">
        <f t="shared" ref="KD6:KM6" si="21">KC6+1</f>
        <v>267</v>
      </c>
      <c r="KE6" s="583">
        <f t="shared" si="21"/>
        <v>268</v>
      </c>
      <c r="KF6" s="583">
        <f t="shared" si="21"/>
        <v>269</v>
      </c>
      <c r="KG6" s="583">
        <f t="shared" si="21"/>
        <v>270</v>
      </c>
      <c r="KH6" s="583">
        <f t="shared" si="21"/>
        <v>271</v>
      </c>
      <c r="KI6" s="583">
        <f t="shared" si="21"/>
        <v>272</v>
      </c>
      <c r="KJ6" s="583">
        <f t="shared" si="21"/>
        <v>273</v>
      </c>
      <c r="KK6" s="583">
        <f t="shared" si="21"/>
        <v>274</v>
      </c>
      <c r="KL6" s="583">
        <f t="shared" si="21"/>
        <v>275</v>
      </c>
      <c r="KM6" s="583">
        <f t="shared" si="21"/>
        <v>276</v>
      </c>
      <c r="KN6" s="584">
        <f>KA6+1</f>
        <v>23</v>
      </c>
      <c r="KO6" s="583">
        <f>KM6+1</f>
        <v>277</v>
      </c>
      <c r="KP6" s="583">
        <f>KO6+1</f>
        <v>278</v>
      </c>
      <c r="KQ6" s="583">
        <f t="shared" ref="KQ6:KZ6" si="22">KP6+1</f>
        <v>279</v>
      </c>
      <c r="KR6" s="583">
        <f t="shared" si="22"/>
        <v>280</v>
      </c>
      <c r="KS6" s="583">
        <f t="shared" si="22"/>
        <v>281</v>
      </c>
      <c r="KT6" s="583">
        <f t="shared" si="22"/>
        <v>282</v>
      </c>
      <c r="KU6" s="583">
        <f t="shared" si="22"/>
        <v>283</v>
      </c>
      <c r="KV6" s="583">
        <f t="shared" si="22"/>
        <v>284</v>
      </c>
      <c r="KW6" s="583">
        <f t="shared" si="22"/>
        <v>285</v>
      </c>
      <c r="KX6" s="583">
        <f t="shared" si="22"/>
        <v>286</v>
      </c>
      <c r="KY6" s="583">
        <f t="shared" si="22"/>
        <v>287</v>
      </c>
      <c r="KZ6" s="583">
        <f t="shared" si="22"/>
        <v>288</v>
      </c>
      <c r="LA6" s="584">
        <f>KN6+1</f>
        <v>24</v>
      </c>
      <c r="LB6" s="583">
        <f>KZ6+1</f>
        <v>289</v>
      </c>
      <c r="LC6" s="583">
        <f>LB6+1</f>
        <v>290</v>
      </c>
      <c r="LD6" s="583">
        <f t="shared" ref="LD6:LM6" si="23">LC6+1</f>
        <v>291</v>
      </c>
      <c r="LE6" s="583">
        <f t="shared" si="23"/>
        <v>292</v>
      </c>
      <c r="LF6" s="583">
        <f t="shared" si="23"/>
        <v>293</v>
      </c>
      <c r="LG6" s="583">
        <f t="shared" si="23"/>
        <v>294</v>
      </c>
      <c r="LH6" s="583">
        <f t="shared" si="23"/>
        <v>295</v>
      </c>
      <c r="LI6" s="583">
        <f t="shared" si="23"/>
        <v>296</v>
      </c>
      <c r="LJ6" s="583">
        <f t="shared" si="23"/>
        <v>297</v>
      </c>
      <c r="LK6" s="583">
        <f t="shared" si="23"/>
        <v>298</v>
      </c>
      <c r="LL6" s="583">
        <f t="shared" si="23"/>
        <v>299</v>
      </c>
      <c r="LM6" s="583">
        <f t="shared" si="23"/>
        <v>300</v>
      </c>
      <c r="LN6" s="587">
        <f>LA6+1</f>
        <v>25</v>
      </c>
    </row>
    <row r="7" spans="1:326" s="45" customFormat="1">
      <c r="A7" s="48" t="s">
        <v>97</v>
      </c>
      <c r="B7" s="47"/>
      <c r="C7" s="74">
        <f>B12</f>
        <v>31250</v>
      </c>
      <c r="D7" s="74">
        <f>C12</f>
        <v>62500</v>
      </c>
      <c r="E7" s="74">
        <f t="shared" ref="E7:L7" si="24">D12</f>
        <v>93750</v>
      </c>
      <c r="F7" s="74">
        <f t="shared" si="24"/>
        <v>125000</v>
      </c>
      <c r="G7" s="74">
        <f t="shared" si="24"/>
        <v>156250</v>
      </c>
      <c r="H7" s="74">
        <f t="shared" si="24"/>
        <v>187500</v>
      </c>
      <c r="I7" s="74">
        <f t="shared" si="24"/>
        <v>218750</v>
      </c>
      <c r="J7" s="74">
        <f t="shared" si="24"/>
        <v>250000</v>
      </c>
      <c r="K7" s="74">
        <f t="shared" si="24"/>
        <v>281250</v>
      </c>
      <c r="L7" s="74">
        <f t="shared" si="24"/>
        <v>312500</v>
      </c>
      <c r="M7" s="74">
        <f>L12</f>
        <v>343750</v>
      </c>
      <c r="N7" s="72">
        <f>B7</f>
        <v>0</v>
      </c>
      <c r="O7" s="74">
        <f>N12</f>
        <v>0</v>
      </c>
      <c r="P7" s="74">
        <f>O12</f>
        <v>104166.66666666667</v>
      </c>
      <c r="Q7" s="74">
        <f>P12</f>
        <v>208333.33333333334</v>
      </c>
      <c r="R7" s="74">
        <f t="shared" ref="R7:Y7" si="25">Q12</f>
        <v>312500</v>
      </c>
      <c r="S7" s="74">
        <f t="shared" si="25"/>
        <v>416666.66666666669</v>
      </c>
      <c r="T7" s="74">
        <f t="shared" si="25"/>
        <v>520833.33333333337</v>
      </c>
      <c r="U7" s="74">
        <f t="shared" si="25"/>
        <v>625000</v>
      </c>
      <c r="V7" s="74">
        <f t="shared" si="25"/>
        <v>729166.66666666663</v>
      </c>
      <c r="W7" s="74">
        <f t="shared" si="25"/>
        <v>833333.33333333326</v>
      </c>
      <c r="X7" s="74">
        <f t="shared" si="25"/>
        <v>937499.99999999988</v>
      </c>
      <c r="Y7" s="74">
        <f t="shared" si="25"/>
        <v>1041666.6666666665</v>
      </c>
      <c r="Z7" s="74">
        <f>Y12</f>
        <v>1145833.3333333333</v>
      </c>
      <c r="AA7" s="72">
        <f>O7</f>
        <v>0</v>
      </c>
      <c r="AB7" s="74">
        <f>AA12</f>
        <v>0</v>
      </c>
      <c r="AC7" s="74">
        <f>AB12</f>
        <v>72916.666666666672</v>
      </c>
      <c r="AD7" s="74">
        <f>AC12</f>
        <v>145833.33333333334</v>
      </c>
      <c r="AE7" s="74">
        <f t="shared" ref="AE7:AL7" si="26">AD12</f>
        <v>218750</v>
      </c>
      <c r="AF7" s="74">
        <f t="shared" si="26"/>
        <v>291666.66666666669</v>
      </c>
      <c r="AG7" s="74">
        <f t="shared" si="26"/>
        <v>364583.33333333337</v>
      </c>
      <c r="AH7" s="74">
        <f t="shared" si="26"/>
        <v>437500.00000000006</v>
      </c>
      <c r="AI7" s="74">
        <f t="shared" si="26"/>
        <v>510416.66666666674</v>
      </c>
      <c r="AJ7" s="74">
        <f t="shared" si="26"/>
        <v>583333.33333333337</v>
      </c>
      <c r="AK7" s="74">
        <f t="shared" si="26"/>
        <v>656250</v>
      </c>
      <c r="AL7" s="74">
        <f t="shared" si="26"/>
        <v>729166.66666666663</v>
      </c>
      <c r="AM7" s="74">
        <f>AL12</f>
        <v>802083.33333333326</v>
      </c>
      <c r="AN7" s="72">
        <f>AB7</f>
        <v>0</v>
      </c>
      <c r="AO7" s="74">
        <f>AN12</f>
        <v>0</v>
      </c>
      <c r="AP7" s="74">
        <f>AO12</f>
        <v>0</v>
      </c>
      <c r="AQ7" s="74">
        <f>AP12</f>
        <v>0</v>
      </c>
      <c r="AR7" s="74">
        <f t="shared" ref="AR7:AY7" si="27">AQ12</f>
        <v>0</v>
      </c>
      <c r="AS7" s="74">
        <f t="shared" si="27"/>
        <v>0</v>
      </c>
      <c r="AT7" s="74">
        <f t="shared" si="27"/>
        <v>0</v>
      </c>
      <c r="AU7" s="74">
        <f t="shared" si="27"/>
        <v>0</v>
      </c>
      <c r="AV7" s="74">
        <f t="shared" si="27"/>
        <v>0</v>
      </c>
      <c r="AW7" s="74">
        <f t="shared" si="27"/>
        <v>0</v>
      </c>
      <c r="AX7" s="74">
        <f t="shared" si="27"/>
        <v>0</v>
      </c>
      <c r="AY7" s="74">
        <f t="shared" si="27"/>
        <v>0</v>
      </c>
      <c r="AZ7" s="74">
        <f>AY12</f>
        <v>0</v>
      </c>
      <c r="BA7" s="72">
        <f>AO7</f>
        <v>0</v>
      </c>
      <c r="BB7" s="74">
        <f>BA12</f>
        <v>0</v>
      </c>
      <c r="BC7" s="74">
        <f>BB12</f>
        <v>0</v>
      </c>
      <c r="BD7" s="74">
        <f>BC12</f>
        <v>0</v>
      </c>
      <c r="BE7" s="74">
        <f t="shared" ref="BE7" si="28">BD12</f>
        <v>0</v>
      </c>
      <c r="BF7" s="74">
        <f t="shared" ref="BF7" si="29">BE12</f>
        <v>0</v>
      </c>
      <c r="BG7" s="74">
        <f t="shared" ref="BG7" si="30">BF12</f>
        <v>0</v>
      </c>
      <c r="BH7" s="74">
        <f t="shared" ref="BH7" si="31">BG12</f>
        <v>0</v>
      </c>
      <c r="BI7" s="74">
        <f t="shared" ref="BI7" si="32">BH12</f>
        <v>0</v>
      </c>
      <c r="BJ7" s="74">
        <f t="shared" ref="BJ7" si="33">BI12</f>
        <v>0</v>
      </c>
      <c r="BK7" s="74">
        <f t="shared" ref="BK7" si="34">BJ12</f>
        <v>0</v>
      </c>
      <c r="BL7" s="74">
        <f t="shared" ref="BL7" si="35">BK12</f>
        <v>0</v>
      </c>
      <c r="BM7" s="74">
        <f>BL12</f>
        <v>0</v>
      </c>
      <c r="BN7" s="72">
        <f>BB7</f>
        <v>0</v>
      </c>
      <c r="BO7" s="74">
        <f>BN12</f>
        <v>0</v>
      </c>
      <c r="BP7" s="74">
        <f>BO12</f>
        <v>0</v>
      </c>
      <c r="BQ7" s="74">
        <f>BP12</f>
        <v>0</v>
      </c>
      <c r="BR7" s="74">
        <f t="shared" ref="BR7" si="36">BQ12</f>
        <v>0</v>
      </c>
      <c r="BS7" s="74">
        <f t="shared" ref="BS7" si="37">BR12</f>
        <v>0</v>
      </c>
      <c r="BT7" s="74">
        <f t="shared" ref="BT7" si="38">BS12</f>
        <v>0</v>
      </c>
      <c r="BU7" s="74">
        <f t="shared" ref="BU7" si="39">BT12</f>
        <v>0</v>
      </c>
      <c r="BV7" s="74">
        <f t="shared" ref="BV7" si="40">BU12</f>
        <v>0</v>
      </c>
      <c r="BW7" s="74">
        <f t="shared" ref="BW7" si="41">BV12</f>
        <v>0</v>
      </c>
      <c r="BX7" s="74">
        <f t="shared" ref="BX7" si="42">BW12</f>
        <v>0</v>
      </c>
      <c r="BY7" s="74">
        <f t="shared" ref="BY7" si="43">BX12</f>
        <v>0</v>
      </c>
      <c r="BZ7" s="74">
        <f>BY12</f>
        <v>0</v>
      </c>
      <c r="CA7" s="72">
        <f>BO7</f>
        <v>0</v>
      </c>
      <c r="CB7" s="74">
        <f>CA12</f>
        <v>0</v>
      </c>
      <c r="CC7" s="74">
        <f>CB12</f>
        <v>0</v>
      </c>
      <c r="CD7" s="74">
        <f>CC12</f>
        <v>0</v>
      </c>
      <c r="CE7" s="74">
        <f t="shared" ref="CE7" si="44">CD12</f>
        <v>0</v>
      </c>
      <c r="CF7" s="74">
        <f t="shared" ref="CF7" si="45">CE12</f>
        <v>0</v>
      </c>
      <c r="CG7" s="74">
        <f t="shared" ref="CG7" si="46">CF12</f>
        <v>0</v>
      </c>
      <c r="CH7" s="74">
        <f t="shared" ref="CH7" si="47">CG12</f>
        <v>0</v>
      </c>
      <c r="CI7" s="74">
        <f t="shared" ref="CI7" si="48">CH12</f>
        <v>0</v>
      </c>
      <c r="CJ7" s="74">
        <f t="shared" ref="CJ7" si="49">CI12</f>
        <v>0</v>
      </c>
      <c r="CK7" s="74">
        <f t="shared" ref="CK7" si="50">CJ12</f>
        <v>0</v>
      </c>
      <c r="CL7" s="74">
        <f t="shared" ref="CL7" si="51">CK12</f>
        <v>0</v>
      </c>
      <c r="CM7" s="74">
        <f>CL12</f>
        <v>0</v>
      </c>
      <c r="CN7" s="72">
        <f>CB7</f>
        <v>0</v>
      </c>
      <c r="CO7" s="74">
        <f>CN12</f>
        <v>0</v>
      </c>
      <c r="CP7" s="74">
        <f>CO12</f>
        <v>0</v>
      </c>
      <c r="CQ7" s="74">
        <f>CP12</f>
        <v>0</v>
      </c>
      <c r="CR7" s="74">
        <f t="shared" ref="CR7" si="52">CQ12</f>
        <v>0</v>
      </c>
      <c r="CS7" s="74">
        <f t="shared" ref="CS7" si="53">CR12</f>
        <v>0</v>
      </c>
      <c r="CT7" s="74">
        <f t="shared" ref="CT7" si="54">CS12</f>
        <v>0</v>
      </c>
      <c r="CU7" s="74">
        <f t="shared" ref="CU7" si="55">CT12</f>
        <v>0</v>
      </c>
      <c r="CV7" s="74">
        <f t="shared" ref="CV7" si="56">CU12</f>
        <v>0</v>
      </c>
      <c r="CW7" s="74">
        <f t="shared" ref="CW7" si="57">CV12</f>
        <v>0</v>
      </c>
      <c r="CX7" s="74">
        <f t="shared" ref="CX7" si="58">CW12</f>
        <v>0</v>
      </c>
      <c r="CY7" s="74">
        <f t="shared" ref="CY7" si="59">CX12</f>
        <v>0</v>
      </c>
      <c r="CZ7" s="74">
        <f>CY12</f>
        <v>0</v>
      </c>
      <c r="DA7" s="72">
        <f>CO7</f>
        <v>0</v>
      </c>
      <c r="DB7" s="74">
        <f>DA12</f>
        <v>0</v>
      </c>
      <c r="DC7" s="74">
        <f>DB12</f>
        <v>0</v>
      </c>
      <c r="DD7" s="74">
        <f>DC12</f>
        <v>0</v>
      </c>
      <c r="DE7" s="74">
        <f t="shared" ref="DE7" si="60">DD12</f>
        <v>0</v>
      </c>
      <c r="DF7" s="74">
        <f t="shared" ref="DF7" si="61">DE12</f>
        <v>0</v>
      </c>
      <c r="DG7" s="74">
        <f t="shared" ref="DG7" si="62">DF12</f>
        <v>0</v>
      </c>
      <c r="DH7" s="74">
        <f t="shared" ref="DH7" si="63">DG12</f>
        <v>0</v>
      </c>
      <c r="DI7" s="74">
        <f t="shared" ref="DI7" si="64">DH12</f>
        <v>0</v>
      </c>
      <c r="DJ7" s="74">
        <f t="shared" ref="DJ7" si="65">DI12</f>
        <v>0</v>
      </c>
      <c r="DK7" s="74">
        <f t="shared" ref="DK7" si="66">DJ12</f>
        <v>0</v>
      </c>
      <c r="DL7" s="74">
        <f t="shared" ref="DL7" si="67">DK12</f>
        <v>0</v>
      </c>
      <c r="DM7" s="74">
        <f>DL12</f>
        <v>0</v>
      </c>
      <c r="DN7" s="72">
        <f>DB7</f>
        <v>0</v>
      </c>
      <c r="DO7" s="74">
        <f>DN12</f>
        <v>0</v>
      </c>
      <c r="DP7" s="74">
        <f>DO12</f>
        <v>0</v>
      </c>
      <c r="DQ7" s="74">
        <f>DP12</f>
        <v>0</v>
      </c>
      <c r="DR7" s="74">
        <f t="shared" ref="DR7" si="68">DQ12</f>
        <v>0</v>
      </c>
      <c r="DS7" s="74">
        <f t="shared" ref="DS7" si="69">DR12</f>
        <v>0</v>
      </c>
      <c r="DT7" s="74">
        <f t="shared" ref="DT7" si="70">DS12</f>
        <v>0</v>
      </c>
      <c r="DU7" s="74">
        <f t="shared" ref="DU7" si="71">DT12</f>
        <v>0</v>
      </c>
      <c r="DV7" s="74">
        <f t="shared" ref="DV7" si="72">DU12</f>
        <v>0</v>
      </c>
      <c r="DW7" s="74">
        <f t="shared" ref="DW7" si="73">DV12</f>
        <v>0</v>
      </c>
      <c r="DX7" s="74">
        <f t="shared" ref="DX7" si="74">DW12</f>
        <v>0</v>
      </c>
      <c r="DY7" s="74">
        <f t="shared" ref="DY7" si="75">DX12</f>
        <v>0</v>
      </c>
      <c r="DZ7" s="74">
        <f>DY12</f>
        <v>0</v>
      </c>
      <c r="EA7" s="72">
        <f>DO7</f>
        <v>0</v>
      </c>
      <c r="EB7" s="74">
        <f>EA12</f>
        <v>0</v>
      </c>
      <c r="EC7" s="74">
        <f>EB12</f>
        <v>0</v>
      </c>
      <c r="ED7" s="74">
        <f>EC12</f>
        <v>0</v>
      </c>
      <c r="EE7" s="74">
        <f t="shared" ref="EE7" si="76">ED12</f>
        <v>0</v>
      </c>
      <c r="EF7" s="74">
        <f t="shared" ref="EF7" si="77">EE12</f>
        <v>0</v>
      </c>
      <c r="EG7" s="74">
        <f t="shared" ref="EG7" si="78">EF12</f>
        <v>0</v>
      </c>
      <c r="EH7" s="74">
        <f t="shared" ref="EH7" si="79">EG12</f>
        <v>0</v>
      </c>
      <c r="EI7" s="74">
        <f t="shared" ref="EI7" si="80">EH12</f>
        <v>0</v>
      </c>
      <c r="EJ7" s="74">
        <f t="shared" ref="EJ7" si="81">EI12</f>
        <v>0</v>
      </c>
      <c r="EK7" s="74">
        <f t="shared" ref="EK7" si="82">EJ12</f>
        <v>0</v>
      </c>
      <c r="EL7" s="74">
        <f t="shared" ref="EL7" si="83">EK12</f>
        <v>0</v>
      </c>
      <c r="EM7" s="74">
        <f>EL12</f>
        <v>0</v>
      </c>
      <c r="EN7" s="72">
        <f>EB7</f>
        <v>0</v>
      </c>
      <c r="EO7" s="74">
        <f>EN12</f>
        <v>0</v>
      </c>
      <c r="EP7" s="74">
        <f>EO12</f>
        <v>0</v>
      </c>
      <c r="EQ7" s="74">
        <f>EP12</f>
        <v>0</v>
      </c>
      <c r="ER7" s="74">
        <f t="shared" ref="ER7" si="84">EQ12</f>
        <v>0</v>
      </c>
      <c r="ES7" s="74">
        <f t="shared" ref="ES7" si="85">ER12</f>
        <v>0</v>
      </c>
      <c r="ET7" s="74">
        <f t="shared" ref="ET7" si="86">ES12</f>
        <v>0</v>
      </c>
      <c r="EU7" s="74">
        <f t="shared" ref="EU7" si="87">ET12</f>
        <v>0</v>
      </c>
      <c r="EV7" s="74">
        <f t="shared" ref="EV7" si="88">EU12</f>
        <v>0</v>
      </c>
      <c r="EW7" s="74">
        <f t="shared" ref="EW7" si="89">EV12</f>
        <v>0</v>
      </c>
      <c r="EX7" s="74">
        <f t="shared" ref="EX7" si="90">EW12</f>
        <v>0</v>
      </c>
      <c r="EY7" s="74">
        <f t="shared" ref="EY7" si="91">EX12</f>
        <v>0</v>
      </c>
      <c r="EZ7" s="74">
        <f>EY12</f>
        <v>0</v>
      </c>
      <c r="FA7" s="72">
        <f>EO7</f>
        <v>0</v>
      </c>
      <c r="FB7" s="74">
        <f>FA12</f>
        <v>0</v>
      </c>
      <c r="FC7" s="74">
        <f>FB12</f>
        <v>0</v>
      </c>
      <c r="FD7" s="74">
        <f>FC12</f>
        <v>0</v>
      </c>
      <c r="FE7" s="74">
        <f t="shared" ref="FE7" si="92">FD12</f>
        <v>0</v>
      </c>
      <c r="FF7" s="74">
        <f t="shared" ref="FF7" si="93">FE12</f>
        <v>0</v>
      </c>
      <c r="FG7" s="74">
        <f t="shared" ref="FG7" si="94">FF12</f>
        <v>0</v>
      </c>
      <c r="FH7" s="74">
        <f t="shared" ref="FH7" si="95">FG12</f>
        <v>0</v>
      </c>
      <c r="FI7" s="74">
        <f t="shared" ref="FI7" si="96">FH12</f>
        <v>0</v>
      </c>
      <c r="FJ7" s="74">
        <f t="shared" ref="FJ7" si="97">FI12</f>
        <v>0</v>
      </c>
      <c r="FK7" s="74">
        <f t="shared" ref="FK7" si="98">FJ12</f>
        <v>0</v>
      </c>
      <c r="FL7" s="74">
        <f t="shared" ref="FL7" si="99">FK12</f>
        <v>0</v>
      </c>
      <c r="FM7" s="74">
        <f>FL12</f>
        <v>0</v>
      </c>
      <c r="FN7" s="72">
        <f>FB7</f>
        <v>0</v>
      </c>
      <c r="FO7" s="74">
        <f>FN12</f>
        <v>0</v>
      </c>
      <c r="FP7" s="74">
        <f>FO12</f>
        <v>0</v>
      </c>
      <c r="FQ7" s="74">
        <f>FP12</f>
        <v>0</v>
      </c>
      <c r="FR7" s="74">
        <f t="shared" ref="FR7" si="100">FQ12</f>
        <v>0</v>
      </c>
      <c r="FS7" s="74">
        <f t="shared" ref="FS7" si="101">FR12</f>
        <v>0</v>
      </c>
      <c r="FT7" s="74">
        <f t="shared" ref="FT7" si="102">FS12</f>
        <v>0</v>
      </c>
      <c r="FU7" s="74">
        <f t="shared" ref="FU7" si="103">FT12</f>
        <v>0</v>
      </c>
      <c r="FV7" s="74">
        <f t="shared" ref="FV7" si="104">FU12</f>
        <v>0</v>
      </c>
      <c r="FW7" s="74">
        <f t="shared" ref="FW7" si="105">FV12</f>
        <v>0</v>
      </c>
      <c r="FX7" s="74">
        <f t="shared" ref="FX7" si="106">FW12</f>
        <v>0</v>
      </c>
      <c r="FY7" s="74">
        <f t="shared" ref="FY7" si="107">FX12</f>
        <v>0</v>
      </c>
      <c r="FZ7" s="74">
        <f>FY12</f>
        <v>0</v>
      </c>
      <c r="GA7" s="72">
        <f>FO7</f>
        <v>0</v>
      </c>
      <c r="GB7" s="74">
        <f>GA12</f>
        <v>0</v>
      </c>
      <c r="GC7" s="74">
        <f>GB12</f>
        <v>0</v>
      </c>
      <c r="GD7" s="74">
        <f>GC12</f>
        <v>0</v>
      </c>
      <c r="GE7" s="74">
        <f t="shared" ref="GE7" si="108">GD12</f>
        <v>0</v>
      </c>
      <c r="GF7" s="74">
        <f t="shared" ref="GF7" si="109">GE12</f>
        <v>0</v>
      </c>
      <c r="GG7" s="74">
        <f t="shared" ref="GG7" si="110">GF12</f>
        <v>0</v>
      </c>
      <c r="GH7" s="74">
        <f t="shared" ref="GH7" si="111">GG12</f>
        <v>0</v>
      </c>
      <c r="GI7" s="74">
        <f t="shared" ref="GI7" si="112">GH12</f>
        <v>0</v>
      </c>
      <c r="GJ7" s="74">
        <f t="shared" ref="GJ7" si="113">GI12</f>
        <v>0</v>
      </c>
      <c r="GK7" s="74">
        <f t="shared" ref="GK7" si="114">GJ12</f>
        <v>0</v>
      </c>
      <c r="GL7" s="74">
        <f t="shared" ref="GL7" si="115">GK12</f>
        <v>0</v>
      </c>
      <c r="GM7" s="74">
        <f>GL12</f>
        <v>0</v>
      </c>
      <c r="GN7" s="72">
        <f>GB7</f>
        <v>0</v>
      </c>
      <c r="GO7" s="74">
        <f>GN12</f>
        <v>0</v>
      </c>
      <c r="GP7" s="74">
        <f>GO12</f>
        <v>0</v>
      </c>
      <c r="GQ7" s="74">
        <f>GP12</f>
        <v>0</v>
      </c>
      <c r="GR7" s="74">
        <f t="shared" ref="GR7" si="116">GQ12</f>
        <v>0</v>
      </c>
      <c r="GS7" s="74">
        <f t="shared" ref="GS7" si="117">GR12</f>
        <v>0</v>
      </c>
      <c r="GT7" s="74">
        <f t="shared" ref="GT7" si="118">GS12</f>
        <v>0</v>
      </c>
      <c r="GU7" s="74">
        <f t="shared" ref="GU7" si="119">GT12</f>
        <v>0</v>
      </c>
      <c r="GV7" s="74">
        <f t="shared" ref="GV7" si="120">GU12</f>
        <v>0</v>
      </c>
      <c r="GW7" s="74">
        <f t="shared" ref="GW7" si="121">GV12</f>
        <v>0</v>
      </c>
      <c r="GX7" s="74">
        <f t="shared" ref="GX7" si="122">GW12</f>
        <v>0</v>
      </c>
      <c r="GY7" s="74">
        <f t="shared" ref="GY7" si="123">GX12</f>
        <v>0</v>
      </c>
      <c r="GZ7" s="74">
        <f>GY12</f>
        <v>0</v>
      </c>
      <c r="HA7" s="72">
        <f>GO7</f>
        <v>0</v>
      </c>
      <c r="HB7" s="74">
        <f>HA12</f>
        <v>0</v>
      </c>
      <c r="HC7" s="74">
        <f>HB12</f>
        <v>0</v>
      </c>
      <c r="HD7" s="74">
        <f>HC12</f>
        <v>0</v>
      </c>
      <c r="HE7" s="74">
        <f t="shared" ref="HE7" si="124">HD12</f>
        <v>0</v>
      </c>
      <c r="HF7" s="74">
        <f t="shared" ref="HF7" si="125">HE12</f>
        <v>0</v>
      </c>
      <c r="HG7" s="74">
        <f t="shared" ref="HG7" si="126">HF12</f>
        <v>0</v>
      </c>
      <c r="HH7" s="74">
        <f t="shared" ref="HH7" si="127">HG12</f>
        <v>0</v>
      </c>
      <c r="HI7" s="74">
        <f t="shared" ref="HI7" si="128">HH12</f>
        <v>0</v>
      </c>
      <c r="HJ7" s="74">
        <f t="shared" ref="HJ7" si="129">HI12</f>
        <v>0</v>
      </c>
      <c r="HK7" s="74">
        <f t="shared" ref="HK7" si="130">HJ12</f>
        <v>0</v>
      </c>
      <c r="HL7" s="74">
        <f t="shared" ref="HL7" si="131">HK12</f>
        <v>0</v>
      </c>
      <c r="HM7" s="74">
        <f>HL12</f>
        <v>0</v>
      </c>
      <c r="HN7" s="72">
        <f>HB7</f>
        <v>0</v>
      </c>
      <c r="HO7" s="74">
        <f>HN12</f>
        <v>0</v>
      </c>
      <c r="HP7" s="74">
        <f>HO12</f>
        <v>0</v>
      </c>
      <c r="HQ7" s="74">
        <f>HP12</f>
        <v>0</v>
      </c>
      <c r="HR7" s="74">
        <f t="shared" ref="HR7" si="132">HQ12</f>
        <v>0</v>
      </c>
      <c r="HS7" s="74">
        <f t="shared" ref="HS7" si="133">HR12</f>
        <v>0</v>
      </c>
      <c r="HT7" s="74">
        <f t="shared" ref="HT7" si="134">HS12</f>
        <v>0</v>
      </c>
      <c r="HU7" s="74">
        <f t="shared" ref="HU7" si="135">HT12</f>
        <v>0</v>
      </c>
      <c r="HV7" s="74">
        <f t="shared" ref="HV7" si="136">HU12</f>
        <v>0</v>
      </c>
      <c r="HW7" s="74">
        <f t="shared" ref="HW7" si="137">HV12</f>
        <v>0</v>
      </c>
      <c r="HX7" s="74">
        <f t="shared" ref="HX7" si="138">HW12</f>
        <v>0</v>
      </c>
      <c r="HY7" s="74">
        <f t="shared" ref="HY7" si="139">HX12</f>
        <v>0</v>
      </c>
      <c r="HZ7" s="74">
        <f>HY12</f>
        <v>0</v>
      </c>
      <c r="IA7" s="72">
        <f>HO7</f>
        <v>0</v>
      </c>
      <c r="IB7" s="74">
        <f>IA12</f>
        <v>0</v>
      </c>
      <c r="IC7" s="74">
        <f>IB12</f>
        <v>0</v>
      </c>
      <c r="ID7" s="74">
        <f>IC12</f>
        <v>0</v>
      </c>
      <c r="IE7" s="74">
        <f t="shared" ref="IE7" si="140">ID12</f>
        <v>0</v>
      </c>
      <c r="IF7" s="74">
        <f t="shared" ref="IF7" si="141">IE12</f>
        <v>0</v>
      </c>
      <c r="IG7" s="74">
        <f t="shared" ref="IG7" si="142">IF12</f>
        <v>0</v>
      </c>
      <c r="IH7" s="74">
        <f t="shared" ref="IH7" si="143">IG12</f>
        <v>0</v>
      </c>
      <c r="II7" s="74">
        <f t="shared" ref="II7" si="144">IH12</f>
        <v>0</v>
      </c>
      <c r="IJ7" s="74">
        <f t="shared" ref="IJ7" si="145">II12</f>
        <v>0</v>
      </c>
      <c r="IK7" s="74">
        <f t="shared" ref="IK7" si="146">IJ12</f>
        <v>0</v>
      </c>
      <c r="IL7" s="74">
        <f t="shared" ref="IL7" si="147">IK12</f>
        <v>0</v>
      </c>
      <c r="IM7" s="74">
        <f>IL12</f>
        <v>0</v>
      </c>
      <c r="IN7" s="72">
        <f>IB7</f>
        <v>0</v>
      </c>
      <c r="IO7" s="74">
        <f>IN12</f>
        <v>0</v>
      </c>
      <c r="IP7" s="74">
        <f>IO12</f>
        <v>0</v>
      </c>
      <c r="IQ7" s="74">
        <f>IP12</f>
        <v>0</v>
      </c>
      <c r="IR7" s="74">
        <f t="shared" ref="IR7" si="148">IQ12</f>
        <v>0</v>
      </c>
      <c r="IS7" s="74">
        <f t="shared" ref="IS7" si="149">IR12</f>
        <v>0</v>
      </c>
      <c r="IT7" s="74">
        <f t="shared" ref="IT7" si="150">IS12</f>
        <v>0</v>
      </c>
      <c r="IU7" s="74">
        <f t="shared" ref="IU7" si="151">IT12</f>
        <v>0</v>
      </c>
      <c r="IV7" s="74">
        <f t="shared" ref="IV7" si="152">IU12</f>
        <v>0</v>
      </c>
      <c r="IW7" s="74">
        <f t="shared" ref="IW7" si="153">IV12</f>
        <v>0</v>
      </c>
      <c r="IX7" s="74">
        <f t="shared" ref="IX7" si="154">IW12</f>
        <v>0</v>
      </c>
      <c r="IY7" s="74">
        <f t="shared" ref="IY7" si="155">IX12</f>
        <v>0</v>
      </c>
      <c r="IZ7" s="74">
        <f>IY12</f>
        <v>0</v>
      </c>
      <c r="JA7" s="72">
        <f>IO7</f>
        <v>0</v>
      </c>
      <c r="JB7" s="74">
        <f>JA12</f>
        <v>0</v>
      </c>
      <c r="JC7" s="74">
        <f>JB12</f>
        <v>0</v>
      </c>
      <c r="JD7" s="74">
        <f>JC12</f>
        <v>0</v>
      </c>
      <c r="JE7" s="74">
        <f t="shared" ref="JE7" si="156">JD12</f>
        <v>0</v>
      </c>
      <c r="JF7" s="74">
        <f t="shared" ref="JF7" si="157">JE12</f>
        <v>0</v>
      </c>
      <c r="JG7" s="74">
        <f t="shared" ref="JG7" si="158">JF12</f>
        <v>0</v>
      </c>
      <c r="JH7" s="74">
        <f t="shared" ref="JH7" si="159">JG12</f>
        <v>0</v>
      </c>
      <c r="JI7" s="74">
        <f t="shared" ref="JI7" si="160">JH12</f>
        <v>0</v>
      </c>
      <c r="JJ7" s="74">
        <f t="shared" ref="JJ7" si="161">JI12</f>
        <v>0</v>
      </c>
      <c r="JK7" s="74">
        <f t="shared" ref="JK7" si="162">JJ12</f>
        <v>0</v>
      </c>
      <c r="JL7" s="74">
        <f t="shared" ref="JL7" si="163">JK12</f>
        <v>0</v>
      </c>
      <c r="JM7" s="74">
        <f>JL12</f>
        <v>0</v>
      </c>
      <c r="JN7" s="72">
        <f>JB7</f>
        <v>0</v>
      </c>
      <c r="JO7" s="74">
        <f>JN12</f>
        <v>0</v>
      </c>
      <c r="JP7" s="74">
        <f>JO12</f>
        <v>0</v>
      </c>
      <c r="JQ7" s="74">
        <f>JP12</f>
        <v>0</v>
      </c>
      <c r="JR7" s="74">
        <f t="shared" ref="JR7" si="164">JQ12</f>
        <v>0</v>
      </c>
      <c r="JS7" s="74">
        <f t="shared" ref="JS7" si="165">JR12</f>
        <v>0</v>
      </c>
      <c r="JT7" s="74">
        <f t="shared" ref="JT7" si="166">JS12</f>
        <v>0</v>
      </c>
      <c r="JU7" s="74">
        <f t="shared" ref="JU7" si="167">JT12</f>
        <v>0</v>
      </c>
      <c r="JV7" s="74">
        <f t="shared" ref="JV7" si="168">JU12</f>
        <v>0</v>
      </c>
      <c r="JW7" s="74">
        <f t="shared" ref="JW7" si="169">JV12</f>
        <v>0</v>
      </c>
      <c r="JX7" s="74">
        <f t="shared" ref="JX7" si="170">JW12</f>
        <v>0</v>
      </c>
      <c r="JY7" s="74">
        <f t="shared" ref="JY7" si="171">JX12</f>
        <v>0</v>
      </c>
      <c r="JZ7" s="74">
        <f>JY12</f>
        <v>0</v>
      </c>
      <c r="KA7" s="72">
        <f>JO7</f>
        <v>0</v>
      </c>
      <c r="KB7" s="74">
        <f>KA12</f>
        <v>0</v>
      </c>
      <c r="KC7" s="74">
        <f>KB12</f>
        <v>0</v>
      </c>
      <c r="KD7" s="74">
        <f>KC12</f>
        <v>0</v>
      </c>
      <c r="KE7" s="74">
        <f t="shared" ref="KE7" si="172">KD12</f>
        <v>0</v>
      </c>
      <c r="KF7" s="74">
        <f t="shared" ref="KF7" si="173">KE12</f>
        <v>0</v>
      </c>
      <c r="KG7" s="74">
        <f t="shared" ref="KG7" si="174">KF12</f>
        <v>0</v>
      </c>
      <c r="KH7" s="74">
        <f t="shared" ref="KH7" si="175">KG12</f>
        <v>0</v>
      </c>
      <c r="KI7" s="74">
        <f t="shared" ref="KI7" si="176">KH12</f>
        <v>0</v>
      </c>
      <c r="KJ7" s="74">
        <f t="shared" ref="KJ7" si="177">KI12</f>
        <v>0</v>
      </c>
      <c r="KK7" s="74">
        <f t="shared" ref="KK7" si="178">KJ12</f>
        <v>0</v>
      </c>
      <c r="KL7" s="74">
        <f t="shared" ref="KL7" si="179">KK12</f>
        <v>0</v>
      </c>
      <c r="KM7" s="74">
        <f>KL12</f>
        <v>0</v>
      </c>
      <c r="KN7" s="72">
        <f>KB7</f>
        <v>0</v>
      </c>
      <c r="KO7" s="74">
        <f>KN12</f>
        <v>0</v>
      </c>
      <c r="KP7" s="74">
        <f>KO12</f>
        <v>0</v>
      </c>
      <c r="KQ7" s="74">
        <f>KP12</f>
        <v>0</v>
      </c>
      <c r="KR7" s="74">
        <f t="shared" ref="KR7" si="180">KQ12</f>
        <v>0</v>
      </c>
      <c r="KS7" s="74">
        <f t="shared" ref="KS7" si="181">KR12</f>
        <v>0</v>
      </c>
      <c r="KT7" s="74">
        <f t="shared" ref="KT7" si="182">KS12</f>
        <v>0</v>
      </c>
      <c r="KU7" s="74">
        <f t="shared" ref="KU7" si="183">KT12</f>
        <v>0</v>
      </c>
      <c r="KV7" s="74">
        <f t="shared" ref="KV7" si="184">KU12</f>
        <v>0</v>
      </c>
      <c r="KW7" s="74">
        <f t="shared" ref="KW7" si="185">KV12</f>
        <v>0</v>
      </c>
      <c r="KX7" s="74">
        <f t="shared" ref="KX7" si="186">KW12</f>
        <v>0</v>
      </c>
      <c r="KY7" s="74">
        <f t="shared" ref="KY7" si="187">KX12</f>
        <v>0</v>
      </c>
      <c r="KZ7" s="74">
        <f>KY12</f>
        <v>0</v>
      </c>
      <c r="LA7" s="72">
        <f>KO7</f>
        <v>0</v>
      </c>
      <c r="LB7" s="74">
        <f>LA12</f>
        <v>0</v>
      </c>
      <c r="LC7" s="74">
        <f>LB12</f>
        <v>0</v>
      </c>
      <c r="LD7" s="74">
        <f>LC12</f>
        <v>0</v>
      </c>
      <c r="LE7" s="74">
        <f t="shared" ref="LE7" si="188">LD12</f>
        <v>0</v>
      </c>
      <c r="LF7" s="74">
        <f t="shared" ref="LF7" si="189">LE12</f>
        <v>0</v>
      </c>
      <c r="LG7" s="74">
        <f t="shared" ref="LG7" si="190">LF12</f>
        <v>0</v>
      </c>
      <c r="LH7" s="74">
        <f t="shared" ref="LH7" si="191">LG12</f>
        <v>0</v>
      </c>
      <c r="LI7" s="74">
        <f t="shared" ref="LI7" si="192">LH12</f>
        <v>0</v>
      </c>
      <c r="LJ7" s="74">
        <f t="shared" ref="LJ7" si="193">LI12</f>
        <v>0</v>
      </c>
      <c r="LK7" s="74">
        <f t="shared" ref="LK7" si="194">LJ12</f>
        <v>0</v>
      </c>
      <c r="LL7" s="74">
        <f t="shared" ref="LL7" si="195">LK12</f>
        <v>0</v>
      </c>
      <c r="LM7" s="74">
        <f>LL12</f>
        <v>0</v>
      </c>
      <c r="LN7" s="72">
        <f>LB7</f>
        <v>0</v>
      </c>
    </row>
    <row r="8" spans="1:326" s="45" customFormat="1">
      <c r="A8" s="48" t="s">
        <v>48</v>
      </c>
      <c r="B8" s="71">
        <f>'Infrastruk. sukūrimo sąnaudos'!B9</f>
        <v>31250</v>
      </c>
      <c r="C8" s="71">
        <f>'Infrastruk. sukūrimo sąnaudos'!C9</f>
        <v>31250</v>
      </c>
      <c r="D8" s="71">
        <f>'Infrastruk. sukūrimo sąnaudos'!D9</f>
        <v>31250</v>
      </c>
      <c r="E8" s="71">
        <f>'Infrastruk. sukūrimo sąnaudos'!E9</f>
        <v>31250</v>
      </c>
      <c r="F8" s="71">
        <f>'Infrastruk. sukūrimo sąnaudos'!F9</f>
        <v>31250</v>
      </c>
      <c r="G8" s="71">
        <f>'Infrastruk. sukūrimo sąnaudos'!G9</f>
        <v>31250</v>
      </c>
      <c r="H8" s="71">
        <f>'Infrastruk. sukūrimo sąnaudos'!H9</f>
        <v>31250</v>
      </c>
      <c r="I8" s="71">
        <f>'Infrastruk. sukūrimo sąnaudos'!I9</f>
        <v>31250</v>
      </c>
      <c r="J8" s="71">
        <f>'Infrastruk. sukūrimo sąnaudos'!J9</f>
        <v>31250</v>
      </c>
      <c r="K8" s="71">
        <f>'Infrastruk. sukūrimo sąnaudos'!K9</f>
        <v>31250</v>
      </c>
      <c r="L8" s="71">
        <f>'Infrastruk. sukūrimo sąnaudos'!L9</f>
        <v>31250</v>
      </c>
      <c r="M8" s="71">
        <f>'Infrastruk. sukūrimo sąnaudos'!M9</f>
        <v>31250</v>
      </c>
      <c r="N8" s="72">
        <f>SUM(B8:M8)</f>
        <v>375000</v>
      </c>
      <c r="O8" s="71">
        <f>'Infrastruk. sukūrimo sąnaudos'!O9</f>
        <v>104166.66666666667</v>
      </c>
      <c r="P8" s="71">
        <f>'Infrastruk. sukūrimo sąnaudos'!P9</f>
        <v>104166.66666666667</v>
      </c>
      <c r="Q8" s="71">
        <f>'Infrastruk. sukūrimo sąnaudos'!Q9</f>
        <v>104166.66666666667</v>
      </c>
      <c r="R8" s="71">
        <f>'Infrastruk. sukūrimo sąnaudos'!R9</f>
        <v>104166.66666666667</v>
      </c>
      <c r="S8" s="71">
        <f>'Infrastruk. sukūrimo sąnaudos'!S9</f>
        <v>104166.66666666667</v>
      </c>
      <c r="T8" s="71">
        <f>'Infrastruk. sukūrimo sąnaudos'!T9</f>
        <v>104166.66666666667</v>
      </c>
      <c r="U8" s="71">
        <f>'Infrastruk. sukūrimo sąnaudos'!U9</f>
        <v>104166.66666666667</v>
      </c>
      <c r="V8" s="71">
        <f>'Infrastruk. sukūrimo sąnaudos'!V9</f>
        <v>104166.66666666667</v>
      </c>
      <c r="W8" s="71">
        <f>'Infrastruk. sukūrimo sąnaudos'!W9</f>
        <v>104166.66666666667</v>
      </c>
      <c r="X8" s="71">
        <f>'Infrastruk. sukūrimo sąnaudos'!X9</f>
        <v>104166.66666666667</v>
      </c>
      <c r="Y8" s="71">
        <f>'Infrastruk. sukūrimo sąnaudos'!Y9</f>
        <v>104166.66666666667</v>
      </c>
      <c r="Z8" s="71">
        <f>'Infrastruk. sukūrimo sąnaudos'!Z9</f>
        <v>104166.66666666667</v>
      </c>
      <c r="AA8" s="72">
        <f>SUM(O8:Z8)</f>
        <v>1250000</v>
      </c>
      <c r="AB8" s="71">
        <f>'Infrastruk. sukūrimo sąnaudos'!AB9</f>
        <v>72916.666666666672</v>
      </c>
      <c r="AC8" s="71">
        <f>'Infrastruk. sukūrimo sąnaudos'!AC9</f>
        <v>72916.666666666672</v>
      </c>
      <c r="AD8" s="71">
        <f>'Infrastruk. sukūrimo sąnaudos'!AD9</f>
        <v>72916.666666666672</v>
      </c>
      <c r="AE8" s="71">
        <f>'Infrastruk. sukūrimo sąnaudos'!AE9</f>
        <v>72916.666666666672</v>
      </c>
      <c r="AF8" s="71">
        <f>'Infrastruk. sukūrimo sąnaudos'!AF9</f>
        <v>72916.666666666672</v>
      </c>
      <c r="AG8" s="71">
        <f>'Infrastruk. sukūrimo sąnaudos'!AG9</f>
        <v>72916.666666666672</v>
      </c>
      <c r="AH8" s="71">
        <f>'Infrastruk. sukūrimo sąnaudos'!AH9</f>
        <v>72916.666666666672</v>
      </c>
      <c r="AI8" s="71">
        <f>'Infrastruk. sukūrimo sąnaudos'!AI9</f>
        <v>72916.666666666672</v>
      </c>
      <c r="AJ8" s="71">
        <f>'Infrastruk. sukūrimo sąnaudos'!AJ9</f>
        <v>72916.666666666672</v>
      </c>
      <c r="AK8" s="71">
        <f>'Infrastruk. sukūrimo sąnaudos'!AK9</f>
        <v>72916.666666666672</v>
      </c>
      <c r="AL8" s="71">
        <f>'Infrastruk. sukūrimo sąnaudos'!AL9</f>
        <v>72916.666666666672</v>
      </c>
      <c r="AM8" s="71">
        <f>'Infrastruk. sukūrimo sąnaudos'!AM9</f>
        <v>72916.666666666672</v>
      </c>
      <c r="AN8" s="72">
        <f>SUM(AB8:AM8)</f>
        <v>874999.99999999988</v>
      </c>
      <c r="AO8" s="46"/>
      <c r="AP8" s="46"/>
      <c r="AQ8" s="46"/>
      <c r="AR8" s="46"/>
      <c r="AS8" s="46"/>
      <c r="AT8" s="46"/>
      <c r="AU8" s="46"/>
      <c r="AV8" s="46"/>
      <c r="AW8" s="46"/>
      <c r="AX8" s="46"/>
      <c r="AY8" s="46"/>
      <c r="AZ8" s="46"/>
      <c r="BA8" s="72">
        <f>SUM(AO8:AZ8)</f>
        <v>0</v>
      </c>
      <c r="BB8" s="46"/>
      <c r="BC8" s="46"/>
      <c r="BD8" s="46"/>
      <c r="BE8" s="46"/>
      <c r="BF8" s="46"/>
      <c r="BG8" s="46"/>
      <c r="BH8" s="46"/>
      <c r="BI8" s="46"/>
      <c r="BJ8" s="46"/>
      <c r="BK8" s="46"/>
      <c r="BL8" s="46"/>
      <c r="BM8" s="46"/>
      <c r="BN8" s="72">
        <f>SUM(BB8:BM8)</f>
        <v>0</v>
      </c>
      <c r="BO8" s="46"/>
      <c r="BP8" s="46"/>
      <c r="BQ8" s="46"/>
      <c r="BR8" s="46"/>
      <c r="BS8" s="46"/>
      <c r="BT8" s="46"/>
      <c r="BU8" s="46"/>
      <c r="BV8" s="46"/>
      <c r="BW8" s="46"/>
      <c r="BX8" s="46"/>
      <c r="BY8" s="46"/>
      <c r="BZ8" s="46"/>
      <c r="CA8" s="72">
        <f>SUM(BO8:BZ8)</f>
        <v>0</v>
      </c>
      <c r="CB8" s="46"/>
      <c r="CC8" s="46"/>
      <c r="CD8" s="46"/>
      <c r="CE8" s="46"/>
      <c r="CF8" s="46"/>
      <c r="CG8" s="46"/>
      <c r="CH8" s="46"/>
      <c r="CI8" s="46"/>
      <c r="CJ8" s="46"/>
      <c r="CK8" s="46"/>
      <c r="CL8" s="46"/>
      <c r="CM8" s="46"/>
      <c r="CN8" s="72">
        <f>SUM(CB8:CM8)</f>
        <v>0</v>
      </c>
      <c r="CO8" s="46"/>
      <c r="CP8" s="46"/>
      <c r="CQ8" s="46"/>
      <c r="CR8" s="46"/>
      <c r="CS8" s="46"/>
      <c r="CT8" s="46"/>
      <c r="CU8" s="46"/>
      <c r="CV8" s="46"/>
      <c r="CW8" s="46"/>
      <c r="CX8" s="46"/>
      <c r="CY8" s="46"/>
      <c r="CZ8" s="46"/>
      <c r="DA8" s="72">
        <f>SUM(CO8:CZ8)</f>
        <v>0</v>
      </c>
      <c r="DB8" s="46"/>
      <c r="DC8" s="46"/>
      <c r="DD8" s="46"/>
      <c r="DE8" s="46"/>
      <c r="DF8" s="46"/>
      <c r="DG8" s="46"/>
      <c r="DH8" s="46"/>
      <c r="DI8" s="46"/>
      <c r="DJ8" s="46"/>
      <c r="DK8" s="46"/>
      <c r="DL8" s="46"/>
      <c r="DM8" s="46"/>
      <c r="DN8" s="72">
        <f>SUM(DB8:DM8)</f>
        <v>0</v>
      </c>
      <c r="DO8" s="46"/>
      <c r="DP8" s="46"/>
      <c r="DQ8" s="46"/>
      <c r="DR8" s="46"/>
      <c r="DS8" s="46"/>
      <c r="DT8" s="46"/>
      <c r="DU8" s="46"/>
      <c r="DV8" s="46"/>
      <c r="DW8" s="46"/>
      <c r="DX8" s="46"/>
      <c r="DY8" s="46"/>
      <c r="DZ8" s="46"/>
      <c r="EA8" s="72">
        <f>SUM(DO8:DZ8)</f>
        <v>0</v>
      </c>
      <c r="EB8" s="46"/>
      <c r="EC8" s="46"/>
      <c r="ED8" s="46"/>
      <c r="EE8" s="46"/>
      <c r="EF8" s="46"/>
      <c r="EG8" s="46"/>
      <c r="EH8" s="46"/>
      <c r="EI8" s="46"/>
      <c r="EJ8" s="46"/>
      <c r="EK8" s="46"/>
      <c r="EL8" s="46"/>
      <c r="EM8" s="46"/>
      <c r="EN8" s="72">
        <f>SUM(EB8:EM8)</f>
        <v>0</v>
      </c>
      <c r="EO8" s="46"/>
      <c r="EP8" s="46"/>
      <c r="EQ8" s="46"/>
      <c r="ER8" s="46"/>
      <c r="ES8" s="46"/>
      <c r="ET8" s="46"/>
      <c r="EU8" s="46"/>
      <c r="EV8" s="46"/>
      <c r="EW8" s="46"/>
      <c r="EX8" s="46"/>
      <c r="EY8" s="46"/>
      <c r="EZ8" s="46"/>
      <c r="FA8" s="72">
        <f>SUM(EO8:EZ8)</f>
        <v>0</v>
      </c>
      <c r="FB8" s="46"/>
      <c r="FC8" s="46"/>
      <c r="FD8" s="46"/>
      <c r="FE8" s="46"/>
      <c r="FF8" s="46"/>
      <c r="FG8" s="46"/>
      <c r="FH8" s="46"/>
      <c r="FI8" s="46"/>
      <c r="FJ8" s="46"/>
      <c r="FK8" s="46"/>
      <c r="FL8" s="46"/>
      <c r="FM8" s="46"/>
      <c r="FN8" s="72">
        <f>SUM(FB8:FM8)</f>
        <v>0</v>
      </c>
      <c r="FO8" s="46"/>
      <c r="FP8" s="46"/>
      <c r="FQ8" s="46"/>
      <c r="FR8" s="46"/>
      <c r="FS8" s="46"/>
      <c r="FT8" s="46"/>
      <c r="FU8" s="46"/>
      <c r="FV8" s="46"/>
      <c r="FW8" s="46"/>
      <c r="FX8" s="46"/>
      <c r="FY8" s="46"/>
      <c r="FZ8" s="46"/>
      <c r="GA8" s="72">
        <f>SUM(FO8:FZ8)</f>
        <v>0</v>
      </c>
      <c r="GB8" s="46"/>
      <c r="GC8" s="46"/>
      <c r="GD8" s="46"/>
      <c r="GE8" s="46"/>
      <c r="GF8" s="46"/>
      <c r="GG8" s="46"/>
      <c r="GH8" s="46"/>
      <c r="GI8" s="46"/>
      <c r="GJ8" s="46"/>
      <c r="GK8" s="46"/>
      <c r="GL8" s="46"/>
      <c r="GM8" s="46"/>
      <c r="GN8" s="72">
        <f>SUM(GB8:GM8)</f>
        <v>0</v>
      </c>
      <c r="GO8" s="46"/>
      <c r="GP8" s="46"/>
      <c r="GQ8" s="46"/>
      <c r="GR8" s="46"/>
      <c r="GS8" s="46"/>
      <c r="GT8" s="46"/>
      <c r="GU8" s="46"/>
      <c r="GV8" s="46"/>
      <c r="GW8" s="46"/>
      <c r="GX8" s="46"/>
      <c r="GY8" s="46"/>
      <c r="GZ8" s="46"/>
      <c r="HA8" s="72">
        <f>SUM(GO8:GZ8)</f>
        <v>0</v>
      </c>
      <c r="HB8" s="46"/>
      <c r="HC8" s="46"/>
      <c r="HD8" s="46"/>
      <c r="HE8" s="46"/>
      <c r="HF8" s="46"/>
      <c r="HG8" s="46"/>
      <c r="HH8" s="46"/>
      <c r="HI8" s="46"/>
      <c r="HJ8" s="46"/>
      <c r="HK8" s="46"/>
      <c r="HL8" s="46"/>
      <c r="HM8" s="46"/>
      <c r="HN8" s="72">
        <f>SUM(HB8:HM8)</f>
        <v>0</v>
      </c>
      <c r="HO8" s="46"/>
      <c r="HP8" s="46"/>
      <c r="HQ8" s="46"/>
      <c r="HR8" s="46"/>
      <c r="HS8" s="46"/>
      <c r="HT8" s="46"/>
      <c r="HU8" s="46"/>
      <c r="HV8" s="46"/>
      <c r="HW8" s="46"/>
      <c r="HX8" s="46"/>
      <c r="HY8" s="46"/>
      <c r="HZ8" s="46"/>
      <c r="IA8" s="72">
        <f>SUM(HO8:HZ8)</f>
        <v>0</v>
      </c>
      <c r="IB8" s="46"/>
      <c r="IC8" s="46"/>
      <c r="ID8" s="46"/>
      <c r="IE8" s="46"/>
      <c r="IF8" s="46"/>
      <c r="IG8" s="46"/>
      <c r="IH8" s="46"/>
      <c r="II8" s="46"/>
      <c r="IJ8" s="46"/>
      <c r="IK8" s="46"/>
      <c r="IL8" s="46"/>
      <c r="IM8" s="46"/>
      <c r="IN8" s="72">
        <f>SUM(IB8:IM8)</f>
        <v>0</v>
      </c>
      <c r="IO8" s="46"/>
      <c r="IP8" s="46"/>
      <c r="IQ8" s="46"/>
      <c r="IR8" s="46"/>
      <c r="IS8" s="46"/>
      <c r="IT8" s="46"/>
      <c r="IU8" s="46"/>
      <c r="IV8" s="46"/>
      <c r="IW8" s="46"/>
      <c r="IX8" s="46"/>
      <c r="IY8" s="46"/>
      <c r="IZ8" s="46"/>
      <c r="JA8" s="72">
        <f>SUM(IO8:IZ8)</f>
        <v>0</v>
      </c>
      <c r="JB8" s="46"/>
      <c r="JC8" s="46"/>
      <c r="JD8" s="46"/>
      <c r="JE8" s="46"/>
      <c r="JF8" s="46"/>
      <c r="JG8" s="46"/>
      <c r="JH8" s="46"/>
      <c r="JI8" s="46"/>
      <c r="JJ8" s="46"/>
      <c r="JK8" s="46"/>
      <c r="JL8" s="46"/>
      <c r="JM8" s="46"/>
      <c r="JN8" s="72">
        <f>SUM(JB8:JM8)</f>
        <v>0</v>
      </c>
      <c r="JO8" s="46"/>
      <c r="JP8" s="46"/>
      <c r="JQ8" s="46"/>
      <c r="JR8" s="46"/>
      <c r="JS8" s="46"/>
      <c r="JT8" s="46"/>
      <c r="JU8" s="46"/>
      <c r="JV8" s="46"/>
      <c r="JW8" s="46"/>
      <c r="JX8" s="46"/>
      <c r="JY8" s="46"/>
      <c r="JZ8" s="46"/>
      <c r="KA8" s="72">
        <f>SUM(JO8:JZ8)</f>
        <v>0</v>
      </c>
      <c r="KB8" s="46"/>
      <c r="KC8" s="46"/>
      <c r="KD8" s="46"/>
      <c r="KE8" s="46"/>
      <c r="KF8" s="46"/>
      <c r="KG8" s="46"/>
      <c r="KH8" s="46"/>
      <c r="KI8" s="46"/>
      <c r="KJ8" s="46"/>
      <c r="KK8" s="46"/>
      <c r="KL8" s="46"/>
      <c r="KM8" s="46"/>
      <c r="KN8" s="72">
        <f>SUM(KB8:KM8)</f>
        <v>0</v>
      </c>
      <c r="KO8" s="46"/>
      <c r="KP8" s="46"/>
      <c r="KQ8" s="46"/>
      <c r="KR8" s="46"/>
      <c r="KS8" s="46"/>
      <c r="KT8" s="46"/>
      <c r="KU8" s="46"/>
      <c r="KV8" s="46"/>
      <c r="KW8" s="46"/>
      <c r="KX8" s="46"/>
      <c r="KY8" s="46"/>
      <c r="KZ8" s="46"/>
      <c r="LA8" s="72">
        <f>SUM(KO8:KZ8)</f>
        <v>0</v>
      </c>
      <c r="LB8" s="46"/>
      <c r="LC8" s="46"/>
      <c r="LD8" s="46"/>
      <c r="LE8" s="46"/>
      <c r="LF8" s="46"/>
      <c r="LG8" s="46"/>
      <c r="LH8" s="46"/>
      <c r="LI8" s="46"/>
      <c r="LJ8" s="46"/>
      <c r="LK8" s="46"/>
      <c r="LL8" s="46"/>
      <c r="LM8" s="46"/>
      <c r="LN8" s="72">
        <f>SUM(LB8:LM8)</f>
        <v>0</v>
      </c>
    </row>
    <row r="9" spans="1:326" s="45" customFormat="1">
      <c r="A9" s="48" t="s">
        <v>98</v>
      </c>
      <c r="B9" s="47"/>
      <c r="C9" s="46"/>
      <c r="D9" s="46"/>
      <c r="E9" s="46"/>
      <c r="F9" s="46"/>
      <c r="G9" s="46"/>
      <c r="H9" s="46"/>
      <c r="I9" s="46"/>
      <c r="J9" s="46"/>
      <c r="K9" s="46"/>
      <c r="L9" s="46"/>
      <c r="M9" s="46"/>
      <c r="N9" s="72">
        <f>SUM(B9:M9)</f>
        <v>0</v>
      </c>
      <c r="O9" s="46"/>
      <c r="P9" s="46"/>
      <c r="Q9" s="46"/>
      <c r="R9" s="46"/>
      <c r="S9" s="46"/>
      <c r="T9" s="46"/>
      <c r="U9" s="46"/>
      <c r="V9" s="46"/>
      <c r="W9" s="46"/>
      <c r="X9" s="46"/>
      <c r="Y9" s="46"/>
      <c r="Z9" s="46"/>
      <c r="AA9" s="72">
        <f>SUM(O9:Z9)</f>
        <v>0</v>
      </c>
      <c r="AB9" s="74"/>
      <c r="AC9" s="74"/>
      <c r="AD9" s="74"/>
      <c r="AE9" s="74"/>
      <c r="AF9" s="74"/>
      <c r="AG9" s="74"/>
      <c r="AH9" s="74"/>
      <c r="AI9" s="74"/>
      <c r="AJ9" s="74"/>
      <c r="AK9" s="74"/>
      <c r="AL9" s="74"/>
      <c r="AM9" s="74"/>
      <c r="AN9" s="72">
        <f>SUM(AB9:AM9)</f>
        <v>0</v>
      </c>
      <c r="AO9" s="74"/>
      <c r="AP9" s="74"/>
      <c r="AQ9" s="74"/>
      <c r="AR9" s="74"/>
      <c r="AS9" s="74"/>
      <c r="AT9" s="74"/>
      <c r="AU9" s="74"/>
      <c r="AV9" s="74"/>
      <c r="AW9" s="74"/>
      <c r="AX9" s="74"/>
      <c r="AY9" s="74"/>
      <c r="AZ9" s="74"/>
      <c r="BA9" s="72">
        <f>SUM(AO9:AZ9)</f>
        <v>0</v>
      </c>
      <c r="BB9" s="74"/>
      <c r="BC9" s="74"/>
      <c r="BD9" s="74"/>
      <c r="BE9" s="74"/>
      <c r="BF9" s="74"/>
      <c r="BG9" s="74"/>
      <c r="BH9" s="74"/>
      <c r="BI9" s="74"/>
      <c r="BJ9" s="74"/>
      <c r="BK9" s="74"/>
      <c r="BL9" s="74"/>
      <c r="BM9" s="74"/>
      <c r="BN9" s="72">
        <f>SUM(BB9:BM9)</f>
        <v>0</v>
      </c>
      <c r="BO9" s="74"/>
      <c r="BP9" s="74"/>
      <c r="BQ9" s="74"/>
      <c r="BR9" s="74"/>
      <c r="BS9" s="74"/>
      <c r="BT9" s="74"/>
      <c r="BU9" s="74"/>
      <c r="BV9" s="74"/>
      <c r="BW9" s="74"/>
      <c r="BX9" s="74"/>
      <c r="BY9" s="74"/>
      <c r="BZ9" s="74"/>
      <c r="CA9" s="72">
        <f>SUM(BO9:BZ9)</f>
        <v>0</v>
      </c>
      <c r="CB9" s="74"/>
      <c r="CC9" s="74"/>
      <c r="CD9" s="74"/>
      <c r="CE9" s="74"/>
      <c r="CF9" s="74"/>
      <c r="CG9" s="74"/>
      <c r="CH9" s="74"/>
      <c r="CI9" s="74"/>
      <c r="CJ9" s="74"/>
      <c r="CK9" s="74"/>
      <c r="CL9" s="74"/>
      <c r="CM9" s="74"/>
      <c r="CN9" s="72">
        <f>SUM(CB9:CM9)</f>
        <v>0</v>
      </c>
      <c r="CO9" s="74"/>
      <c r="CP9" s="74"/>
      <c r="CQ9" s="74"/>
      <c r="CR9" s="74"/>
      <c r="CS9" s="74"/>
      <c r="CT9" s="74"/>
      <c r="CU9" s="74"/>
      <c r="CV9" s="74"/>
      <c r="CW9" s="74"/>
      <c r="CX9" s="74"/>
      <c r="CY9" s="74"/>
      <c r="CZ9" s="74"/>
      <c r="DA9" s="72">
        <f>SUM(CO9:CZ9)</f>
        <v>0</v>
      </c>
      <c r="DB9" s="74"/>
      <c r="DC9" s="74"/>
      <c r="DD9" s="74"/>
      <c r="DE9" s="74"/>
      <c r="DF9" s="74"/>
      <c r="DG9" s="74"/>
      <c r="DH9" s="74"/>
      <c r="DI9" s="74"/>
      <c r="DJ9" s="74"/>
      <c r="DK9" s="74"/>
      <c r="DL9" s="74"/>
      <c r="DM9" s="74"/>
      <c r="DN9" s="72">
        <f>SUM(DB9:DM9)</f>
        <v>0</v>
      </c>
      <c r="DO9" s="74"/>
      <c r="DP9" s="74"/>
      <c r="DQ9" s="74"/>
      <c r="DR9" s="74"/>
      <c r="DS9" s="74"/>
      <c r="DT9" s="74"/>
      <c r="DU9" s="74"/>
      <c r="DV9" s="74"/>
      <c r="DW9" s="74"/>
      <c r="DX9" s="74"/>
      <c r="DY9" s="74"/>
      <c r="DZ9" s="74"/>
      <c r="EA9" s="72">
        <f>SUM(DO9:DZ9)</f>
        <v>0</v>
      </c>
      <c r="EB9" s="74"/>
      <c r="EC9" s="74"/>
      <c r="ED9" s="74"/>
      <c r="EE9" s="74"/>
      <c r="EF9" s="74"/>
      <c r="EG9" s="74"/>
      <c r="EH9" s="74"/>
      <c r="EI9" s="74"/>
      <c r="EJ9" s="74"/>
      <c r="EK9" s="74"/>
      <c r="EL9" s="74"/>
      <c r="EM9" s="74"/>
      <c r="EN9" s="72">
        <f>SUM(EB9:EM9)</f>
        <v>0</v>
      </c>
      <c r="EO9" s="74"/>
      <c r="EP9" s="74"/>
      <c r="EQ9" s="74"/>
      <c r="ER9" s="74"/>
      <c r="ES9" s="74"/>
      <c r="ET9" s="74"/>
      <c r="EU9" s="74"/>
      <c r="EV9" s="74"/>
      <c r="EW9" s="74"/>
      <c r="EX9" s="74"/>
      <c r="EY9" s="74"/>
      <c r="EZ9" s="74"/>
      <c r="FA9" s="72">
        <f>SUM(EO9:EZ9)</f>
        <v>0</v>
      </c>
      <c r="FB9" s="74"/>
      <c r="FC9" s="74"/>
      <c r="FD9" s="74"/>
      <c r="FE9" s="74"/>
      <c r="FF9" s="74"/>
      <c r="FG9" s="74"/>
      <c r="FH9" s="74"/>
      <c r="FI9" s="74"/>
      <c r="FJ9" s="74"/>
      <c r="FK9" s="74"/>
      <c r="FL9" s="74"/>
      <c r="FM9" s="74"/>
      <c r="FN9" s="72">
        <f>SUM(FB9:FM9)</f>
        <v>0</v>
      </c>
      <c r="FO9" s="74"/>
      <c r="FP9" s="74"/>
      <c r="FQ9" s="74"/>
      <c r="FR9" s="74"/>
      <c r="FS9" s="74"/>
      <c r="FT9" s="74"/>
      <c r="FU9" s="74"/>
      <c r="FV9" s="74"/>
      <c r="FW9" s="74"/>
      <c r="FX9" s="74"/>
      <c r="FY9" s="74"/>
      <c r="FZ9" s="74"/>
      <c r="GA9" s="72">
        <f>SUM(FO9:FZ9)</f>
        <v>0</v>
      </c>
      <c r="GB9" s="74"/>
      <c r="GC9" s="74"/>
      <c r="GD9" s="74"/>
      <c r="GE9" s="74"/>
      <c r="GF9" s="74"/>
      <c r="GG9" s="74"/>
      <c r="GH9" s="74"/>
      <c r="GI9" s="74"/>
      <c r="GJ9" s="74"/>
      <c r="GK9" s="74"/>
      <c r="GL9" s="74"/>
      <c r="GM9" s="74"/>
      <c r="GN9" s="72">
        <f>SUM(GB9:GM9)</f>
        <v>0</v>
      </c>
      <c r="GO9" s="74"/>
      <c r="GP9" s="74"/>
      <c r="GQ9" s="74"/>
      <c r="GR9" s="74"/>
      <c r="GS9" s="74"/>
      <c r="GT9" s="74"/>
      <c r="GU9" s="74"/>
      <c r="GV9" s="74"/>
      <c r="GW9" s="74"/>
      <c r="GX9" s="74"/>
      <c r="GY9" s="74"/>
      <c r="GZ9" s="74"/>
      <c r="HA9" s="72">
        <f>SUM(GO9:GZ9)</f>
        <v>0</v>
      </c>
      <c r="HB9" s="74"/>
      <c r="HC9" s="74"/>
      <c r="HD9" s="74"/>
      <c r="HE9" s="74"/>
      <c r="HF9" s="74"/>
      <c r="HG9" s="74"/>
      <c r="HH9" s="74"/>
      <c r="HI9" s="74"/>
      <c r="HJ9" s="74"/>
      <c r="HK9" s="74"/>
      <c r="HL9" s="74"/>
      <c r="HM9" s="74"/>
      <c r="HN9" s="72">
        <f>SUM(HB9:HM9)</f>
        <v>0</v>
      </c>
      <c r="HO9" s="74"/>
      <c r="HP9" s="74"/>
      <c r="HQ9" s="74"/>
      <c r="HR9" s="74"/>
      <c r="HS9" s="74"/>
      <c r="HT9" s="74"/>
      <c r="HU9" s="74"/>
      <c r="HV9" s="74"/>
      <c r="HW9" s="74"/>
      <c r="HX9" s="74"/>
      <c r="HY9" s="74"/>
      <c r="HZ9" s="74"/>
      <c r="IA9" s="72">
        <f>SUM(HO9:HZ9)</f>
        <v>0</v>
      </c>
      <c r="IB9" s="74"/>
      <c r="IC9" s="74"/>
      <c r="ID9" s="74"/>
      <c r="IE9" s="74"/>
      <c r="IF9" s="74"/>
      <c r="IG9" s="74"/>
      <c r="IH9" s="74"/>
      <c r="II9" s="74"/>
      <c r="IJ9" s="74"/>
      <c r="IK9" s="74"/>
      <c r="IL9" s="74"/>
      <c r="IM9" s="74"/>
      <c r="IN9" s="72">
        <f>SUM(IB9:IM9)</f>
        <v>0</v>
      </c>
      <c r="IO9" s="74"/>
      <c r="IP9" s="74"/>
      <c r="IQ9" s="74"/>
      <c r="IR9" s="74"/>
      <c r="IS9" s="74"/>
      <c r="IT9" s="74"/>
      <c r="IU9" s="74"/>
      <c r="IV9" s="74"/>
      <c r="IW9" s="74"/>
      <c r="IX9" s="74"/>
      <c r="IY9" s="74"/>
      <c r="IZ9" s="74"/>
      <c r="JA9" s="72">
        <f>SUM(IO9:IZ9)</f>
        <v>0</v>
      </c>
      <c r="JB9" s="74"/>
      <c r="JC9" s="74"/>
      <c r="JD9" s="74"/>
      <c r="JE9" s="74"/>
      <c r="JF9" s="74"/>
      <c r="JG9" s="74"/>
      <c r="JH9" s="74"/>
      <c r="JI9" s="74"/>
      <c r="JJ9" s="74"/>
      <c r="JK9" s="74"/>
      <c r="JL9" s="74"/>
      <c r="JM9" s="74"/>
      <c r="JN9" s="72">
        <f>SUM(JB9:JM9)</f>
        <v>0</v>
      </c>
      <c r="JO9" s="74"/>
      <c r="JP9" s="74"/>
      <c r="JQ9" s="74"/>
      <c r="JR9" s="74"/>
      <c r="JS9" s="74"/>
      <c r="JT9" s="74"/>
      <c r="JU9" s="74"/>
      <c r="JV9" s="74"/>
      <c r="JW9" s="74"/>
      <c r="JX9" s="74"/>
      <c r="JY9" s="74"/>
      <c r="JZ9" s="74"/>
      <c r="KA9" s="72">
        <f>SUM(JO9:JZ9)</f>
        <v>0</v>
      </c>
      <c r="KB9" s="74"/>
      <c r="KC9" s="74"/>
      <c r="KD9" s="74"/>
      <c r="KE9" s="74"/>
      <c r="KF9" s="74"/>
      <c r="KG9" s="74"/>
      <c r="KH9" s="74"/>
      <c r="KI9" s="74"/>
      <c r="KJ9" s="74"/>
      <c r="KK9" s="74"/>
      <c r="KL9" s="74"/>
      <c r="KM9" s="74"/>
      <c r="KN9" s="72">
        <f>SUM(KB9:KM9)</f>
        <v>0</v>
      </c>
      <c r="KO9" s="74"/>
      <c r="KP9" s="74"/>
      <c r="KQ9" s="74"/>
      <c r="KR9" s="74"/>
      <c r="KS9" s="74"/>
      <c r="KT9" s="74"/>
      <c r="KU9" s="74"/>
      <c r="KV9" s="74"/>
      <c r="KW9" s="74"/>
      <c r="KX9" s="74"/>
      <c r="KY9" s="74"/>
      <c r="KZ9" s="74"/>
      <c r="LA9" s="72">
        <f>SUM(KO9:KZ9)</f>
        <v>0</v>
      </c>
      <c r="LB9" s="74"/>
      <c r="LC9" s="74"/>
      <c r="LD9" s="74"/>
      <c r="LE9" s="74"/>
      <c r="LF9" s="74"/>
      <c r="LG9" s="74"/>
      <c r="LH9" s="74"/>
      <c r="LI9" s="74"/>
      <c r="LJ9" s="74"/>
      <c r="LK9" s="74"/>
      <c r="LL9" s="74"/>
      <c r="LM9" s="74"/>
      <c r="LN9" s="72">
        <f>SUM(LB9:LM9)</f>
        <v>0</v>
      </c>
    </row>
    <row r="10" spans="1:326" s="45" customFormat="1">
      <c r="A10" s="48" t="s">
        <v>99</v>
      </c>
      <c r="B10" s="74">
        <f>'Infrastruk. sukūrimo sąnaudos'!B18</f>
        <v>0</v>
      </c>
      <c r="C10" s="74">
        <f>'Infrastruk. sukūrimo sąnaudos'!C18</f>
        <v>0</v>
      </c>
      <c r="D10" s="74">
        <f>'Infrastruk. sukūrimo sąnaudos'!D18</f>
        <v>0</v>
      </c>
      <c r="E10" s="74">
        <f>'Infrastruk. sukūrimo sąnaudos'!E18</f>
        <v>0</v>
      </c>
      <c r="F10" s="74">
        <f>'Infrastruk. sukūrimo sąnaudos'!F18</f>
        <v>0</v>
      </c>
      <c r="G10" s="74">
        <f>'Infrastruk. sukūrimo sąnaudos'!G18</f>
        <v>0</v>
      </c>
      <c r="H10" s="74">
        <f>'Infrastruk. sukūrimo sąnaudos'!H18</f>
        <v>0</v>
      </c>
      <c r="I10" s="74">
        <f>'Infrastruk. sukūrimo sąnaudos'!I18</f>
        <v>0</v>
      </c>
      <c r="J10" s="74">
        <f>'Infrastruk. sukūrimo sąnaudos'!J18</f>
        <v>0</v>
      </c>
      <c r="K10" s="74">
        <f>'Infrastruk. sukūrimo sąnaudos'!K18</f>
        <v>0</v>
      </c>
      <c r="L10" s="74">
        <f>'Infrastruk. sukūrimo sąnaudos'!L18</f>
        <v>0</v>
      </c>
      <c r="M10" s="74">
        <f>'Infrastruk. sukūrimo sąnaudos'!M18</f>
        <v>0</v>
      </c>
      <c r="N10" s="72">
        <f>SUM(B10:M10)</f>
        <v>0</v>
      </c>
      <c r="O10" s="74">
        <f>'Infrastruk. sukūrimo sąnaudos'!O18</f>
        <v>0</v>
      </c>
      <c r="P10" s="74">
        <f>'Infrastruk. sukūrimo sąnaudos'!P18</f>
        <v>0</v>
      </c>
      <c r="Q10" s="74">
        <f>'Infrastruk. sukūrimo sąnaudos'!Q18</f>
        <v>0</v>
      </c>
      <c r="R10" s="74">
        <f>'Infrastruk. sukūrimo sąnaudos'!R18</f>
        <v>0</v>
      </c>
      <c r="S10" s="74">
        <f>'Infrastruk. sukūrimo sąnaudos'!S18</f>
        <v>0</v>
      </c>
      <c r="T10" s="74">
        <f>'Infrastruk. sukūrimo sąnaudos'!T18</f>
        <v>0</v>
      </c>
      <c r="U10" s="74">
        <f>'Infrastruk. sukūrimo sąnaudos'!U18</f>
        <v>0</v>
      </c>
      <c r="V10" s="74">
        <f>'Infrastruk. sukūrimo sąnaudos'!V18</f>
        <v>0</v>
      </c>
      <c r="W10" s="74">
        <f>'Infrastruk. sukūrimo sąnaudos'!W18</f>
        <v>0</v>
      </c>
      <c r="X10" s="74">
        <f>'Infrastruk. sukūrimo sąnaudos'!X18</f>
        <v>0</v>
      </c>
      <c r="Y10" s="74">
        <f>'Infrastruk. sukūrimo sąnaudos'!Y18</f>
        <v>0</v>
      </c>
      <c r="Z10" s="74">
        <f>'Infrastruk. sukūrimo sąnaudos'!Z18</f>
        <v>0</v>
      </c>
      <c r="AA10" s="72">
        <f>SUM(O10:Z10)</f>
        <v>0</v>
      </c>
      <c r="AB10" s="74">
        <f>'Infrastruk. sukūrimo sąnaudos'!AB18</f>
        <v>0</v>
      </c>
      <c r="AC10" s="74">
        <f>'Infrastruk. sukūrimo sąnaudos'!AC18</f>
        <v>0</v>
      </c>
      <c r="AD10" s="74">
        <f>'Infrastruk. sukūrimo sąnaudos'!AD18</f>
        <v>0</v>
      </c>
      <c r="AE10" s="74">
        <f>'Infrastruk. sukūrimo sąnaudos'!AE18</f>
        <v>0</v>
      </c>
      <c r="AF10" s="74">
        <f>'Infrastruk. sukūrimo sąnaudos'!AF18</f>
        <v>0</v>
      </c>
      <c r="AG10" s="74">
        <f>'Infrastruk. sukūrimo sąnaudos'!AG18</f>
        <v>0</v>
      </c>
      <c r="AH10" s="74">
        <f>'Infrastruk. sukūrimo sąnaudos'!AH18</f>
        <v>0</v>
      </c>
      <c r="AI10" s="74">
        <f>'Infrastruk. sukūrimo sąnaudos'!AI18</f>
        <v>0</v>
      </c>
      <c r="AJ10" s="74">
        <f>'Infrastruk. sukūrimo sąnaudos'!AJ18</f>
        <v>0</v>
      </c>
      <c r="AK10" s="74">
        <f>'Infrastruk. sukūrimo sąnaudos'!AK18</f>
        <v>0</v>
      </c>
      <c r="AL10" s="74">
        <f>'Infrastruk. sukūrimo sąnaudos'!AL18</f>
        <v>0</v>
      </c>
      <c r="AM10" s="74">
        <f>'Infrastruk. sukūrimo sąnaudos'!AM18</f>
        <v>0</v>
      </c>
      <c r="AN10" s="72">
        <f>SUM(AB10:AM10)</f>
        <v>0</v>
      </c>
      <c r="AO10" s="74">
        <f>'Infrastruk. sukūrimo sąnaudos'!AO18</f>
        <v>0</v>
      </c>
      <c r="AP10" s="74">
        <f>'Infrastruk. sukūrimo sąnaudos'!AP18</f>
        <v>0</v>
      </c>
      <c r="AQ10" s="74">
        <f>'Infrastruk. sukūrimo sąnaudos'!AQ18</f>
        <v>0</v>
      </c>
      <c r="AR10" s="74">
        <f>'Infrastruk. sukūrimo sąnaudos'!AR18</f>
        <v>0</v>
      </c>
      <c r="AS10" s="74">
        <f>'Infrastruk. sukūrimo sąnaudos'!AS18</f>
        <v>0</v>
      </c>
      <c r="AT10" s="74">
        <f>'Infrastruk. sukūrimo sąnaudos'!AT18</f>
        <v>0</v>
      </c>
      <c r="AU10" s="74">
        <f>'Infrastruk. sukūrimo sąnaudos'!AU18</f>
        <v>0</v>
      </c>
      <c r="AV10" s="74">
        <f>'Infrastruk. sukūrimo sąnaudos'!AV18</f>
        <v>0</v>
      </c>
      <c r="AW10" s="74">
        <f>'Infrastruk. sukūrimo sąnaudos'!AW18</f>
        <v>0</v>
      </c>
      <c r="AX10" s="74">
        <f>'Infrastruk. sukūrimo sąnaudos'!AX18</f>
        <v>0</v>
      </c>
      <c r="AY10" s="74">
        <f>'Infrastruk. sukūrimo sąnaudos'!AY18</f>
        <v>0</v>
      </c>
      <c r="AZ10" s="74">
        <f>'Infrastruk. sukūrimo sąnaudos'!AZ18</f>
        <v>0</v>
      </c>
      <c r="BA10" s="72">
        <f>SUM(AO10:AZ10)</f>
        <v>0</v>
      </c>
      <c r="BB10" s="74">
        <f>'Infrastruk. sukūrimo sąnaudos'!BB18</f>
        <v>0</v>
      </c>
      <c r="BC10" s="74">
        <f>'Infrastruk. sukūrimo sąnaudos'!BC18</f>
        <v>0</v>
      </c>
      <c r="BD10" s="74">
        <f>'Infrastruk. sukūrimo sąnaudos'!BD18</f>
        <v>0</v>
      </c>
      <c r="BE10" s="74">
        <f>'Infrastruk. sukūrimo sąnaudos'!BE18</f>
        <v>0</v>
      </c>
      <c r="BF10" s="74">
        <f>'Infrastruk. sukūrimo sąnaudos'!BF18</f>
        <v>0</v>
      </c>
      <c r="BG10" s="74">
        <f>'Infrastruk. sukūrimo sąnaudos'!BG18</f>
        <v>0</v>
      </c>
      <c r="BH10" s="74">
        <f>'Infrastruk. sukūrimo sąnaudos'!BH18</f>
        <v>0</v>
      </c>
      <c r="BI10" s="74">
        <f>'Infrastruk. sukūrimo sąnaudos'!BI18</f>
        <v>0</v>
      </c>
      <c r="BJ10" s="74">
        <f>'Infrastruk. sukūrimo sąnaudos'!BJ18</f>
        <v>0</v>
      </c>
      <c r="BK10" s="74">
        <f>'Infrastruk. sukūrimo sąnaudos'!BK18</f>
        <v>0</v>
      </c>
      <c r="BL10" s="74">
        <f>'Infrastruk. sukūrimo sąnaudos'!BL18</f>
        <v>0</v>
      </c>
      <c r="BM10" s="74">
        <f>'Infrastruk. sukūrimo sąnaudos'!BM18</f>
        <v>0</v>
      </c>
      <c r="BN10" s="72">
        <f>SUM(BB10:BM10)</f>
        <v>0</v>
      </c>
      <c r="BO10" s="74">
        <f>'Infrastruk. sukūrimo sąnaudos'!BO18</f>
        <v>0</v>
      </c>
      <c r="BP10" s="74">
        <f>'Infrastruk. sukūrimo sąnaudos'!BP18</f>
        <v>0</v>
      </c>
      <c r="BQ10" s="74">
        <f>'Infrastruk. sukūrimo sąnaudos'!BQ18</f>
        <v>0</v>
      </c>
      <c r="BR10" s="74">
        <f>'Infrastruk. sukūrimo sąnaudos'!BR18</f>
        <v>0</v>
      </c>
      <c r="BS10" s="74">
        <f>'Infrastruk. sukūrimo sąnaudos'!BS18</f>
        <v>0</v>
      </c>
      <c r="BT10" s="74">
        <f>'Infrastruk. sukūrimo sąnaudos'!BT18</f>
        <v>0</v>
      </c>
      <c r="BU10" s="74">
        <f>'Infrastruk. sukūrimo sąnaudos'!BU18</f>
        <v>0</v>
      </c>
      <c r="BV10" s="74">
        <f>'Infrastruk. sukūrimo sąnaudos'!BV18</f>
        <v>0</v>
      </c>
      <c r="BW10" s="74">
        <f>'Infrastruk. sukūrimo sąnaudos'!BW18</f>
        <v>0</v>
      </c>
      <c r="BX10" s="74">
        <f>'Infrastruk. sukūrimo sąnaudos'!BX18</f>
        <v>0</v>
      </c>
      <c r="BY10" s="74">
        <f>'Infrastruk. sukūrimo sąnaudos'!BY18</f>
        <v>0</v>
      </c>
      <c r="BZ10" s="74">
        <f>'Infrastruk. sukūrimo sąnaudos'!BZ18</f>
        <v>0</v>
      </c>
      <c r="CA10" s="72">
        <f>SUM(BO10:BZ10)</f>
        <v>0</v>
      </c>
      <c r="CB10" s="74">
        <f>'Infrastruk. sukūrimo sąnaudos'!CB18</f>
        <v>0</v>
      </c>
      <c r="CC10" s="74">
        <f>'Infrastruk. sukūrimo sąnaudos'!CC18</f>
        <v>0</v>
      </c>
      <c r="CD10" s="74">
        <f>'Infrastruk. sukūrimo sąnaudos'!CD18</f>
        <v>0</v>
      </c>
      <c r="CE10" s="74">
        <f>'Infrastruk. sukūrimo sąnaudos'!CE18</f>
        <v>0</v>
      </c>
      <c r="CF10" s="74">
        <f>'Infrastruk. sukūrimo sąnaudos'!CF18</f>
        <v>0</v>
      </c>
      <c r="CG10" s="74">
        <f>'Infrastruk. sukūrimo sąnaudos'!CG18</f>
        <v>0</v>
      </c>
      <c r="CH10" s="74">
        <f>'Infrastruk. sukūrimo sąnaudos'!CH18</f>
        <v>0</v>
      </c>
      <c r="CI10" s="74">
        <f>'Infrastruk. sukūrimo sąnaudos'!CI18</f>
        <v>0</v>
      </c>
      <c r="CJ10" s="74">
        <f>'Infrastruk. sukūrimo sąnaudos'!CJ18</f>
        <v>0</v>
      </c>
      <c r="CK10" s="74">
        <f>'Infrastruk. sukūrimo sąnaudos'!CK18</f>
        <v>0</v>
      </c>
      <c r="CL10" s="74">
        <f>'Infrastruk. sukūrimo sąnaudos'!CL18</f>
        <v>0</v>
      </c>
      <c r="CM10" s="74">
        <f>'Infrastruk. sukūrimo sąnaudos'!CM18</f>
        <v>0</v>
      </c>
      <c r="CN10" s="72">
        <f>SUM(CB10:CM10)</f>
        <v>0</v>
      </c>
      <c r="CO10" s="74">
        <f>'Infrastruk. sukūrimo sąnaudos'!CO18</f>
        <v>0</v>
      </c>
      <c r="CP10" s="74">
        <f>'Infrastruk. sukūrimo sąnaudos'!CP18</f>
        <v>0</v>
      </c>
      <c r="CQ10" s="74">
        <f>'Infrastruk. sukūrimo sąnaudos'!CQ18</f>
        <v>0</v>
      </c>
      <c r="CR10" s="74">
        <f>'Infrastruk. sukūrimo sąnaudos'!CR18</f>
        <v>0</v>
      </c>
      <c r="CS10" s="74">
        <f>'Infrastruk. sukūrimo sąnaudos'!CS18</f>
        <v>0</v>
      </c>
      <c r="CT10" s="74">
        <f>'Infrastruk. sukūrimo sąnaudos'!CT18</f>
        <v>0</v>
      </c>
      <c r="CU10" s="74">
        <f>'Infrastruk. sukūrimo sąnaudos'!CU18</f>
        <v>0</v>
      </c>
      <c r="CV10" s="74">
        <f>'Infrastruk. sukūrimo sąnaudos'!CV18</f>
        <v>0</v>
      </c>
      <c r="CW10" s="74">
        <f>'Infrastruk. sukūrimo sąnaudos'!CW18</f>
        <v>0</v>
      </c>
      <c r="CX10" s="74">
        <f>'Infrastruk. sukūrimo sąnaudos'!CX18</f>
        <v>0</v>
      </c>
      <c r="CY10" s="74">
        <f>'Infrastruk. sukūrimo sąnaudos'!CY18</f>
        <v>0</v>
      </c>
      <c r="CZ10" s="74">
        <f>'Infrastruk. sukūrimo sąnaudos'!CZ18</f>
        <v>0</v>
      </c>
      <c r="DA10" s="72">
        <f>SUM(CO10:CZ10)</f>
        <v>0</v>
      </c>
      <c r="DB10" s="74">
        <f>'Infrastruk. sukūrimo sąnaudos'!DB18</f>
        <v>0</v>
      </c>
      <c r="DC10" s="74">
        <f>'Infrastruk. sukūrimo sąnaudos'!DC18</f>
        <v>0</v>
      </c>
      <c r="DD10" s="74">
        <f>'Infrastruk. sukūrimo sąnaudos'!DD18</f>
        <v>0</v>
      </c>
      <c r="DE10" s="74">
        <f>'Infrastruk. sukūrimo sąnaudos'!DE18</f>
        <v>0</v>
      </c>
      <c r="DF10" s="74">
        <f>'Infrastruk. sukūrimo sąnaudos'!DF18</f>
        <v>0</v>
      </c>
      <c r="DG10" s="74">
        <f>'Infrastruk. sukūrimo sąnaudos'!DG18</f>
        <v>0</v>
      </c>
      <c r="DH10" s="74">
        <f>'Infrastruk. sukūrimo sąnaudos'!DH18</f>
        <v>0</v>
      </c>
      <c r="DI10" s="74">
        <f>'Infrastruk. sukūrimo sąnaudos'!DI18</f>
        <v>0</v>
      </c>
      <c r="DJ10" s="74">
        <f>'Infrastruk. sukūrimo sąnaudos'!DJ18</f>
        <v>0</v>
      </c>
      <c r="DK10" s="74">
        <f>'Infrastruk. sukūrimo sąnaudos'!DK18</f>
        <v>0</v>
      </c>
      <c r="DL10" s="74">
        <f>'Infrastruk. sukūrimo sąnaudos'!DL18</f>
        <v>0</v>
      </c>
      <c r="DM10" s="74">
        <f>'Infrastruk. sukūrimo sąnaudos'!DM18</f>
        <v>0</v>
      </c>
      <c r="DN10" s="72">
        <f>SUM(DB10:DM10)</f>
        <v>0</v>
      </c>
      <c r="DO10" s="74">
        <f>'Infrastruk. sukūrimo sąnaudos'!DO18</f>
        <v>0</v>
      </c>
      <c r="DP10" s="74">
        <f>'Infrastruk. sukūrimo sąnaudos'!DP18</f>
        <v>0</v>
      </c>
      <c r="DQ10" s="74">
        <f>'Infrastruk. sukūrimo sąnaudos'!DQ18</f>
        <v>0</v>
      </c>
      <c r="DR10" s="74">
        <f>'Infrastruk. sukūrimo sąnaudos'!DR18</f>
        <v>0</v>
      </c>
      <c r="DS10" s="74">
        <f>'Infrastruk. sukūrimo sąnaudos'!DS18</f>
        <v>0</v>
      </c>
      <c r="DT10" s="74">
        <f>'Infrastruk. sukūrimo sąnaudos'!DT18</f>
        <v>0</v>
      </c>
      <c r="DU10" s="74">
        <f>'Infrastruk. sukūrimo sąnaudos'!DU18</f>
        <v>0</v>
      </c>
      <c r="DV10" s="74">
        <f>'Infrastruk. sukūrimo sąnaudos'!DV18</f>
        <v>0</v>
      </c>
      <c r="DW10" s="74">
        <f>'Infrastruk. sukūrimo sąnaudos'!DW18</f>
        <v>0</v>
      </c>
      <c r="DX10" s="74">
        <f>'Infrastruk. sukūrimo sąnaudos'!DX18</f>
        <v>0</v>
      </c>
      <c r="DY10" s="74">
        <f>'Infrastruk. sukūrimo sąnaudos'!DY18</f>
        <v>0</v>
      </c>
      <c r="DZ10" s="74">
        <f>'Infrastruk. sukūrimo sąnaudos'!DZ18</f>
        <v>0</v>
      </c>
      <c r="EA10" s="72">
        <f>SUM(DO10:DZ10)</f>
        <v>0</v>
      </c>
      <c r="EB10" s="74">
        <f>'Infrastruk. sukūrimo sąnaudos'!EB18</f>
        <v>0</v>
      </c>
      <c r="EC10" s="74">
        <f>'Infrastruk. sukūrimo sąnaudos'!EC18</f>
        <v>0</v>
      </c>
      <c r="ED10" s="74">
        <f>'Infrastruk. sukūrimo sąnaudos'!ED18</f>
        <v>0</v>
      </c>
      <c r="EE10" s="74">
        <f>'Infrastruk. sukūrimo sąnaudos'!EE18</f>
        <v>0</v>
      </c>
      <c r="EF10" s="74">
        <f>'Infrastruk. sukūrimo sąnaudos'!EF18</f>
        <v>0</v>
      </c>
      <c r="EG10" s="74">
        <f>'Infrastruk. sukūrimo sąnaudos'!EG18</f>
        <v>0</v>
      </c>
      <c r="EH10" s="74">
        <f>'Infrastruk. sukūrimo sąnaudos'!EH18</f>
        <v>0</v>
      </c>
      <c r="EI10" s="74">
        <f>'Infrastruk. sukūrimo sąnaudos'!EI18</f>
        <v>0</v>
      </c>
      <c r="EJ10" s="74">
        <f>'Infrastruk. sukūrimo sąnaudos'!EJ18</f>
        <v>0</v>
      </c>
      <c r="EK10" s="74">
        <f>'Infrastruk. sukūrimo sąnaudos'!EK18</f>
        <v>0</v>
      </c>
      <c r="EL10" s="74">
        <f>'Infrastruk. sukūrimo sąnaudos'!EL18</f>
        <v>0</v>
      </c>
      <c r="EM10" s="74">
        <f>'Infrastruk. sukūrimo sąnaudos'!EM18</f>
        <v>0</v>
      </c>
      <c r="EN10" s="72">
        <f>SUM(EB10:EM10)</f>
        <v>0</v>
      </c>
      <c r="EO10" s="74">
        <f>'Infrastruk. sukūrimo sąnaudos'!EO18</f>
        <v>0</v>
      </c>
      <c r="EP10" s="74">
        <f>'Infrastruk. sukūrimo sąnaudos'!EP18</f>
        <v>0</v>
      </c>
      <c r="EQ10" s="74">
        <f>'Infrastruk. sukūrimo sąnaudos'!EQ18</f>
        <v>0</v>
      </c>
      <c r="ER10" s="74">
        <f>'Infrastruk. sukūrimo sąnaudos'!ER18</f>
        <v>0</v>
      </c>
      <c r="ES10" s="74">
        <f>'Infrastruk. sukūrimo sąnaudos'!ES18</f>
        <v>0</v>
      </c>
      <c r="ET10" s="74">
        <f>'Infrastruk. sukūrimo sąnaudos'!ET18</f>
        <v>0</v>
      </c>
      <c r="EU10" s="74">
        <f>'Infrastruk. sukūrimo sąnaudos'!EU18</f>
        <v>0</v>
      </c>
      <c r="EV10" s="74">
        <f>'Infrastruk. sukūrimo sąnaudos'!EV18</f>
        <v>0</v>
      </c>
      <c r="EW10" s="74">
        <f>'Infrastruk. sukūrimo sąnaudos'!EW18</f>
        <v>0</v>
      </c>
      <c r="EX10" s="74">
        <f>'Infrastruk. sukūrimo sąnaudos'!EX18</f>
        <v>0</v>
      </c>
      <c r="EY10" s="74">
        <f>'Infrastruk. sukūrimo sąnaudos'!EY18</f>
        <v>0</v>
      </c>
      <c r="EZ10" s="74">
        <f>'Infrastruk. sukūrimo sąnaudos'!EZ18</f>
        <v>0</v>
      </c>
      <c r="FA10" s="72">
        <f>SUM(EO10:EZ10)</f>
        <v>0</v>
      </c>
      <c r="FB10" s="74">
        <f>'Infrastruk. sukūrimo sąnaudos'!FB18</f>
        <v>0</v>
      </c>
      <c r="FC10" s="74">
        <f>'Infrastruk. sukūrimo sąnaudos'!FC18</f>
        <v>0</v>
      </c>
      <c r="FD10" s="74">
        <f>'Infrastruk. sukūrimo sąnaudos'!FD18</f>
        <v>0</v>
      </c>
      <c r="FE10" s="74">
        <f>'Infrastruk. sukūrimo sąnaudos'!FE18</f>
        <v>0</v>
      </c>
      <c r="FF10" s="74">
        <f>'Infrastruk. sukūrimo sąnaudos'!FF18</f>
        <v>0</v>
      </c>
      <c r="FG10" s="74">
        <f>'Infrastruk. sukūrimo sąnaudos'!FG18</f>
        <v>0</v>
      </c>
      <c r="FH10" s="74">
        <f>'Infrastruk. sukūrimo sąnaudos'!FH18</f>
        <v>0</v>
      </c>
      <c r="FI10" s="74">
        <f>'Infrastruk. sukūrimo sąnaudos'!FI18</f>
        <v>0</v>
      </c>
      <c r="FJ10" s="74">
        <f>'Infrastruk. sukūrimo sąnaudos'!FJ18</f>
        <v>0</v>
      </c>
      <c r="FK10" s="74">
        <f>'Infrastruk. sukūrimo sąnaudos'!FK18</f>
        <v>0</v>
      </c>
      <c r="FL10" s="74">
        <f>'Infrastruk. sukūrimo sąnaudos'!FL18</f>
        <v>0</v>
      </c>
      <c r="FM10" s="74">
        <f>'Infrastruk. sukūrimo sąnaudos'!FM18</f>
        <v>0</v>
      </c>
      <c r="FN10" s="72">
        <f>SUM(FB10:FM10)</f>
        <v>0</v>
      </c>
      <c r="FO10" s="74">
        <f>'Infrastruk. sukūrimo sąnaudos'!FO18</f>
        <v>0</v>
      </c>
      <c r="FP10" s="74">
        <f>'Infrastruk. sukūrimo sąnaudos'!FP18</f>
        <v>0</v>
      </c>
      <c r="FQ10" s="74">
        <f>'Infrastruk. sukūrimo sąnaudos'!FQ18</f>
        <v>0</v>
      </c>
      <c r="FR10" s="74">
        <f>'Infrastruk. sukūrimo sąnaudos'!FR18</f>
        <v>0</v>
      </c>
      <c r="FS10" s="74">
        <f>'Infrastruk. sukūrimo sąnaudos'!FS18</f>
        <v>0</v>
      </c>
      <c r="FT10" s="74">
        <f>'Infrastruk. sukūrimo sąnaudos'!FT18</f>
        <v>0</v>
      </c>
      <c r="FU10" s="74">
        <f>'Infrastruk. sukūrimo sąnaudos'!FU18</f>
        <v>0</v>
      </c>
      <c r="FV10" s="74">
        <f>'Infrastruk. sukūrimo sąnaudos'!FV18</f>
        <v>0</v>
      </c>
      <c r="FW10" s="74">
        <f>'Infrastruk. sukūrimo sąnaudos'!FW18</f>
        <v>0</v>
      </c>
      <c r="FX10" s="74">
        <f>'Infrastruk. sukūrimo sąnaudos'!FX18</f>
        <v>0</v>
      </c>
      <c r="FY10" s="74">
        <f>'Infrastruk. sukūrimo sąnaudos'!FY18</f>
        <v>0</v>
      </c>
      <c r="FZ10" s="74">
        <f>'Infrastruk. sukūrimo sąnaudos'!FZ18</f>
        <v>0</v>
      </c>
      <c r="GA10" s="72">
        <f>SUM(FO10:FZ10)</f>
        <v>0</v>
      </c>
      <c r="GB10" s="74">
        <f>'Infrastruk. sukūrimo sąnaudos'!GB18</f>
        <v>0</v>
      </c>
      <c r="GC10" s="74">
        <f>'Infrastruk. sukūrimo sąnaudos'!GC18</f>
        <v>0</v>
      </c>
      <c r="GD10" s="74">
        <f>'Infrastruk. sukūrimo sąnaudos'!GD18</f>
        <v>0</v>
      </c>
      <c r="GE10" s="74">
        <f>'Infrastruk. sukūrimo sąnaudos'!GE18</f>
        <v>0</v>
      </c>
      <c r="GF10" s="74">
        <f>'Infrastruk. sukūrimo sąnaudos'!GF18</f>
        <v>0</v>
      </c>
      <c r="GG10" s="74">
        <f>'Infrastruk. sukūrimo sąnaudos'!GG18</f>
        <v>0</v>
      </c>
      <c r="GH10" s="74">
        <f>'Infrastruk. sukūrimo sąnaudos'!GH18</f>
        <v>0</v>
      </c>
      <c r="GI10" s="74">
        <f>'Infrastruk. sukūrimo sąnaudos'!GI18</f>
        <v>0</v>
      </c>
      <c r="GJ10" s="74">
        <f>'Infrastruk. sukūrimo sąnaudos'!GJ18</f>
        <v>0</v>
      </c>
      <c r="GK10" s="74">
        <f>'Infrastruk. sukūrimo sąnaudos'!GK18</f>
        <v>0</v>
      </c>
      <c r="GL10" s="74">
        <f>'Infrastruk. sukūrimo sąnaudos'!GL18</f>
        <v>0</v>
      </c>
      <c r="GM10" s="74">
        <f>'Infrastruk. sukūrimo sąnaudos'!GM18</f>
        <v>0</v>
      </c>
      <c r="GN10" s="72">
        <f>SUM(GB10:GM10)</f>
        <v>0</v>
      </c>
      <c r="GO10" s="74">
        <f>'Infrastruk. sukūrimo sąnaudos'!GO18</f>
        <v>0</v>
      </c>
      <c r="GP10" s="74">
        <f>'Infrastruk. sukūrimo sąnaudos'!GP18</f>
        <v>0</v>
      </c>
      <c r="GQ10" s="74">
        <f>'Infrastruk. sukūrimo sąnaudos'!GQ18</f>
        <v>0</v>
      </c>
      <c r="GR10" s="74">
        <f>'Infrastruk. sukūrimo sąnaudos'!GR18</f>
        <v>0</v>
      </c>
      <c r="GS10" s="74">
        <f>'Infrastruk. sukūrimo sąnaudos'!GS18</f>
        <v>0</v>
      </c>
      <c r="GT10" s="74">
        <f>'Infrastruk. sukūrimo sąnaudos'!GT18</f>
        <v>0</v>
      </c>
      <c r="GU10" s="74">
        <f>'Infrastruk. sukūrimo sąnaudos'!GU18</f>
        <v>0</v>
      </c>
      <c r="GV10" s="74">
        <f>'Infrastruk. sukūrimo sąnaudos'!GV18</f>
        <v>0</v>
      </c>
      <c r="GW10" s="74">
        <f>'Infrastruk. sukūrimo sąnaudos'!GW18</f>
        <v>0</v>
      </c>
      <c r="GX10" s="74">
        <f>'Infrastruk. sukūrimo sąnaudos'!GX18</f>
        <v>0</v>
      </c>
      <c r="GY10" s="74">
        <f>'Infrastruk. sukūrimo sąnaudos'!GY18</f>
        <v>0</v>
      </c>
      <c r="GZ10" s="74">
        <f>'Infrastruk. sukūrimo sąnaudos'!GZ18</f>
        <v>0</v>
      </c>
      <c r="HA10" s="72">
        <f>SUM(GO10:GZ10)</f>
        <v>0</v>
      </c>
      <c r="HB10" s="74">
        <f>'Infrastruk. sukūrimo sąnaudos'!HB18</f>
        <v>0</v>
      </c>
      <c r="HC10" s="74">
        <f>'Infrastruk. sukūrimo sąnaudos'!HC18</f>
        <v>0</v>
      </c>
      <c r="HD10" s="74">
        <f>'Infrastruk. sukūrimo sąnaudos'!HD18</f>
        <v>0</v>
      </c>
      <c r="HE10" s="74">
        <f>'Infrastruk. sukūrimo sąnaudos'!HE18</f>
        <v>0</v>
      </c>
      <c r="HF10" s="74">
        <f>'Infrastruk. sukūrimo sąnaudos'!HF18</f>
        <v>0</v>
      </c>
      <c r="HG10" s="74">
        <f>'Infrastruk. sukūrimo sąnaudos'!HG18</f>
        <v>0</v>
      </c>
      <c r="HH10" s="74">
        <f>'Infrastruk. sukūrimo sąnaudos'!HH18</f>
        <v>0</v>
      </c>
      <c r="HI10" s="74">
        <f>'Infrastruk. sukūrimo sąnaudos'!HI18</f>
        <v>0</v>
      </c>
      <c r="HJ10" s="74">
        <f>'Infrastruk. sukūrimo sąnaudos'!HJ18</f>
        <v>0</v>
      </c>
      <c r="HK10" s="74">
        <f>'Infrastruk. sukūrimo sąnaudos'!HK18</f>
        <v>0</v>
      </c>
      <c r="HL10" s="74">
        <f>'Infrastruk. sukūrimo sąnaudos'!HL18</f>
        <v>0</v>
      </c>
      <c r="HM10" s="74">
        <f>'Infrastruk. sukūrimo sąnaudos'!HM18</f>
        <v>0</v>
      </c>
      <c r="HN10" s="72">
        <f>SUM(HB10:HM10)</f>
        <v>0</v>
      </c>
      <c r="HO10" s="74">
        <f>'Infrastruk. sukūrimo sąnaudos'!HO18</f>
        <v>0</v>
      </c>
      <c r="HP10" s="74">
        <f>'Infrastruk. sukūrimo sąnaudos'!HP18</f>
        <v>0</v>
      </c>
      <c r="HQ10" s="74">
        <f>'Infrastruk. sukūrimo sąnaudos'!HQ18</f>
        <v>0</v>
      </c>
      <c r="HR10" s="74">
        <f>'Infrastruk. sukūrimo sąnaudos'!HR18</f>
        <v>0</v>
      </c>
      <c r="HS10" s="74">
        <f>'Infrastruk. sukūrimo sąnaudos'!HS18</f>
        <v>0</v>
      </c>
      <c r="HT10" s="74">
        <f>'Infrastruk. sukūrimo sąnaudos'!HT18</f>
        <v>0</v>
      </c>
      <c r="HU10" s="74">
        <f>'Infrastruk. sukūrimo sąnaudos'!HU18</f>
        <v>0</v>
      </c>
      <c r="HV10" s="74">
        <f>'Infrastruk. sukūrimo sąnaudos'!HV18</f>
        <v>0</v>
      </c>
      <c r="HW10" s="74">
        <f>'Infrastruk. sukūrimo sąnaudos'!HW18</f>
        <v>0</v>
      </c>
      <c r="HX10" s="74">
        <f>'Infrastruk. sukūrimo sąnaudos'!HX18</f>
        <v>0</v>
      </c>
      <c r="HY10" s="74">
        <f>'Infrastruk. sukūrimo sąnaudos'!HY18</f>
        <v>0</v>
      </c>
      <c r="HZ10" s="74">
        <f>'Infrastruk. sukūrimo sąnaudos'!HZ18</f>
        <v>0</v>
      </c>
      <c r="IA10" s="72">
        <f>SUM(HO10:HZ10)</f>
        <v>0</v>
      </c>
      <c r="IB10" s="74">
        <f>'Infrastruk. sukūrimo sąnaudos'!IB18</f>
        <v>0</v>
      </c>
      <c r="IC10" s="74">
        <f>'Infrastruk. sukūrimo sąnaudos'!IC18</f>
        <v>0</v>
      </c>
      <c r="ID10" s="74">
        <f>'Infrastruk. sukūrimo sąnaudos'!ID18</f>
        <v>0</v>
      </c>
      <c r="IE10" s="74">
        <f>'Infrastruk. sukūrimo sąnaudos'!IE18</f>
        <v>0</v>
      </c>
      <c r="IF10" s="74">
        <f>'Infrastruk. sukūrimo sąnaudos'!IF18</f>
        <v>0</v>
      </c>
      <c r="IG10" s="74">
        <f>'Infrastruk. sukūrimo sąnaudos'!IG18</f>
        <v>0</v>
      </c>
      <c r="IH10" s="74">
        <f>'Infrastruk. sukūrimo sąnaudos'!IH18</f>
        <v>0</v>
      </c>
      <c r="II10" s="74">
        <f>'Infrastruk. sukūrimo sąnaudos'!II18</f>
        <v>0</v>
      </c>
      <c r="IJ10" s="74">
        <f>'Infrastruk. sukūrimo sąnaudos'!IJ18</f>
        <v>0</v>
      </c>
      <c r="IK10" s="74">
        <f>'Infrastruk. sukūrimo sąnaudos'!IK18</f>
        <v>0</v>
      </c>
      <c r="IL10" s="74">
        <f>'Infrastruk. sukūrimo sąnaudos'!IL18</f>
        <v>0</v>
      </c>
      <c r="IM10" s="74">
        <f>'Infrastruk. sukūrimo sąnaudos'!IM18</f>
        <v>0</v>
      </c>
      <c r="IN10" s="72">
        <f>SUM(IB10:IM10)</f>
        <v>0</v>
      </c>
      <c r="IO10" s="74">
        <f>'Infrastruk. sukūrimo sąnaudos'!IO18</f>
        <v>0</v>
      </c>
      <c r="IP10" s="74">
        <f>'Infrastruk. sukūrimo sąnaudos'!IP18</f>
        <v>0</v>
      </c>
      <c r="IQ10" s="74">
        <f>'Infrastruk. sukūrimo sąnaudos'!IQ18</f>
        <v>0</v>
      </c>
      <c r="IR10" s="74">
        <f>'Infrastruk. sukūrimo sąnaudos'!IR18</f>
        <v>0</v>
      </c>
      <c r="IS10" s="74">
        <f>'Infrastruk. sukūrimo sąnaudos'!IS18</f>
        <v>0</v>
      </c>
      <c r="IT10" s="74">
        <f>'Infrastruk. sukūrimo sąnaudos'!IT18</f>
        <v>0</v>
      </c>
      <c r="IU10" s="74">
        <f>'Infrastruk. sukūrimo sąnaudos'!IU18</f>
        <v>0</v>
      </c>
      <c r="IV10" s="74">
        <f>'Infrastruk. sukūrimo sąnaudos'!IV18</f>
        <v>0</v>
      </c>
      <c r="IW10" s="74">
        <f>'Infrastruk. sukūrimo sąnaudos'!IW18</f>
        <v>0</v>
      </c>
      <c r="IX10" s="74">
        <f>'Infrastruk. sukūrimo sąnaudos'!IX18</f>
        <v>0</v>
      </c>
      <c r="IY10" s="74">
        <f>'Infrastruk. sukūrimo sąnaudos'!IY18</f>
        <v>0</v>
      </c>
      <c r="IZ10" s="74">
        <f>'Infrastruk. sukūrimo sąnaudos'!IZ18</f>
        <v>0</v>
      </c>
      <c r="JA10" s="72">
        <f>SUM(IO10:IZ10)</f>
        <v>0</v>
      </c>
      <c r="JB10" s="74">
        <f>'Infrastruk. sukūrimo sąnaudos'!JB18</f>
        <v>0</v>
      </c>
      <c r="JC10" s="74">
        <f>'Infrastruk. sukūrimo sąnaudos'!JC18</f>
        <v>0</v>
      </c>
      <c r="JD10" s="74">
        <f>'Infrastruk. sukūrimo sąnaudos'!JD18</f>
        <v>0</v>
      </c>
      <c r="JE10" s="74">
        <f>'Infrastruk. sukūrimo sąnaudos'!JE18</f>
        <v>0</v>
      </c>
      <c r="JF10" s="74">
        <f>'Infrastruk. sukūrimo sąnaudos'!JF18</f>
        <v>0</v>
      </c>
      <c r="JG10" s="74">
        <f>'Infrastruk. sukūrimo sąnaudos'!JG18</f>
        <v>0</v>
      </c>
      <c r="JH10" s="74">
        <f>'Infrastruk. sukūrimo sąnaudos'!JH18</f>
        <v>0</v>
      </c>
      <c r="JI10" s="74">
        <f>'Infrastruk. sukūrimo sąnaudos'!JI18</f>
        <v>0</v>
      </c>
      <c r="JJ10" s="74">
        <f>'Infrastruk. sukūrimo sąnaudos'!JJ18</f>
        <v>0</v>
      </c>
      <c r="JK10" s="74">
        <f>'Infrastruk. sukūrimo sąnaudos'!JK18</f>
        <v>0</v>
      </c>
      <c r="JL10" s="74">
        <f>'Infrastruk. sukūrimo sąnaudos'!JL18</f>
        <v>0</v>
      </c>
      <c r="JM10" s="74">
        <f>'Infrastruk. sukūrimo sąnaudos'!JM18</f>
        <v>0</v>
      </c>
      <c r="JN10" s="72">
        <f>SUM(JB10:JM10)</f>
        <v>0</v>
      </c>
      <c r="JO10" s="74">
        <f>'Infrastruk. sukūrimo sąnaudos'!JO18</f>
        <v>0</v>
      </c>
      <c r="JP10" s="74">
        <f>'Infrastruk. sukūrimo sąnaudos'!JP18</f>
        <v>0</v>
      </c>
      <c r="JQ10" s="74">
        <f>'Infrastruk. sukūrimo sąnaudos'!JQ18</f>
        <v>0</v>
      </c>
      <c r="JR10" s="74">
        <f>'Infrastruk. sukūrimo sąnaudos'!JR18</f>
        <v>0</v>
      </c>
      <c r="JS10" s="74">
        <f>'Infrastruk. sukūrimo sąnaudos'!JS18</f>
        <v>0</v>
      </c>
      <c r="JT10" s="74">
        <f>'Infrastruk. sukūrimo sąnaudos'!JT18</f>
        <v>0</v>
      </c>
      <c r="JU10" s="74">
        <f>'Infrastruk. sukūrimo sąnaudos'!JU18</f>
        <v>0</v>
      </c>
      <c r="JV10" s="74">
        <f>'Infrastruk. sukūrimo sąnaudos'!JV18</f>
        <v>0</v>
      </c>
      <c r="JW10" s="74">
        <f>'Infrastruk. sukūrimo sąnaudos'!JW18</f>
        <v>0</v>
      </c>
      <c r="JX10" s="74">
        <f>'Infrastruk. sukūrimo sąnaudos'!JX18</f>
        <v>0</v>
      </c>
      <c r="JY10" s="74">
        <f>'Infrastruk. sukūrimo sąnaudos'!JY18</f>
        <v>0</v>
      </c>
      <c r="JZ10" s="74">
        <f>'Infrastruk. sukūrimo sąnaudos'!JZ18</f>
        <v>0</v>
      </c>
      <c r="KA10" s="72">
        <f>SUM(JO10:JZ10)</f>
        <v>0</v>
      </c>
      <c r="KB10" s="74">
        <f>'Infrastruk. sukūrimo sąnaudos'!KB18</f>
        <v>0</v>
      </c>
      <c r="KC10" s="74">
        <f>'Infrastruk. sukūrimo sąnaudos'!KC18</f>
        <v>0</v>
      </c>
      <c r="KD10" s="74">
        <f>'Infrastruk. sukūrimo sąnaudos'!KD18</f>
        <v>0</v>
      </c>
      <c r="KE10" s="74">
        <f>'Infrastruk. sukūrimo sąnaudos'!KE18</f>
        <v>0</v>
      </c>
      <c r="KF10" s="74">
        <f>'Infrastruk. sukūrimo sąnaudos'!KF18</f>
        <v>0</v>
      </c>
      <c r="KG10" s="74">
        <f>'Infrastruk. sukūrimo sąnaudos'!KG18</f>
        <v>0</v>
      </c>
      <c r="KH10" s="74">
        <f>'Infrastruk. sukūrimo sąnaudos'!KH18</f>
        <v>0</v>
      </c>
      <c r="KI10" s="74">
        <f>'Infrastruk. sukūrimo sąnaudos'!KI18</f>
        <v>0</v>
      </c>
      <c r="KJ10" s="74">
        <f>'Infrastruk. sukūrimo sąnaudos'!KJ18</f>
        <v>0</v>
      </c>
      <c r="KK10" s="74">
        <f>'Infrastruk. sukūrimo sąnaudos'!KK18</f>
        <v>0</v>
      </c>
      <c r="KL10" s="74">
        <f>'Infrastruk. sukūrimo sąnaudos'!KL18</f>
        <v>0</v>
      </c>
      <c r="KM10" s="74">
        <f>'Infrastruk. sukūrimo sąnaudos'!KM18</f>
        <v>0</v>
      </c>
      <c r="KN10" s="72">
        <f>SUM(KB10:KM10)</f>
        <v>0</v>
      </c>
      <c r="KO10" s="74">
        <f>'Infrastruk. sukūrimo sąnaudos'!KO18</f>
        <v>0</v>
      </c>
      <c r="KP10" s="74">
        <f>'Infrastruk. sukūrimo sąnaudos'!KP18</f>
        <v>0</v>
      </c>
      <c r="KQ10" s="74">
        <f>'Infrastruk. sukūrimo sąnaudos'!KQ18</f>
        <v>0</v>
      </c>
      <c r="KR10" s="74">
        <f>'Infrastruk. sukūrimo sąnaudos'!KR18</f>
        <v>0</v>
      </c>
      <c r="KS10" s="74">
        <f>'Infrastruk. sukūrimo sąnaudos'!KS18</f>
        <v>0</v>
      </c>
      <c r="KT10" s="74">
        <f>'Infrastruk. sukūrimo sąnaudos'!KT18</f>
        <v>0</v>
      </c>
      <c r="KU10" s="74">
        <f>'Infrastruk. sukūrimo sąnaudos'!KU18</f>
        <v>0</v>
      </c>
      <c r="KV10" s="74">
        <f>'Infrastruk. sukūrimo sąnaudos'!KV18</f>
        <v>0</v>
      </c>
      <c r="KW10" s="74">
        <f>'Infrastruk. sukūrimo sąnaudos'!KW18</f>
        <v>0</v>
      </c>
      <c r="KX10" s="74">
        <f>'Infrastruk. sukūrimo sąnaudos'!KX18</f>
        <v>0</v>
      </c>
      <c r="KY10" s="74">
        <f>'Infrastruk. sukūrimo sąnaudos'!KY18</f>
        <v>0</v>
      </c>
      <c r="KZ10" s="74">
        <f>'Infrastruk. sukūrimo sąnaudos'!KZ18</f>
        <v>0</v>
      </c>
      <c r="LA10" s="72">
        <f>SUM(KO10:KZ10)</f>
        <v>0</v>
      </c>
      <c r="LB10" s="74">
        <f>'Infrastruk. sukūrimo sąnaudos'!LB18</f>
        <v>0</v>
      </c>
      <c r="LC10" s="74">
        <f>'Infrastruk. sukūrimo sąnaudos'!LC18</f>
        <v>0</v>
      </c>
      <c r="LD10" s="74">
        <f>'Infrastruk. sukūrimo sąnaudos'!LD18</f>
        <v>0</v>
      </c>
      <c r="LE10" s="74">
        <f>'Infrastruk. sukūrimo sąnaudos'!LE18</f>
        <v>0</v>
      </c>
      <c r="LF10" s="74">
        <f>'Infrastruk. sukūrimo sąnaudos'!LF18</f>
        <v>0</v>
      </c>
      <c r="LG10" s="74">
        <f>'Infrastruk. sukūrimo sąnaudos'!LG18</f>
        <v>0</v>
      </c>
      <c r="LH10" s="74">
        <f>'Infrastruk. sukūrimo sąnaudos'!LH18</f>
        <v>0</v>
      </c>
      <c r="LI10" s="74">
        <f>'Infrastruk. sukūrimo sąnaudos'!LI18</f>
        <v>0</v>
      </c>
      <c r="LJ10" s="74">
        <f>'Infrastruk. sukūrimo sąnaudos'!LJ18</f>
        <v>0</v>
      </c>
      <c r="LK10" s="74">
        <f>'Infrastruk. sukūrimo sąnaudos'!LK18</f>
        <v>0</v>
      </c>
      <c r="LL10" s="74">
        <f>'Infrastruk. sukūrimo sąnaudos'!LL18</f>
        <v>0</v>
      </c>
      <c r="LM10" s="74">
        <f>'Infrastruk. sukūrimo sąnaudos'!LM18</f>
        <v>0</v>
      </c>
      <c r="LN10" s="72">
        <f>SUM(LB10:LM10)</f>
        <v>0</v>
      </c>
    </row>
    <row r="11" spans="1:326" s="45" customFormat="1">
      <c r="A11" s="140" t="s">
        <v>165</v>
      </c>
      <c r="B11" s="141"/>
      <c r="C11" s="141"/>
      <c r="D11" s="141"/>
      <c r="E11" s="141"/>
      <c r="F11" s="141"/>
      <c r="G11" s="141"/>
      <c r="H11" s="141"/>
      <c r="I11" s="141"/>
      <c r="J11" s="141"/>
      <c r="K11" s="141"/>
      <c r="L11" s="141"/>
      <c r="M11" s="143">
        <f>-N8</f>
        <v>-375000</v>
      </c>
      <c r="N11" s="142">
        <f>M11</f>
        <v>-375000</v>
      </c>
      <c r="O11" s="141"/>
      <c r="P11" s="141"/>
      <c r="Q11" s="141"/>
      <c r="R11" s="141"/>
      <c r="S11" s="141"/>
      <c r="T11" s="141"/>
      <c r="U11" s="141"/>
      <c r="V11" s="141"/>
      <c r="W11" s="141"/>
      <c r="X11" s="141"/>
      <c r="Y11" s="141"/>
      <c r="Z11" s="143">
        <f>-AA8</f>
        <v>-1250000</v>
      </c>
      <c r="AA11" s="72">
        <f>SUM(O11:Z11)</f>
        <v>-1250000</v>
      </c>
      <c r="AB11" s="141"/>
      <c r="AC11" s="141"/>
      <c r="AD11" s="141"/>
      <c r="AE11" s="141"/>
      <c r="AF11" s="141"/>
      <c r="AG11" s="141"/>
      <c r="AH11" s="141"/>
      <c r="AI11" s="141"/>
      <c r="AJ11" s="141"/>
      <c r="AK11" s="141"/>
      <c r="AL11" s="141"/>
      <c r="AM11" s="143">
        <f>-AN8</f>
        <v>-874999.99999999988</v>
      </c>
      <c r="AN11" s="72">
        <f>SUM(AB11:AM11)</f>
        <v>-874999.99999999988</v>
      </c>
      <c r="AO11" s="143">
        <f>-AO10</f>
        <v>0</v>
      </c>
      <c r="AP11" s="143">
        <f t="shared" ref="AP11:AZ11" si="196">-AP10</f>
        <v>0</v>
      </c>
      <c r="AQ11" s="143">
        <f t="shared" si="196"/>
        <v>0</v>
      </c>
      <c r="AR11" s="143">
        <f t="shared" si="196"/>
        <v>0</v>
      </c>
      <c r="AS11" s="143">
        <f t="shared" si="196"/>
        <v>0</v>
      </c>
      <c r="AT11" s="143">
        <f t="shared" si="196"/>
        <v>0</v>
      </c>
      <c r="AU11" s="143">
        <f t="shared" si="196"/>
        <v>0</v>
      </c>
      <c r="AV11" s="143">
        <f t="shared" si="196"/>
        <v>0</v>
      </c>
      <c r="AW11" s="143">
        <f t="shared" si="196"/>
        <v>0</v>
      </c>
      <c r="AX11" s="143">
        <f t="shared" si="196"/>
        <v>0</v>
      </c>
      <c r="AY11" s="143">
        <f t="shared" si="196"/>
        <v>0</v>
      </c>
      <c r="AZ11" s="143">
        <f t="shared" si="196"/>
        <v>0</v>
      </c>
      <c r="BA11" s="72">
        <f>SUM(AO11:AZ11)</f>
        <v>0</v>
      </c>
      <c r="BB11" s="143">
        <f>-BB10</f>
        <v>0</v>
      </c>
      <c r="BC11" s="143">
        <f t="shared" ref="BC11" si="197">-BC10</f>
        <v>0</v>
      </c>
      <c r="BD11" s="143">
        <f t="shared" ref="BD11" si="198">-BD10</f>
        <v>0</v>
      </c>
      <c r="BE11" s="143">
        <f t="shared" ref="BE11" si="199">-BE10</f>
        <v>0</v>
      </c>
      <c r="BF11" s="143">
        <f t="shared" ref="BF11" si="200">-BF10</f>
        <v>0</v>
      </c>
      <c r="BG11" s="143">
        <f t="shared" ref="BG11" si="201">-BG10</f>
        <v>0</v>
      </c>
      <c r="BH11" s="143">
        <f t="shared" ref="BH11" si="202">-BH10</f>
        <v>0</v>
      </c>
      <c r="BI11" s="143">
        <f t="shared" ref="BI11" si="203">-BI10</f>
        <v>0</v>
      </c>
      <c r="BJ11" s="143">
        <f t="shared" ref="BJ11" si="204">-BJ10</f>
        <v>0</v>
      </c>
      <c r="BK11" s="143">
        <f t="shared" ref="BK11" si="205">-BK10</f>
        <v>0</v>
      </c>
      <c r="BL11" s="143">
        <f t="shared" ref="BL11" si="206">-BL10</f>
        <v>0</v>
      </c>
      <c r="BM11" s="143">
        <f t="shared" ref="BM11" si="207">-BM10</f>
        <v>0</v>
      </c>
      <c r="BN11" s="72">
        <f>SUM(BB11:BM11)</f>
        <v>0</v>
      </c>
      <c r="BO11" s="143">
        <f>-BO10</f>
        <v>0</v>
      </c>
      <c r="BP11" s="143">
        <f t="shared" ref="BP11" si="208">-BP10</f>
        <v>0</v>
      </c>
      <c r="BQ11" s="143">
        <f t="shared" ref="BQ11" si="209">-BQ10</f>
        <v>0</v>
      </c>
      <c r="BR11" s="143">
        <f t="shared" ref="BR11" si="210">-BR10</f>
        <v>0</v>
      </c>
      <c r="BS11" s="143">
        <f t="shared" ref="BS11" si="211">-BS10</f>
        <v>0</v>
      </c>
      <c r="BT11" s="143">
        <f t="shared" ref="BT11" si="212">-BT10</f>
        <v>0</v>
      </c>
      <c r="BU11" s="143">
        <f t="shared" ref="BU11" si="213">-BU10</f>
        <v>0</v>
      </c>
      <c r="BV11" s="143">
        <f t="shared" ref="BV11" si="214">-BV10</f>
        <v>0</v>
      </c>
      <c r="BW11" s="143">
        <f t="shared" ref="BW11" si="215">-BW10</f>
        <v>0</v>
      </c>
      <c r="BX11" s="143">
        <f t="shared" ref="BX11" si="216">-BX10</f>
        <v>0</v>
      </c>
      <c r="BY11" s="143">
        <f t="shared" ref="BY11" si="217">-BY10</f>
        <v>0</v>
      </c>
      <c r="BZ11" s="143">
        <f t="shared" ref="BZ11" si="218">-BZ10</f>
        <v>0</v>
      </c>
      <c r="CA11" s="72">
        <f>SUM(BO11:BZ11)</f>
        <v>0</v>
      </c>
      <c r="CB11" s="143">
        <f>-CB10</f>
        <v>0</v>
      </c>
      <c r="CC11" s="143">
        <f t="shared" ref="CC11" si="219">-CC10</f>
        <v>0</v>
      </c>
      <c r="CD11" s="143">
        <f t="shared" ref="CD11" si="220">-CD10</f>
        <v>0</v>
      </c>
      <c r="CE11" s="143">
        <f t="shared" ref="CE11" si="221">-CE10</f>
        <v>0</v>
      </c>
      <c r="CF11" s="143">
        <f t="shared" ref="CF11" si="222">-CF10</f>
        <v>0</v>
      </c>
      <c r="CG11" s="143">
        <f t="shared" ref="CG11" si="223">-CG10</f>
        <v>0</v>
      </c>
      <c r="CH11" s="143">
        <f t="shared" ref="CH11" si="224">-CH10</f>
        <v>0</v>
      </c>
      <c r="CI11" s="143">
        <f t="shared" ref="CI11" si="225">-CI10</f>
        <v>0</v>
      </c>
      <c r="CJ11" s="143">
        <f t="shared" ref="CJ11" si="226">-CJ10</f>
        <v>0</v>
      </c>
      <c r="CK11" s="143">
        <f t="shared" ref="CK11" si="227">-CK10</f>
        <v>0</v>
      </c>
      <c r="CL11" s="143">
        <f t="shared" ref="CL11" si="228">-CL10</f>
        <v>0</v>
      </c>
      <c r="CM11" s="143">
        <f t="shared" ref="CM11" si="229">-CM10</f>
        <v>0</v>
      </c>
      <c r="CN11" s="72">
        <f>SUM(CB11:CM11)</f>
        <v>0</v>
      </c>
      <c r="CO11" s="143">
        <f>-CO10</f>
        <v>0</v>
      </c>
      <c r="CP11" s="143">
        <f t="shared" ref="CP11" si="230">-CP10</f>
        <v>0</v>
      </c>
      <c r="CQ11" s="143">
        <f t="shared" ref="CQ11" si="231">-CQ10</f>
        <v>0</v>
      </c>
      <c r="CR11" s="143">
        <f t="shared" ref="CR11" si="232">-CR10</f>
        <v>0</v>
      </c>
      <c r="CS11" s="143">
        <f t="shared" ref="CS11" si="233">-CS10</f>
        <v>0</v>
      </c>
      <c r="CT11" s="143">
        <f t="shared" ref="CT11" si="234">-CT10</f>
        <v>0</v>
      </c>
      <c r="CU11" s="143">
        <f t="shared" ref="CU11" si="235">-CU10</f>
        <v>0</v>
      </c>
      <c r="CV11" s="143">
        <f t="shared" ref="CV11" si="236">-CV10</f>
        <v>0</v>
      </c>
      <c r="CW11" s="143">
        <f t="shared" ref="CW11" si="237">-CW10</f>
        <v>0</v>
      </c>
      <c r="CX11" s="143">
        <f t="shared" ref="CX11" si="238">-CX10</f>
        <v>0</v>
      </c>
      <c r="CY11" s="143">
        <f t="shared" ref="CY11" si="239">-CY10</f>
        <v>0</v>
      </c>
      <c r="CZ11" s="143">
        <f t="shared" ref="CZ11" si="240">-CZ10</f>
        <v>0</v>
      </c>
      <c r="DA11" s="72">
        <f>SUM(CO11:CZ11)</f>
        <v>0</v>
      </c>
      <c r="DB11" s="143">
        <f>-DB10</f>
        <v>0</v>
      </c>
      <c r="DC11" s="143">
        <f t="shared" ref="DC11" si="241">-DC10</f>
        <v>0</v>
      </c>
      <c r="DD11" s="143">
        <f t="shared" ref="DD11" si="242">-DD10</f>
        <v>0</v>
      </c>
      <c r="DE11" s="143">
        <f t="shared" ref="DE11" si="243">-DE10</f>
        <v>0</v>
      </c>
      <c r="DF11" s="143">
        <f t="shared" ref="DF11" si="244">-DF10</f>
        <v>0</v>
      </c>
      <c r="DG11" s="143">
        <f t="shared" ref="DG11" si="245">-DG10</f>
        <v>0</v>
      </c>
      <c r="DH11" s="143">
        <f t="shared" ref="DH11" si="246">-DH10</f>
        <v>0</v>
      </c>
      <c r="DI11" s="143">
        <f t="shared" ref="DI11" si="247">-DI10</f>
        <v>0</v>
      </c>
      <c r="DJ11" s="143">
        <f t="shared" ref="DJ11" si="248">-DJ10</f>
        <v>0</v>
      </c>
      <c r="DK11" s="143">
        <f t="shared" ref="DK11" si="249">-DK10</f>
        <v>0</v>
      </c>
      <c r="DL11" s="143">
        <f t="shared" ref="DL11" si="250">-DL10</f>
        <v>0</v>
      </c>
      <c r="DM11" s="143">
        <f t="shared" ref="DM11" si="251">-DM10</f>
        <v>0</v>
      </c>
      <c r="DN11" s="72">
        <f>SUM(DB11:DM11)</f>
        <v>0</v>
      </c>
      <c r="DO11" s="143">
        <f>-DO10</f>
        <v>0</v>
      </c>
      <c r="DP11" s="143">
        <f t="shared" ref="DP11" si="252">-DP10</f>
        <v>0</v>
      </c>
      <c r="DQ11" s="143">
        <f t="shared" ref="DQ11" si="253">-DQ10</f>
        <v>0</v>
      </c>
      <c r="DR11" s="143">
        <f t="shared" ref="DR11" si="254">-DR10</f>
        <v>0</v>
      </c>
      <c r="DS11" s="143">
        <f t="shared" ref="DS11" si="255">-DS10</f>
        <v>0</v>
      </c>
      <c r="DT11" s="143">
        <f t="shared" ref="DT11" si="256">-DT10</f>
        <v>0</v>
      </c>
      <c r="DU11" s="143">
        <f t="shared" ref="DU11" si="257">-DU10</f>
        <v>0</v>
      </c>
      <c r="DV11" s="143">
        <f t="shared" ref="DV11" si="258">-DV10</f>
        <v>0</v>
      </c>
      <c r="DW11" s="143">
        <f t="shared" ref="DW11" si="259">-DW10</f>
        <v>0</v>
      </c>
      <c r="DX11" s="143">
        <f t="shared" ref="DX11" si="260">-DX10</f>
        <v>0</v>
      </c>
      <c r="DY11" s="143">
        <f t="shared" ref="DY11" si="261">-DY10</f>
        <v>0</v>
      </c>
      <c r="DZ11" s="143">
        <f t="shared" ref="DZ11" si="262">-DZ10</f>
        <v>0</v>
      </c>
      <c r="EA11" s="72">
        <f>SUM(DO11:DZ11)</f>
        <v>0</v>
      </c>
      <c r="EB11" s="143">
        <f>-EB10</f>
        <v>0</v>
      </c>
      <c r="EC11" s="143">
        <f t="shared" ref="EC11" si="263">-EC10</f>
        <v>0</v>
      </c>
      <c r="ED11" s="143">
        <f t="shared" ref="ED11" si="264">-ED10</f>
        <v>0</v>
      </c>
      <c r="EE11" s="143">
        <f t="shared" ref="EE11" si="265">-EE10</f>
        <v>0</v>
      </c>
      <c r="EF11" s="143">
        <f t="shared" ref="EF11" si="266">-EF10</f>
        <v>0</v>
      </c>
      <c r="EG11" s="143">
        <f t="shared" ref="EG11" si="267">-EG10</f>
        <v>0</v>
      </c>
      <c r="EH11" s="143">
        <f t="shared" ref="EH11" si="268">-EH10</f>
        <v>0</v>
      </c>
      <c r="EI11" s="143">
        <f t="shared" ref="EI11" si="269">-EI10</f>
        <v>0</v>
      </c>
      <c r="EJ11" s="143">
        <f t="shared" ref="EJ11" si="270">-EJ10</f>
        <v>0</v>
      </c>
      <c r="EK11" s="143">
        <f t="shared" ref="EK11" si="271">-EK10</f>
        <v>0</v>
      </c>
      <c r="EL11" s="143">
        <f t="shared" ref="EL11" si="272">-EL10</f>
        <v>0</v>
      </c>
      <c r="EM11" s="143">
        <f t="shared" ref="EM11" si="273">-EM10</f>
        <v>0</v>
      </c>
      <c r="EN11" s="72">
        <f>SUM(EB11:EM11)</f>
        <v>0</v>
      </c>
      <c r="EO11" s="143">
        <f>-EO10</f>
        <v>0</v>
      </c>
      <c r="EP11" s="143">
        <f t="shared" ref="EP11" si="274">-EP10</f>
        <v>0</v>
      </c>
      <c r="EQ11" s="143">
        <f t="shared" ref="EQ11" si="275">-EQ10</f>
        <v>0</v>
      </c>
      <c r="ER11" s="143">
        <f t="shared" ref="ER11" si="276">-ER10</f>
        <v>0</v>
      </c>
      <c r="ES11" s="143">
        <f t="shared" ref="ES11" si="277">-ES10</f>
        <v>0</v>
      </c>
      <c r="ET11" s="143">
        <f t="shared" ref="ET11" si="278">-ET10</f>
        <v>0</v>
      </c>
      <c r="EU11" s="143">
        <f t="shared" ref="EU11" si="279">-EU10</f>
        <v>0</v>
      </c>
      <c r="EV11" s="143">
        <f t="shared" ref="EV11" si="280">-EV10</f>
        <v>0</v>
      </c>
      <c r="EW11" s="143">
        <f t="shared" ref="EW11" si="281">-EW10</f>
        <v>0</v>
      </c>
      <c r="EX11" s="143">
        <f t="shared" ref="EX11" si="282">-EX10</f>
        <v>0</v>
      </c>
      <c r="EY11" s="143">
        <f t="shared" ref="EY11" si="283">-EY10</f>
        <v>0</v>
      </c>
      <c r="EZ11" s="143">
        <f t="shared" ref="EZ11" si="284">-EZ10</f>
        <v>0</v>
      </c>
      <c r="FA11" s="72">
        <f>SUM(EO11:EZ11)</f>
        <v>0</v>
      </c>
      <c r="FB11" s="143">
        <f>-FB10</f>
        <v>0</v>
      </c>
      <c r="FC11" s="143">
        <f t="shared" ref="FC11" si="285">-FC10</f>
        <v>0</v>
      </c>
      <c r="FD11" s="143">
        <f t="shared" ref="FD11" si="286">-FD10</f>
        <v>0</v>
      </c>
      <c r="FE11" s="143">
        <f t="shared" ref="FE11" si="287">-FE10</f>
        <v>0</v>
      </c>
      <c r="FF11" s="143">
        <f t="shared" ref="FF11" si="288">-FF10</f>
        <v>0</v>
      </c>
      <c r="FG11" s="143">
        <f t="shared" ref="FG11" si="289">-FG10</f>
        <v>0</v>
      </c>
      <c r="FH11" s="143">
        <f t="shared" ref="FH11" si="290">-FH10</f>
        <v>0</v>
      </c>
      <c r="FI11" s="143">
        <f t="shared" ref="FI11" si="291">-FI10</f>
        <v>0</v>
      </c>
      <c r="FJ11" s="143">
        <f t="shared" ref="FJ11" si="292">-FJ10</f>
        <v>0</v>
      </c>
      <c r="FK11" s="143">
        <f t="shared" ref="FK11" si="293">-FK10</f>
        <v>0</v>
      </c>
      <c r="FL11" s="143">
        <f t="shared" ref="FL11" si="294">-FL10</f>
        <v>0</v>
      </c>
      <c r="FM11" s="143">
        <f t="shared" ref="FM11" si="295">-FM10</f>
        <v>0</v>
      </c>
      <c r="FN11" s="72">
        <f>SUM(FB11:FM11)</f>
        <v>0</v>
      </c>
      <c r="FO11" s="143">
        <f>-FO10</f>
        <v>0</v>
      </c>
      <c r="FP11" s="143">
        <f t="shared" ref="FP11" si="296">-FP10</f>
        <v>0</v>
      </c>
      <c r="FQ11" s="143">
        <f t="shared" ref="FQ11" si="297">-FQ10</f>
        <v>0</v>
      </c>
      <c r="FR11" s="143">
        <f t="shared" ref="FR11" si="298">-FR10</f>
        <v>0</v>
      </c>
      <c r="FS11" s="143">
        <f t="shared" ref="FS11" si="299">-FS10</f>
        <v>0</v>
      </c>
      <c r="FT11" s="143">
        <f t="shared" ref="FT11" si="300">-FT10</f>
        <v>0</v>
      </c>
      <c r="FU11" s="143">
        <f t="shared" ref="FU11" si="301">-FU10</f>
        <v>0</v>
      </c>
      <c r="FV11" s="143">
        <f t="shared" ref="FV11" si="302">-FV10</f>
        <v>0</v>
      </c>
      <c r="FW11" s="143">
        <f t="shared" ref="FW11" si="303">-FW10</f>
        <v>0</v>
      </c>
      <c r="FX11" s="143">
        <f t="shared" ref="FX11" si="304">-FX10</f>
        <v>0</v>
      </c>
      <c r="FY11" s="143">
        <f t="shared" ref="FY11" si="305">-FY10</f>
        <v>0</v>
      </c>
      <c r="FZ11" s="143">
        <f t="shared" ref="FZ11" si="306">-FZ10</f>
        <v>0</v>
      </c>
      <c r="GA11" s="72">
        <f>SUM(FO11:FZ11)</f>
        <v>0</v>
      </c>
      <c r="GB11" s="143">
        <f>-GB10</f>
        <v>0</v>
      </c>
      <c r="GC11" s="143">
        <f t="shared" ref="GC11" si="307">-GC10</f>
        <v>0</v>
      </c>
      <c r="GD11" s="143">
        <f t="shared" ref="GD11" si="308">-GD10</f>
        <v>0</v>
      </c>
      <c r="GE11" s="143">
        <f t="shared" ref="GE11" si="309">-GE10</f>
        <v>0</v>
      </c>
      <c r="GF11" s="143">
        <f t="shared" ref="GF11" si="310">-GF10</f>
        <v>0</v>
      </c>
      <c r="GG11" s="143">
        <f t="shared" ref="GG11" si="311">-GG10</f>
        <v>0</v>
      </c>
      <c r="GH11" s="143">
        <f t="shared" ref="GH11" si="312">-GH10</f>
        <v>0</v>
      </c>
      <c r="GI11" s="143">
        <f t="shared" ref="GI11" si="313">-GI10</f>
        <v>0</v>
      </c>
      <c r="GJ11" s="143">
        <f t="shared" ref="GJ11" si="314">-GJ10</f>
        <v>0</v>
      </c>
      <c r="GK11" s="143">
        <f t="shared" ref="GK11" si="315">-GK10</f>
        <v>0</v>
      </c>
      <c r="GL11" s="143">
        <f t="shared" ref="GL11" si="316">-GL10</f>
        <v>0</v>
      </c>
      <c r="GM11" s="143">
        <f t="shared" ref="GM11" si="317">-GM10</f>
        <v>0</v>
      </c>
      <c r="GN11" s="72">
        <f>SUM(GB11:GM11)</f>
        <v>0</v>
      </c>
      <c r="GO11" s="143">
        <f>-GO10</f>
        <v>0</v>
      </c>
      <c r="GP11" s="143">
        <f t="shared" ref="GP11" si="318">-GP10</f>
        <v>0</v>
      </c>
      <c r="GQ11" s="143">
        <f t="shared" ref="GQ11" si="319">-GQ10</f>
        <v>0</v>
      </c>
      <c r="GR11" s="143">
        <f t="shared" ref="GR11" si="320">-GR10</f>
        <v>0</v>
      </c>
      <c r="GS11" s="143">
        <f t="shared" ref="GS11" si="321">-GS10</f>
        <v>0</v>
      </c>
      <c r="GT11" s="143">
        <f t="shared" ref="GT11" si="322">-GT10</f>
        <v>0</v>
      </c>
      <c r="GU11" s="143">
        <f t="shared" ref="GU11" si="323">-GU10</f>
        <v>0</v>
      </c>
      <c r="GV11" s="143">
        <f t="shared" ref="GV11" si="324">-GV10</f>
        <v>0</v>
      </c>
      <c r="GW11" s="143">
        <f t="shared" ref="GW11" si="325">-GW10</f>
        <v>0</v>
      </c>
      <c r="GX11" s="143">
        <f t="shared" ref="GX11" si="326">-GX10</f>
        <v>0</v>
      </c>
      <c r="GY11" s="143">
        <f t="shared" ref="GY11" si="327">-GY10</f>
        <v>0</v>
      </c>
      <c r="GZ11" s="143">
        <f t="shared" ref="GZ11" si="328">-GZ10</f>
        <v>0</v>
      </c>
      <c r="HA11" s="72">
        <f>SUM(GO11:GZ11)</f>
        <v>0</v>
      </c>
      <c r="HB11" s="143">
        <f>-HB10</f>
        <v>0</v>
      </c>
      <c r="HC11" s="143">
        <f t="shared" ref="HC11" si="329">-HC10</f>
        <v>0</v>
      </c>
      <c r="HD11" s="143">
        <f t="shared" ref="HD11" si="330">-HD10</f>
        <v>0</v>
      </c>
      <c r="HE11" s="143">
        <f t="shared" ref="HE11" si="331">-HE10</f>
        <v>0</v>
      </c>
      <c r="HF11" s="143">
        <f t="shared" ref="HF11" si="332">-HF10</f>
        <v>0</v>
      </c>
      <c r="HG11" s="143">
        <f t="shared" ref="HG11" si="333">-HG10</f>
        <v>0</v>
      </c>
      <c r="HH11" s="143">
        <f t="shared" ref="HH11" si="334">-HH10</f>
        <v>0</v>
      </c>
      <c r="HI11" s="143">
        <f t="shared" ref="HI11" si="335">-HI10</f>
        <v>0</v>
      </c>
      <c r="HJ11" s="143">
        <f t="shared" ref="HJ11" si="336">-HJ10</f>
        <v>0</v>
      </c>
      <c r="HK11" s="143">
        <f t="shared" ref="HK11" si="337">-HK10</f>
        <v>0</v>
      </c>
      <c r="HL11" s="143">
        <f t="shared" ref="HL11" si="338">-HL10</f>
        <v>0</v>
      </c>
      <c r="HM11" s="143">
        <f t="shared" ref="HM11" si="339">-HM10</f>
        <v>0</v>
      </c>
      <c r="HN11" s="72">
        <f>SUM(HB11:HM11)</f>
        <v>0</v>
      </c>
      <c r="HO11" s="141"/>
      <c r="HP11" s="141"/>
      <c r="HQ11" s="141"/>
      <c r="HR11" s="141"/>
      <c r="HS11" s="141"/>
      <c r="HT11" s="141"/>
      <c r="HU11" s="141"/>
      <c r="HV11" s="141"/>
      <c r="HW11" s="141"/>
      <c r="HX11" s="141"/>
      <c r="HY11" s="143">
        <f>-IA10</f>
        <v>0</v>
      </c>
      <c r="HZ11" s="143"/>
      <c r="IA11" s="72">
        <f>SUM(HO11:HZ11)</f>
        <v>0</v>
      </c>
      <c r="IB11" s="141"/>
      <c r="IC11" s="141"/>
      <c r="ID11" s="141"/>
      <c r="IE11" s="141"/>
      <c r="IF11" s="141"/>
      <c r="IG11" s="141"/>
      <c r="IH11" s="141"/>
      <c r="II11" s="141"/>
      <c r="IJ11" s="141"/>
      <c r="IK11" s="141"/>
      <c r="IL11" s="143">
        <f>-IN10</f>
        <v>0</v>
      </c>
      <c r="IM11" s="143"/>
      <c r="IN11" s="72">
        <f>SUM(IB11:IM11)</f>
        <v>0</v>
      </c>
      <c r="IO11" s="141"/>
      <c r="IP11" s="141"/>
      <c r="IQ11" s="141"/>
      <c r="IR11" s="141"/>
      <c r="IS11" s="141"/>
      <c r="IT11" s="141"/>
      <c r="IU11" s="141"/>
      <c r="IV11" s="141"/>
      <c r="IW11" s="141"/>
      <c r="IX11" s="141"/>
      <c r="IY11" s="143">
        <f>-JA10</f>
        <v>0</v>
      </c>
      <c r="IZ11" s="143"/>
      <c r="JA11" s="72">
        <f>SUM(IO11:IZ11)</f>
        <v>0</v>
      </c>
      <c r="JB11" s="141"/>
      <c r="JC11" s="141"/>
      <c r="JD11" s="141"/>
      <c r="JE11" s="141"/>
      <c r="JF11" s="141"/>
      <c r="JG11" s="141"/>
      <c r="JH11" s="141"/>
      <c r="JI11" s="141"/>
      <c r="JJ11" s="141"/>
      <c r="JK11" s="141"/>
      <c r="JL11" s="143">
        <f>-JN10</f>
        <v>0</v>
      </c>
      <c r="JM11" s="143"/>
      <c r="JN11" s="72">
        <f>SUM(JB11:JM11)</f>
        <v>0</v>
      </c>
      <c r="JO11" s="141"/>
      <c r="JP11" s="141"/>
      <c r="JQ11" s="141"/>
      <c r="JR11" s="141"/>
      <c r="JS11" s="141"/>
      <c r="JT11" s="141"/>
      <c r="JU11" s="141"/>
      <c r="JV11" s="141"/>
      <c r="JW11" s="141"/>
      <c r="JX11" s="141"/>
      <c r="JY11" s="143">
        <f>-KA10</f>
        <v>0</v>
      </c>
      <c r="JZ11" s="143"/>
      <c r="KA11" s="72">
        <f>SUM(JO11:JZ11)</f>
        <v>0</v>
      </c>
      <c r="KB11" s="141"/>
      <c r="KC11" s="141"/>
      <c r="KD11" s="141"/>
      <c r="KE11" s="141"/>
      <c r="KF11" s="141"/>
      <c r="KG11" s="141"/>
      <c r="KH11" s="141"/>
      <c r="KI11" s="141"/>
      <c r="KJ11" s="141"/>
      <c r="KK11" s="141"/>
      <c r="KL11" s="143">
        <f>-KN10</f>
        <v>0</v>
      </c>
      <c r="KM11" s="143"/>
      <c r="KN11" s="72">
        <f>SUM(KB11:KM11)</f>
        <v>0</v>
      </c>
      <c r="KO11" s="141"/>
      <c r="KP11" s="141"/>
      <c r="KQ11" s="141"/>
      <c r="KR11" s="141"/>
      <c r="KS11" s="141"/>
      <c r="KT11" s="141"/>
      <c r="KU11" s="141"/>
      <c r="KV11" s="141"/>
      <c r="KW11" s="141"/>
      <c r="KX11" s="141"/>
      <c r="KY11" s="143">
        <f>-LA10</f>
        <v>0</v>
      </c>
      <c r="KZ11" s="143"/>
      <c r="LA11" s="72">
        <f>SUM(KO11:KZ11)</f>
        <v>0</v>
      </c>
      <c r="LB11" s="141"/>
      <c r="LC11" s="141"/>
      <c r="LD11" s="141"/>
      <c r="LE11" s="141"/>
      <c r="LF11" s="141"/>
      <c r="LG11" s="141"/>
      <c r="LH11" s="141"/>
      <c r="LI11" s="141"/>
      <c r="LJ11" s="141"/>
      <c r="LK11" s="141"/>
      <c r="LL11" s="143">
        <f>-LN10</f>
        <v>0</v>
      </c>
      <c r="LM11" s="143"/>
      <c r="LN11" s="72">
        <f>SUM(LB11:LM11)</f>
        <v>0</v>
      </c>
    </row>
    <row r="12" spans="1:326" s="45" customFormat="1" ht="14.65" thickBot="1">
      <c r="A12" s="49" t="s">
        <v>100</v>
      </c>
      <c r="B12" s="73">
        <f>B7+B8+B9+B10+B11</f>
        <v>31250</v>
      </c>
      <c r="C12" s="73">
        <f>C7+C8+C9+C10+C11</f>
        <v>62500</v>
      </c>
      <c r="D12" s="73">
        <f t="shared" ref="D12:AZ12" si="340">D7+D8+D9+D10+D11</f>
        <v>93750</v>
      </c>
      <c r="E12" s="73">
        <f t="shared" si="340"/>
        <v>125000</v>
      </c>
      <c r="F12" s="73">
        <f t="shared" si="340"/>
        <v>156250</v>
      </c>
      <c r="G12" s="73">
        <f t="shared" si="340"/>
        <v>187500</v>
      </c>
      <c r="H12" s="73">
        <f t="shared" si="340"/>
        <v>218750</v>
      </c>
      <c r="I12" s="73">
        <f t="shared" si="340"/>
        <v>250000</v>
      </c>
      <c r="J12" s="73">
        <f t="shared" si="340"/>
        <v>281250</v>
      </c>
      <c r="K12" s="73">
        <f t="shared" si="340"/>
        <v>312500</v>
      </c>
      <c r="L12" s="73">
        <f t="shared" si="340"/>
        <v>343750</v>
      </c>
      <c r="M12" s="73">
        <f t="shared" si="340"/>
        <v>0</v>
      </c>
      <c r="N12" s="73">
        <f t="shared" si="340"/>
        <v>0</v>
      </c>
      <c r="O12" s="73">
        <f t="shared" si="340"/>
        <v>104166.66666666667</v>
      </c>
      <c r="P12" s="73">
        <f t="shared" si="340"/>
        <v>208333.33333333334</v>
      </c>
      <c r="Q12" s="73">
        <f t="shared" si="340"/>
        <v>312500</v>
      </c>
      <c r="R12" s="73">
        <f t="shared" si="340"/>
        <v>416666.66666666669</v>
      </c>
      <c r="S12" s="73">
        <f t="shared" si="340"/>
        <v>520833.33333333337</v>
      </c>
      <c r="T12" s="73">
        <f t="shared" si="340"/>
        <v>625000</v>
      </c>
      <c r="U12" s="73">
        <f t="shared" si="340"/>
        <v>729166.66666666663</v>
      </c>
      <c r="V12" s="73">
        <f t="shared" si="340"/>
        <v>833333.33333333326</v>
      </c>
      <c r="W12" s="73">
        <f t="shared" si="340"/>
        <v>937499.99999999988</v>
      </c>
      <c r="X12" s="73">
        <f t="shared" si="340"/>
        <v>1041666.6666666665</v>
      </c>
      <c r="Y12" s="73">
        <f t="shared" si="340"/>
        <v>1145833.3333333333</v>
      </c>
      <c r="Z12" s="73">
        <f t="shared" si="340"/>
        <v>0</v>
      </c>
      <c r="AA12" s="73">
        <f t="shared" si="340"/>
        <v>0</v>
      </c>
      <c r="AB12" s="73">
        <f t="shared" si="340"/>
        <v>72916.666666666672</v>
      </c>
      <c r="AC12" s="73">
        <f t="shared" si="340"/>
        <v>145833.33333333334</v>
      </c>
      <c r="AD12" s="73">
        <f t="shared" si="340"/>
        <v>218750</v>
      </c>
      <c r="AE12" s="73">
        <f t="shared" si="340"/>
        <v>291666.66666666669</v>
      </c>
      <c r="AF12" s="73">
        <f t="shared" si="340"/>
        <v>364583.33333333337</v>
      </c>
      <c r="AG12" s="73">
        <f t="shared" si="340"/>
        <v>437500.00000000006</v>
      </c>
      <c r="AH12" s="73">
        <f t="shared" si="340"/>
        <v>510416.66666666674</v>
      </c>
      <c r="AI12" s="73">
        <f t="shared" si="340"/>
        <v>583333.33333333337</v>
      </c>
      <c r="AJ12" s="73">
        <f t="shared" si="340"/>
        <v>656250</v>
      </c>
      <c r="AK12" s="73">
        <f t="shared" si="340"/>
        <v>729166.66666666663</v>
      </c>
      <c r="AL12" s="73">
        <f t="shared" si="340"/>
        <v>802083.33333333326</v>
      </c>
      <c r="AM12" s="73">
        <f t="shared" si="340"/>
        <v>0</v>
      </c>
      <c r="AN12" s="73">
        <f t="shared" si="340"/>
        <v>0</v>
      </c>
      <c r="AO12" s="73">
        <f t="shared" si="340"/>
        <v>0</v>
      </c>
      <c r="AP12" s="73">
        <f t="shared" si="340"/>
        <v>0</v>
      </c>
      <c r="AQ12" s="73">
        <f t="shared" si="340"/>
        <v>0</v>
      </c>
      <c r="AR12" s="73">
        <f t="shared" si="340"/>
        <v>0</v>
      </c>
      <c r="AS12" s="73">
        <f t="shared" si="340"/>
        <v>0</v>
      </c>
      <c r="AT12" s="73">
        <f t="shared" si="340"/>
        <v>0</v>
      </c>
      <c r="AU12" s="73">
        <f t="shared" si="340"/>
        <v>0</v>
      </c>
      <c r="AV12" s="73">
        <f t="shared" si="340"/>
        <v>0</v>
      </c>
      <c r="AW12" s="73">
        <f t="shared" si="340"/>
        <v>0</v>
      </c>
      <c r="AX12" s="73">
        <f t="shared" si="340"/>
        <v>0</v>
      </c>
      <c r="AY12" s="73">
        <f t="shared" si="340"/>
        <v>0</v>
      </c>
      <c r="AZ12" s="73">
        <f t="shared" si="340"/>
        <v>0</v>
      </c>
      <c r="BA12" s="73">
        <f t="shared" ref="BA12:DL12" si="341">BA7+BA8+BA9+BA10+BA11</f>
        <v>0</v>
      </c>
      <c r="BB12" s="73">
        <f t="shared" si="341"/>
        <v>0</v>
      </c>
      <c r="BC12" s="73">
        <f t="shared" si="341"/>
        <v>0</v>
      </c>
      <c r="BD12" s="73">
        <f t="shared" si="341"/>
        <v>0</v>
      </c>
      <c r="BE12" s="73">
        <f t="shared" si="341"/>
        <v>0</v>
      </c>
      <c r="BF12" s="73">
        <f t="shared" si="341"/>
        <v>0</v>
      </c>
      <c r="BG12" s="73">
        <f t="shared" si="341"/>
        <v>0</v>
      </c>
      <c r="BH12" s="73">
        <f t="shared" si="341"/>
        <v>0</v>
      </c>
      <c r="BI12" s="73">
        <f t="shared" si="341"/>
        <v>0</v>
      </c>
      <c r="BJ12" s="73">
        <f t="shared" si="341"/>
        <v>0</v>
      </c>
      <c r="BK12" s="73">
        <f t="shared" si="341"/>
        <v>0</v>
      </c>
      <c r="BL12" s="73">
        <f t="shared" si="341"/>
        <v>0</v>
      </c>
      <c r="BM12" s="73">
        <f t="shared" si="341"/>
        <v>0</v>
      </c>
      <c r="BN12" s="73">
        <f t="shared" si="341"/>
        <v>0</v>
      </c>
      <c r="BO12" s="73">
        <f t="shared" si="341"/>
        <v>0</v>
      </c>
      <c r="BP12" s="73">
        <f t="shared" si="341"/>
        <v>0</v>
      </c>
      <c r="BQ12" s="73">
        <f t="shared" si="341"/>
        <v>0</v>
      </c>
      <c r="BR12" s="73">
        <f t="shared" si="341"/>
        <v>0</v>
      </c>
      <c r="BS12" s="73">
        <f t="shared" si="341"/>
        <v>0</v>
      </c>
      <c r="BT12" s="73">
        <f t="shared" si="341"/>
        <v>0</v>
      </c>
      <c r="BU12" s="73">
        <f t="shared" si="341"/>
        <v>0</v>
      </c>
      <c r="BV12" s="73">
        <f t="shared" si="341"/>
        <v>0</v>
      </c>
      <c r="BW12" s="73">
        <f t="shared" si="341"/>
        <v>0</v>
      </c>
      <c r="BX12" s="73">
        <f t="shared" si="341"/>
        <v>0</v>
      </c>
      <c r="BY12" s="73">
        <f t="shared" si="341"/>
        <v>0</v>
      </c>
      <c r="BZ12" s="73">
        <f t="shared" si="341"/>
        <v>0</v>
      </c>
      <c r="CA12" s="73">
        <f t="shared" si="341"/>
        <v>0</v>
      </c>
      <c r="CB12" s="73">
        <f t="shared" si="341"/>
        <v>0</v>
      </c>
      <c r="CC12" s="73">
        <f t="shared" si="341"/>
        <v>0</v>
      </c>
      <c r="CD12" s="73">
        <f t="shared" si="341"/>
        <v>0</v>
      </c>
      <c r="CE12" s="73">
        <f t="shared" si="341"/>
        <v>0</v>
      </c>
      <c r="CF12" s="73">
        <f t="shared" si="341"/>
        <v>0</v>
      </c>
      <c r="CG12" s="73">
        <f t="shared" si="341"/>
        <v>0</v>
      </c>
      <c r="CH12" s="73">
        <f t="shared" si="341"/>
        <v>0</v>
      </c>
      <c r="CI12" s="73">
        <f t="shared" si="341"/>
        <v>0</v>
      </c>
      <c r="CJ12" s="73">
        <f t="shared" si="341"/>
        <v>0</v>
      </c>
      <c r="CK12" s="73">
        <f t="shared" si="341"/>
        <v>0</v>
      </c>
      <c r="CL12" s="73">
        <f t="shared" si="341"/>
        <v>0</v>
      </c>
      <c r="CM12" s="73">
        <f t="shared" si="341"/>
        <v>0</v>
      </c>
      <c r="CN12" s="73">
        <f t="shared" si="341"/>
        <v>0</v>
      </c>
      <c r="CO12" s="73">
        <f t="shared" si="341"/>
        <v>0</v>
      </c>
      <c r="CP12" s="73">
        <f t="shared" si="341"/>
        <v>0</v>
      </c>
      <c r="CQ12" s="73">
        <f t="shared" si="341"/>
        <v>0</v>
      </c>
      <c r="CR12" s="73">
        <f t="shared" si="341"/>
        <v>0</v>
      </c>
      <c r="CS12" s="73">
        <f t="shared" si="341"/>
        <v>0</v>
      </c>
      <c r="CT12" s="73">
        <f t="shared" si="341"/>
        <v>0</v>
      </c>
      <c r="CU12" s="73">
        <f t="shared" si="341"/>
        <v>0</v>
      </c>
      <c r="CV12" s="73">
        <f t="shared" si="341"/>
        <v>0</v>
      </c>
      <c r="CW12" s="73">
        <f t="shared" si="341"/>
        <v>0</v>
      </c>
      <c r="CX12" s="73">
        <f t="shared" si="341"/>
        <v>0</v>
      </c>
      <c r="CY12" s="73">
        <f t="shared" si="341"/>
        <v>0</v>
      </c>
      <c r="CZ12" s="73">
        <f t="shared" si="341"/>
        <v>0</v>
      </c>
      <c r="DA12" s="73">
        <f t="shared" si="341"/>
        <v>0</v>
      </c>
      <c r="DB12" s="73">
        <f t="shared" si="341"/>
        <v>0</v>
      </c>
      <c r="DC12" s="73">
        <f t="shared" si="341"/>
        <v>0</v>
      </c>
      <c r="DD12" s="73">
        <f t="shared" si="341"/>
        <v>0</v>
      </c>
      <c r="DE12" s="73">
        <f t="shared" si="341"/>
        <v>0</v>
      </c>
      <c r="DF12" s="73">
        <f t="shared" si="341"/>
        <v>0</v>
      </c>
      <c r="DG12" s="73">
        <f t="shared" si="341"/>
        <v>0</v>
      </c>
      <c r="DH12" s="73">
        <f t="shared" si="341"/>
        <v>0</v>
      </c>
      <c r="DI12" s="73">
        <f t="shared" si="341"/>
        <v>0</v>
      </c>
      <c r="DJ12" s="73">
        <f t="shared" si="341"/>
        <v>0</v>
      </c>
      <c r="DK12" s="73">
        <f t="shared" si="341"/>
        <v>0</v>
      </c>
      <c r="DL12" s="73">
        <f t="shared" si="341"/>
        <v>0</v>
      </c>
      <c r="DM12" s="73">
        <f t="shared" ref="DM12:FX12" si="342">DM7+DM8+DM9+DM10+DM11</f>
        <v>0</v>
      </c>
      <c r="DN12" s="73">
        <f t="shared" si="342"/>
        <v>0</v>
      </c>
      <c r="DO12" s="73">
        <f t="shared" si="342"/>
        <v>0</v>
      </c>
      <c r="DP12" s="73">
        <f t="shared" si="342"/>
        <v>0</v>
      </c>
      <c r="DQ12" s="73">
        <f t="shared" si="342"/>
        <v>0</v>
      </c>
      <c r="DR12" s="73">
        <f t="shared" si="342"/>
        <v>0</v>
      </c>
      <c r="DS12" s="73">
        <f t="shared" si="342"/>
        <v>0</v>
      </c>
      <c r="DT12" s="73">
        <f t="shared" si="342"/>
        <v>0</v>
      </c>
      <c r="DU12" s="73">
        <f t="shared" si="342"/>
        <v>0</v>
      </c>
      <c r="DV12" s="73">
        <f t="shared" si="342"/>
        <v>0</v>
      </c>
      <c r="DW12" s="73">
        <f t="shared" si="342"/>
        <v>0</v>
      </c>
      <c r="DX12" s="73">
        <f t="shared" si="342"/>
        <v>0</v>
      </c>
      <c r="DY12" s="73">
        <f t="shared" si="342"/>
        <v>0</v>
      </c>
      <c r="DZ12" s="73">
        <f t="shared" si="342"/>
        <v>0</v>
      </c>
      <c r="EA12" s="73">
        <f t="shared" si="342"/>
        <v>0</v>
      </c>
      <c r="EB12" s="73">
        <f t="shared" si="342"/>
        <v>0</v>
      </c>
      <c r="EC12" s="73">
        <f t="shared" si="342"/>
        <v>0</v>
      </c>
      <c r="ED12" s="73">
        <f t="shared" si="342"/>
        <v>0</v>
      </c>
      <c r="EE12" s="73">
        <f t="shared" si="342"/>
        <v>0</v>
      </c>
      <c r="EF12" s="73">
        <f t="shared" si="342"/>
        <v>0</v>
      </c>
      <c r="EG12" s="73">
        <f t="shared" si="342"/>
        <v>0</v>
      </c>
      <c r="EH12" s="73">
        <f t="shared" si="342"/>
        <v>0</v>
      </c>
      <c r="EI12" s="73">
        <f t="shared" si="342"/>
        <v>0</v>
      </c>
      <c r="EJ12" s="73">
        <f t="shared" si="342"/>
        <v>0</v>
      </c>
      <c r="EK12" s="73">
        <f t="shared" si="342"/>
        <v>0</v>
      </c>
      <c r="EL12" s="73">
        <f t="shared" si="342"/>
        <v>0</v>
      </c>
      <c r="EM12" s="73">
        <f t="shared" si="342"/>
        <v>0</v>
      </c>
      <c r="EN12" s="73">
        <f t="shared" si="342"/>
        <v>0</v>
      </c>
      <c r="EO12" s="73">
        <f t="shared" si="342"/>
        <v>0</v>
      </c>
      <c r="EP12" s="73">
        <f t="shared" si="342"/>
        <v>0</v>
      </c>
      <c r="EQ12" s="73">
        <f t="shared" si="342"/>
        <v>0</v>
      </c>
      <c r="ER12" s="73">
        <f t="shared" si="342"/>
        <v>0</v>
      </c>
      <c r="ES12" s="73">
        <f t="shared" si="342"/>
        <v>0</v>
      </c>
      <c r="ET12" s="73">
        <f t="shared" si="342"/>
        <v>0</v>
      </c>
      <c r="EU12" s="73">
        <f t="shared" si="342"/>
        <v>0</v>
      </c>
      <c r="EV12" s="73">
        <f t="shared" si="342"/>
        <v>0</v>
      </c>
      <c r="EW12" s="73">
        <f t="shared" si="342"/>
        <v>0</v>
      </c>
      <c r="EX12" s="73">
        <f t="shared" si="342"/>
        <v>0</v>
      </c>
      <c r="EY12" s="73">
        <f t="shared" si="342"/>
        <v>0</v>
      </c>
      <c r="EZ12" s="73">
        <f t="shared" si="342"/>
        <v>0</v>
      </c>
      <c r="FA12" s="73">
        <f t="shared" si="342"/>
        <v>0</v>
      </c>
      <c r="FB12" s="73">
        <f t="shared" si="342"/>
        <v>0</v>
      </c>
      <c r="FC12" s="73">
        <f t="shared" si="342"/>
        <v>0</v>
      </c>
      <c r="FD12" s="73">
        <f t="shared" si="342"/>
        <v>0</v>
      </c>
      <c r="FE12" s="73">
        <f t="shared" si="342"/>
        <v>0</v>
      </c>
      <c r="FF12" s="73">
        <f t="shared" si="342"/>
        <v>0</v>
      </c>
      <c r="FG12" s="73">
        <f t="shared" si="342"/>
        <v>0</v>
      </c>
      <c r="FH12" s="73">
        <f t="shared" si="342"/>
        <v>0</v>
      </c>
      <c r="FI12" s="73">
        <f t="shared" si="342"/>
        <v>0</v>
      </c>
      <c r="FJ12" s="73">
        <f t="shared" si="342"/>
        <v>0</v>
      </c>
      <c r="FK12" s="73">
        <f t="shared" si="342"/>
        <v>0</v>
      </c>
      <c r="FL12" s="73">
        <f t="shared" si="342"/>
        <v>0</v>
      </c>
      <c r="FM12" s="73">
        <f t="shared" si="342"/>
        <v>0</v>
      </c>
      <c r="FN12" s="73">
        <f t="shared" si="342"/>
        <v>0</v>
      </c>
      <c r="FO12" s="73">
        <f t="shared" si="342"/>
        <v>0</v>
      </c>
      <c r="FP12" s="73">
        <f t="shared" si="342"/>
        <v>0</v>
      </c>
      <c r="FQ12" s="73">
        <f t="shared" si="342"/>
        <v>0</v>
      </c>
      <c r="FR12" s="73">
        <f t="shared" si="342"/>
        <v>0</v>
      </c>
      <c r="FS12" s="73">
        <f t="shared" si="342"/>
        <v>0</v>
      </c>
      <c r="FT12" s="73">
        <f t="shared" si="342"/>
        <v>0</v>
      </c>
      <c r="FU12" s="73">
        <f t="shared" si="342"/>
        <v>0</v>
      </c>
      <c r="FV12" s="73">
        <f t="shared" si="342"/>
        <v>0</v>
      </c>
      <c r="FW12" s="73">
        <f t="shared" si="342"/>
        <v>0</v>
      </c>
      <c r="FX12" s="73">
        <f t="shared" si="342"/>
        <v>0</v>
      </c>
      <c r="FY12" s="73">
        <f t="shared" ref="FY12:IJ12" si="343">FY7+FY8+FY9+FY10+FY11</f>
        <v>0</v>
      </c>
      <c r="FZ12" s="73">
        <f t="shared" si="343"/>
        <v>0</v>
      </c>
      <c r="GA12" s="73">
        <f t="shared" si="343"/>
        <v>0</v>
      </c>
      <c r="GB12" s="73">
        <f t="shared" si="343"/>
        <v>0</v>
      </c>
      <c r="GC12" s="73">
        <f t="shared" si="343"/>
        <v>0</v>
      </c>
      <c r="GD12" s="73">
        <f t="shared" si="343"/>
        <v>0</v>
      </c>
      <c r="GE12" s="73">
        <f t="shared" si="343"/>
        <v>0</v>
      </c>
      <c r="GF12" s="73">
        <f t="shared" si="343"/>
        <v>0</v>
      </c>
      <c r="GG12" s="73">
        <f t="shared" si="343"/>
        <v>0</v>
      </c>
      <c r="GH12" s="73">
        <f t="shared" si="343"/>
        <v>0</v>
      </c>
      <c r="GI12" s="73">
        <f t="shared" si="343"/>
        <v>0</v>
      </c>
      <c r="GJ12" s="73">
        <f t="shared" si="343"/>
        <v>0</v>
      </c>
      <c r="GK12" s="73">
        <f t="shared" si="343"/>
        <v>0</v>
      </c>
      <c r="GL12" s="73">
        <f t="shared" si="343"/>
        <v>0</v>
      </c>
      <c r="GM12" s="73">
        <f t="shared" si="343"/>
        <v>0</v>
      </c>
      <c r="GN12" s="73">
        <f t="shared" si="343"/>
        <v>0</v>
      </c>
      <c r="GO12" s="73">
        <f t="shared" si="343"/>
        <v>0</v>
      </c>
      <c r="GP12" s="73">
        <f t="shared" si="343"/>
        <v>0</v>
      </c>
      <c r="GQ12" s="73">
        <f t="shared" si="343"/>
        <v>0</v>
      </c>
      <c r="GR12" s="73">
        <f t="shared" si="343"/>
        <v>0</v>
      </c>
      <c r="GS12" s="73">
        <f t="shared" si="343"/>
        <v>0</v>
      </c>
      <c r="GT12" s="73">
        <f t="shared" si="343"/>
        <v>0</v>
      </c>
      <c r="GU12" s="73">
        <f t="shared" si="343"/>
        <v>0</v>
      </c>
      <c r="GV12" s="73">
        <f t="shared" si="343"/>
        <v>0</v>
      </c>
      <c r="GW12" s="73">
        <f t="shared" si="343"/>
        <v>0</v>
      </c>
      <c r="GX12" s="73">
        <f t="shared" si="343"/>
        <v>0</v>
      </c>
      <c r="GY12" s="73">
        <f t="shared" si="343"/>
        <v>0</v>
      </c>
      <c r="GZ12" s="73">
        <f t="shared" si="343"/>
        <v>0</v>
      </c>
      <c r="HA12" s="73">
        <f t="shared" si="343"/>
        <v>0</v>
      </c>
      <c r="HB12" s="73">
        <f t="shared" si="343"/>
        <v>0</v>
      </c>
      <c r="HC12" s="73">
        <f t="shared" si="343"/>
        <v>0</v>
      </c>
      <c r="HD12" s="73">
        <f t="shared" si="343"/>
        <v>0</v>
      </c>
      <c r="HE12" s="73">
        <f t="shared" si="343"/>
        <v>0</v>
      </c>
      <c r="HF12" s="73">
        <f t="shared" si="343"/>
        <v>0</v>
      </c>
      <c r="HG12" s="73">
        <f t="shared" si="343"/>
        <v>0</v>
      </c>
      <c r="HH12" s="73">
        <f t="shared" si="343"/>
        <v>0</v>
      </c>
      <c r="HI12" s="73">
        <f t="shared" si="343"/>
        <v>0</v>
      </c>
      <c r="HJ12" s="73">
        <f t="shared" si="343"/>
        <v>0</v>
      </c>
      <c r="HK12" s="73">
        <f t="shared" si="343"/>
        <v>0</v>
      </c>
      <c r="HL12" s="73">
        <f t="shared" si="343"/>
        <v>0</v>
      </c>
      <c r="HM12" s="73">
        <f t="shared" si="343"/>
        <v>0</v>
      </c>
      <c r="HN12" s="73">
        <f t="shared" si="343"/>
        <v>0</v>
      </c>
      <c r="HO12" s="73">
        <f t="shared" si="343"/>
        <v>0</v>
      </c>
      <c r="HP12" s="73">
        <f t="shared" si="343"/>
        <v>0</v>
      </c>
      <c r="HQ12" s="73">
        <f t="shared" si="343"/>
        <v>0</v>
      </c>
      <c r="HR12" s="73">
        <f t="shared" si="343"/>
        <v>0</v>
      </c>
      <c r="HS12" s="73">
        <f t="shared" si="343"/>
        <v>0</v>
      </c>
      <c r="HT12" s="73">
        <f t="shared" si="343"/>
        <v>0</v>
      </c>
      <c r="HU12" s="73">
        <f t="shared" si="343"/>
        <v>0</v>
      </c>
      <c r="HV12" s="73">
        <f t="shared" si="343"/>
        <v>0</v>
      </c>
      <c r="HW12" s="73">
        <f t="shared" si="343"/>
        <v>0</v>
      </c>
      <c r="HX12" s="73">
        <f t="shared" si="343"/>
        <v>0</v>
      </c>
      <c r="HY12" s="73">
        <f t="shared" si="343"/>
        <v>0</v>
      </c>
      <c r="HZ12" s="73">
        <f t="shared" si="343"/>
        <v>0</v>
      </c>
      <c r="IA12" s="73">
        <f t="shared" si="343"/>
        <v>0</v>
      </c>
      <c r="IB12" s="73">
        <f t="shared" si="343"/>
        <v>0</v>
      </c>
      <c r="IC12" s="73">
        <f t="shared" si="343"/>
        <v>0</v>
      </c>
      <c r="ID12" s="73">
        <f t="shared" si="343"/>
        <v>0</v>
      </c>
      <c r="IE12" s="73">
        <f t="shared" si="343"/>
        <v>0</v>
      </c>
      <c r="IF12" s="73">
        <f t="shared" si="343"/>
        <v>0</v>
      </c>
      <c r="IG12" s="73">
        <f t="shared" si="343"/>
        <v>0</v>
      </c>
      <c r="IH12" s="73">
        <f t="shared" si="343"/>
        <v>0</v>
      </c>
      <c r="II12" s="73">
        <f t="shared" si="343"/>
        <v>0</v>
      </c>
      <c r="IJ12" s="73">
        <f t="shared" si="343"/>
        <v>0</v>
      </c>
      <c r="IK12" s="73">
        <f t="shared" ref="IK12:KV12" si="344">IK7+IK8+IK9+IK10+IK11</f>
        <v>0</v>
      </c>
      <c r="IL12" s="73">
        <f t="shared" si="344"/>
        <v>0</v>
      </c>
      <c r="IM12" s="73">
        <f t="shared" si="344"/>
        <v>0</v>
      </c>
      <c r="IN12" s="73">
        <f t="shared" si="344"/>
        <v>0</v>
      </c>
      <c r="IO12" s="73">
        <f t="shared" si="344"/>
        <v>0</v>
      </c>
      <c r="IP12" s="73">
        <f t="shared" si="344"/>
        <v>0</v>
      </c>
      <c r="IQ12" s="73">
        <f t="shared" si="344"/>
        <v>0</v>
      </c>
      <c r="IR12" s="73">
        <f t="shared" si="344"/>
        <v>0</v>
      </c>
      <c r="IS12" s="73">
        <f t="shared" si="344"/>
        <v>0</v>
      </c>
      <c r="IT12" s="73">
        <f t="shared" si="344"/>
        <v>0</v>
      </c>
      <c r="IU12" s="73">
        <f t="shared" si="344"/>
        <v>0</v>
      </c>
      <c r="IV12" s="73">
        <f t="shared" si="344"/>
        <v>0</v>
      </c>
      <c r="IW12" s="73">
        <f t="shared" si="344"/>
        <v>0</v>
      </c>
      <c r="IX12" s="73">
        <f t="shared" si="344"/>
        <v>0</v>
      </c>
      <c r="IY12" s="73">
        <f t="shared" si="344"/>
        <v>0</v>
      </c>
      <c r="IZ12" s="73">
        <f t="shared" si="344"/>
        <v>0</v>
      </c>
      <c r="JA12" s="73">
        <f t="shared" si="344"/>
        <v>0</v>
      </c>
      <c r="JB12" s="73">
        <f t="shared" si="344"/>
        <v>0</v>
      </c>
      <c r="JC12" s="73">
        <f t="shared" si="344"/>
        <v>0</v>
      </c>
      <c r="JD12" s="73">
        <f t="shared" si="344"/>
        <v>0</v>
      </c>
      <c r="JE12" s="73">
        <f t="shared" si="344"/>
        <v>0</v>
      </c>
      <c r="JF12" s="73">
        <f t="shared" si="344"/>
        <v>0</v>
      </c>
      <c r="JG12" s="73">
        <f t="shared" si="344"/>
        <v>0</v>
      </c>
      <c r="JH12" s="73">
        <f t="shared" si="344"/>
        <v>0</v>
      </c>
      <c r="JI12" s="73">
        <f t="shared" si="344"/>
        <v>0</v>
      </c>
      <c r="JJ12" s="73">
        <f t="shared" si="344"/>
        <v>0</v>
      </c>
      <c r="JK12" s="73">
        <f t="shared" si="344"/>
        <v>0</v>
      </c>
      <c r="JL12" s="73">
        <f t="shared" si="344"/>
        <v>0</v>
      </c>
      <c r="JM12" s="73">
        <f t="shared" si="344"/>
        <v>0</v>
      </c>
      <c r="JN12" s="73">
        <f t="shared" si="344"/>
        <v>0</v>
      </c>
      <c r="JO12" s="73">
        <f t="shared" si="344"/>
        <v>0</v>
      </c>
      <c r="JP12" s="73">
        <f t="shared" si="344"/>
        <v>0</v>
      </c>
      <c r="JQ12" s="73">
        <f t="shared" si="344"/>
        <v>0</v>
      </c>
      <c r="JR12" s="73">
        <f t="shared" si="344"/>
        <v>0</v>
      </c>
      <c r="JS12" s="73">
        <f t="shared" si="344"/>
        <v>0</v>
      </c>
      <c r="JT12" s="73">
        <f t="shared" si="344"/>
        <v>0</v>
      </c>
      <c r="JU12" s="73">
        <f t="shared" si="344"/>
        <v>0</v>
      </c>
      <c r="JV12" s="73">
        <f t="shared" si="344"/>
        <v>0</v>
      </c>
      <c r="JW12" s="73">
        <f t="shared" si="344"/>
        <v>0</v>
      </c>
      <c r="JX12" s="73">
        <f t="shared" si="344"/>
        <v>0</v>
      </c>
      <c r="JY12" s="73">
        <f t="shared" si="344"/>
        <v>0</v>
      </c>
      <c r="JZ12" s="73">
        <f t="shared" si="344"/>
        <v>0</v>
      </c>
      <c r="KA12" s="73">
        <f t="shared" si="344"/>
        <v>0</v>
      </c>
      <c r="KB12" s="73">
        <f t="shared" si="344"/>
        <v>0</v>
      </c>
      <c r="KC12" s="73">
        <f t="shared" si="344"/>
        <v>0</v>
      </c>
      <c r="KD12" s="73">
        <f t="shared" si="344"/>
        <v>0</v>
      </c>
      <c r="KE12" s="73">
        <f t="shared" si="344"/>
        <v>0</v>
      </c>
      <c r="KF12" s="73">
        <f t="shared" si="344"/>
        <v>0</v>
      </c>
      <c r="KG12" s="73">
        <f t="shared" si="344"/>
        <v>0</v>
      </c>
      <c r="KH12" s="73">
        <f t="shared" si="344"/>
        <v>0</v>
      </c>
      <c r="KI12" s="73">
        <f t="shared" si="344"/>
        <v>0</v>
      </c>
      <c r="KJ12" s="73">
        <f t="shared" si="344"/>
        <v>0</v>
      </c>
      <c r="KK12" s="73">
        <f t="shared" si="344"/>
        <v>0</v>
      </c>
      <c r="KL12" s="73">
        <f t="shared" si="344"/>
        <v>0</v>
      </c>
      <c r="KM12" s="73">
        <f t="shared" si="344"/>
        <v>0</v>
      </c>
      <c r="KN12" s="73">
        <f t="shared" si="344"/>
        <v>0</v>
      </c>
      <c r="KO12" s="73">
        <f t="shared" si="344"/>
        <v>0</v>
      </c>
      <c r="KP12" s="73">
        <f t="shared" si="344"/>
        <v>0</v>
      </c>
      <c r="KQ12" s="73">
        <f t="shared" si="344"/>
        <v>0</v>
      </c>
      <c r="KR12" s="73">
        <f t="shared" si="344"/>
        <v>0</v>
      </c>
      <c r="KS12" s="73">
        <f t="shared" si="344"/>
        <v>0</v>
      </c>
      <c r="KT12" s="73">
        <f t="shared" si="344"/>
        <v>0</v>
      </c>
      <c r="KU12" s="73">
        <f t="shared" si="344"/>
        <v>0</v>
      </c>
      <c r="KV12" s="73">
        <f t="shared" si="344"/>
        <v>0</v>
      </c>
      <c r="KW12" s="73">
        <f t="shared" ref="KW12:LM12" si="345">KW7+KW8+KW9+KW10+KW11</f>
        <v>0</v>
      </c>
      <c r="KX12" s="73">
        <f t="shared" si="345"/>
        <v>0</v>
      </c>
      <c r="KY12" s="73">
        <f t="shared" si="345"/>
        <v>0</v>
      </c>
      <c r="KZ12" s="73">
        <f t="shared" si="345"/>
        <v>0</v>
      </c>
      <c r="LA12" s="73">
        <f t="shared" si="345"/>
        <v>0</v>
      </c>
      <c r="LB12" s="73">
        <f t="shared" si="345"/>
        <v>0</v>
      </c>
      <c r="LC12" s="73">
        <f t="shared" si="345"/>
        <v>0</v>
      </c>
      <c r="LD12" s="73">
        <f t="shared" si="345"/>
        <v>0</v>
      </c>
      <c r="LE12" s="73">
        <f t="shared" si="345"/>
        <v>0</v>
      </c>
      <c r="LF12" s="73">
        <f t="shared" si="345"/>
        <v>0</v>
      </c>
      <c r="LG12" s="73">
        <f t="shared" si="345"/>
        <v>0</v>
      </c>
      <c r="LH12" s="73">
        <f t="shared" si="345"/>
        <v>0</v>
      </c>
      <c r="LI12" s="73">
        <f t="shared" si="345"/>
        <v>0</v>
      </c>
      <c r="LJ12" s="73">
        <f t="shared" si="345"/>
        <v>0</v>
      </c>
      <c r="LK12" s="73">
        <f t="shared" si="345"/>
        <v>0</v>
      </c>
      <c r="LL12" s="73">
        <f t="shared" si="345"/>
        <v>0</v>
      </c>
      <c r="LM12" s="73">
        <f t="shared" si="345"/>
        <v>0</v>
      </c>
      <c r="LN12" s="73">
        <f t="shared" ref="LN12" si="346">LN7+LN8+LN9+LN10+LN11</f>
        <v>0</v>
      </c>
    </row>
    <row r="13" spans="1:326" s="45" customFormat="1">
      <c r="A13" s="235"/>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c r="GW13" s="236"/>
      <c r="GX13" s="236"/>
      <c r="GY13" s="236"/>
      <c r="GZ13" s="236"/>
      <c r="HA13" s="236"/>
      <c r="HB13" s="236"/>
      <c r="HC13" s="236"/>
      <c r="HD13" s="236"/>
      <c r="HE13" s="236"/>
      <c r="HF13" s="236"/>
      <c r="HG13" s="236"/>
      <c r="HH13" s="236"/>
      <c r="HI13" s="236"/>
      <c r="HJ13" s="236"/>
      <c r="HK13" s="236"/>
      <c r="HL13" s="236"/>
      <c r="HM13" s="236"/>
      <c r="HN13" s="236"/>
      <c r="HO13" s="236"/>
      <c r="HP13" s="236"/>
      <c r="HQ13" s="236"/>
      <c r="HR13" s="236"/>
      <c r="HS13" s="236"/>
      <c r="HT13" s="236"/>
      <c r="HU13" s="236"/>
      <c r="HV13" s="236"/>
      <c r="HW13" s="236"/>
      <c r="HX13" s="236"/>
      <c r="HY13" s="236"/>
      <c r="HZ13" s="236"/>
      <c r="IA13" s="236"/>
      <c r="IB13" s="236"/>
      <c r="IC13" s="236"/>
      <c r="ID13" s="236"/>
      <c r="IE13" s="236"/>
      <c r="IF13" s="236"/>
      <c r="IG13" s="236"/>
      <c r="IH13" s="236"/>
      <c r="II13" s="236"/>
      <c r="IJ13" s="236"/>
      <c r="IK13" s="236"/>
      <c r="IL13" s="236"/>
      <c r="IM13" s="236"/>
      <c r="IN13" s="236"/>
      <c r="IO13" s="236"/>
      <c r="IP13" s="236"/>
      <c r="IQ13" s="236"/>
      <c r="IR13" s="236"/>
      <c r="IS13" s="236"/>
      <c r="IT13" s="236"/>
      <c r="IU13" s="236"/>
      <c r="IV13" s="236"/>
      <c r="IW13" s="236"/>
      <c r="IX13" s="236"/>
      <c r="IY13" s="236"/>
      <c r="IZ13" s="236"/>
      <c r="JA13" s="236"/>
      <c r="JB13" s="236"/>
      <c r="JC13" s="236"/>
      <c r="JD13" s="236"/>
      <c r="JE13" s="236"/>
      <c r="JF13" s="236"/>
      <c r="JG13" s="236"/>
      <c r="JH13" s="236"/>
      <c r="JI13" s="236"/>
      <c r="JJ13" s="236"/>
      <c r="JK13" s="236"/>
      <c r="JL13" s="236"/>
      <c r="JM13" s="236"/>
      <c r="JN13" s="236"/>
      <c r="JO13" s="236"/>
      <c r="JP13" s="236"/>
      <c r="JQ13" s="236"/>
      <c r="JR13" s="236"/>
      <c r="JS13" s="236"/>
      <c r="JT13" s="236"/>
      <c r="JU13" s="236"/>
      <c r="JV13" s="236"/>
      <c r="JW13" s="236"/>
      <c r="JX13" s="236"/>
      <c r="JY13" s="236"/>
      <c r="JZ13" s="236"/>
      <c r="KA13" s="236"/>
      <c r="KB13" s="236"/>
      <c r="KC13" s="236"/>
      <c r="KD13" s="236"/>
      <c r="KE13" s="236"/>
      <c r="KF13" s="236"/>
      <c r="KG13" s="236"/>
      <c r="KH13" s="236"/>
      <c r="KI13" s="236"/>
      <c r="KJ13" s="236"/>
      <c r="KK13" s="236"/>
      <c r="KL13" s="236"/>
      <c r="KM13" s="236"/>
      <c r="KN13" s="236"/>
      <c r="KO13" s="236"/>
      <c r="KP13" s="236"/>
      <c r="KQ13" s="236"/>
      <c r="KR13" s="236"/>
      <c r="KS13" s="236"/>
      <c r="KT13" s="236"/>
      <c r="KU13" s="236"/>
      <c r="KV13" s="236"/>
      <c r="KW13" s="236"/>
      <c r="KX13" s="236"/>
      <c r="KY13" s="236"/>
      <c r="KZ13" s="236"/>
      <c r="LA13" s="236"/>
      <c r="LB13" s="236"/>
      <c r="LC13" s="236"/>
      <c r="LD13" s="236"/>
      <c r="LE13" s="236"/>
      <c r="LF13" s="236"/>
      <c r="LG13" s="236"/>
      <c r="LH13" s="236"/>
      <c r="LI13" s="236"/>
      <c r="LJ13" s="236"/>
      <c r="LK13" s="236"/>
      <c r="LL13" s="236"/>
      <c r="LM13" s="236"/>
      <c r="LN13" s="236"/>
    </row>
    <row r="15" spans="1:326">
      <c r="AN15" s="37"/>
    </row>
  </sheetData>
  <hyperlinks>
    <hyperlink ref="A1" location="'Valdymo darbalaukis'!A1" display="Atgal į valdymo darbalaukį"/>
  </hyperlinks>
  <pageMargins left="0.7" right="0.7" top="0.75" bottom="0.75" header="0.3" footer="0.3"/>
  <pageSetup paperSize="9" orientation="portrait" r:id="rId1"/>
  <ignoredErrors>
    <ignoredError sqref="N7:AZ7 AN11 BA7:KN7 LA7 BA11:HA1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N33"/>
  <sheetViews>
    <sheetView zoomScale="64" zoomScaleNormal="64" workbookViewId="0">
      <pane xSplit="1" ySplit="6" topLeftCell="N7" activePane="bottomRight" state="frozen"/>
      <selection activeCell="D24" sqref="D24"/>
      <selection pane="topRight" activeCell="D24" sqref="D24"/>
      <selection pane="bottomLeft" activeCell="D24" sqref="D24"/>
      <selection pane="bottomRight" activeCell="BN27" sqref="BN27"/>
    </sheetView>
  </sheetViews>
  <sheetFormatPr defaultRowHeight="14.25" outlineLevelRow="1" outlineLevelCol="1"/>
  <cols>
    <col min="1" max="1" width="44" bestFit="1" customWidth="1"/>
    <col min="2" max="12" width="8.59765625" hidden="1" customWidth="1" outlineLevel="1"/>
    <col min="13" max="13" width="9.796875" hidden="1" customWidth="1" outlineLevel="1"/>
    <col min="14" max="14" width="10.796875" style="12" bestFit="1" customWidth="1" collapsed="1"/>
    <col min="15" max="25" width="8.59765625" hidden="1" customWidth="1" outlineLevel="1"/>
    <col min="26" max="26" width="10.59765625" hidden="1" customWidth="1" outlineLevel="1"/>
    <col min="27" max="27" width="11.33203125" customWidth="1" collapsed="1"/>
    <col min="28" max="32" width="8.59765625" hidden="1" customWidth="1" outlineLevel="1"/>
    <col min="33" max="33" width="10.33203125" hidden="1" customWidth="1" outlineLevel="1"/>
    <col min="34" max="38" width="8.59765625" hidden="1" customWidth="1" outlineLevel="1"/>
    <col min="39" max="39" width="9.796875" hidden="1" customWidth="1" outlineLevel="1"/>
    <col min="40" max="40" width="10.796875" bestFit="1" customWidth="1" collapsed="1"/>
    <col min="41" max="52" width="8.59765625" hidden="1" customWidth="1" outlineLevel="1"/>
    <col min="53" max="53" width="10.796875" bestFit="1" customWidth="1" collapsed="1"/>
    <col min="54" max="65" width="8.59765625" hidden="1" customWidth="1" outlineLevel="1"/>
    <col min="66" max="66" width="10.796875" bestFit="1" customWidth="1" collapsed="1"/>
    <col min="67" max="78" width="8.59765625" hidden="1" customWidth="1" outlineLevel="1"/>
    <col min="79" max="79" width="10.796875" bestFit="1" customWidth="1" collapsed="1"/>
    <col min="80" max="91" width="8.59765625" hidden="1" customWidth="1" outlineLevel="1"/>
    <col min="92" max="92" width="10.796875" bestFit="1" customWidth="1" collapsed="1"/>
    <col min="93" max="104" width="8.59765625" hidden="1" customWidth="1" outlineLevel="1"/>
    <col min="105" max="105" width="10.796875" bestFit="1" customWidth="1" collapsed="1"/>
    <col min="106" max="117" width="8.59765625" hidden="1" customWidth="1" outlineLevel="1"/>
    <col min="118" max="118" width="10.796875" bestFit="1" customWidth="1" collapsed="1"/>
    <col min="119" max="130" width="8.59765625" hidden="1" customWidth="1" outlineLevel="1"/>
    <col min="131" max="131" width="10.796875" bestFit="1" customWidth="1" collapsed="1"/>
    <col min="132" max="143" width="8.59765625" hidden="1" customWidth="1" outlineLevel="1"/>
    <col min="144" max="144" width="10.796875" bestFit="1" customWidth="1" collapsed="1"/>
    <col min="145" max="156" width="8.59765625" hidden="1" customWidth="1" outlineLevel="1"/>
    <col min="157" max="157" width="10.796875" bestFit="1" customWidth="1" collapsed="1"/>
    <col min="158" max="169" width="8.59765625" hidden="1" customWidth="1" outlineLevel="1"/>
    <col min="170" max="170" width="10.796875" bestFit="1" customWidth="1" collapsed="1"/>
    <col min="171" max="182" width="8.59765625" hidden="1" customWidth="1" outlineLevel="1"/>
    <col min="183" max="183" width="10.796875" bestFit="1" customWidth="1" collapsed="1"/>
    <col min="184" max="195" width="8.59765625" hidden="1" customWidth="1" outlineLevel="1"/>
    <col min="196" max="196" width="10.796875" bestFit="1" customWidth="1" collapsed="1"/>
    <col min="197" max="208" width="8.59765625" hidden="1" customWidth="1" outlineLevel="1"/>
    <col min="209" max="209" width="10.796875" bestFit="1" customWidth="1" collapsed="1"/>
    <col min="210" max="221" width="8.59765625" hidden="1" customWidth="1" outlineLevel="1"/>
    <col min="222" max="222" width="10.796875" bestFit="1" customWidth="1" collapsed="1"/>
    <col min="223" max="234" width="8.59765625" hidden="1" customWidth="1" outlineLevel="1"/>
    <col min="235" max="235" width="10.796875" bestFit="1" customWidth="1" collapsed="1"/>
    <col min="236" max="247" width="8.59765625" hidden="1" customWidth="1" outlineLevel="1"/>
    <col min="248" max="248" width="10.796875" bestFit="1" customWidth="1" collapsed="1"/>
    <col min="249" max="260" width="8.59765625" hidden="1" customWidth="1" outlineLevel="1"/>
    <col min="261" max="261" width="10.796875" bestFit="1" customWidth="1" collapsed="1"/>
    <col min="262" max="273" width="8.59765625" hidden="1" customWidth="1" outlineLevel="1"/>
    <col min="274" max="274" width="10.796875" bestFit="1" customWidth="1" collapsed="1"/>
    <col min="275" max="286" width="8.59765625" hidden="1" customWidth="1" outlineLevel="1"/>
    <col min="287" max="287" width="10.796875" bestFit="1" customWidth="1" collapsed="1"/>
    <col min="288" max="299" width="8.59765625" hidden="1" customWidth="1" outlineLevel="1"/>
    <col min="300" max="300" width="10.796875" bestFit="1" customWidth="1" collapsed="1"/>
    <col min="301" max="312" width="8.59765625" hidden="1" customWidth="1" outlineLevel="1"/>
    <col min="313" max="313" width="10.796875" bestFit="1" customWidth="1" collapsed="1"/>
    <col min="314" max="325" width="8.59765625" hidden="1" customWidth="1" outlineLevel="1"/>
    <col min="326" max="326" width="10.796875" bestFit="1" customWidth="1" collapsed="1"/>
  </cols>
  <sheetData>
    <row r="1" spans="1:326">
      <c r="A1" s="1" t="s">
        <v>0</v>
      </c>
    </row>
    <row r="3" spans="1:326" ht="18">
      <c r="A3" s="432" t="s">
        <v>354</v>
      </c>
    </row>
    <row r="4" spans="1:326" ht="14.65" thickBot="1"/>
    <row r="5" spans="1:326" ht="14.65" thickBot="1">
      <c r="A5" s="577" t="s">
        <v>8</v>
      </c>
      <c r="B5" s="578">
        <f>+'Metinis atlyginimas'!B7</f>
        <v>44957</v>
      </c>
      <c r="C5" s="578">
        <f>+'Metinis atlyginimas'!C7</f>
        <v>44985</v>
      </c>
      <c r="D5" s="578">
        <f>+'Metinis atlyginimas'!D7</f>
        <v>45016</v>
      </c>
      <c r="E5" s="578">
        <f>+'Metinis atlyginimas'!E7</f>
        <v>45046</v>
      </c>
      <c r="F5" s="578">
        <f>+'Metinis atlyginimas'!F7</f>
        <v>45077</v>
      </c>
      <c r="G5" s="578">
        <f>+'Metinis atlyginimas'!G7</f>
        <v>45107</v>
      </c>
      <c r="H5" s="578">
        <f>+'Metinis atlyginimas'!H7</f>
        <v>45138</v>
      </c>
      <c r="I5" s="578">
        <f>+'Metinis atlyginimas'!I7</f>
        <v>45169</v>
      </c>
      <c r="J5" s="578">
        <f>+'Metinis atlyginimas'!J7</f>
        <v>45199</v>
      </c>
      <c r="K5" s="578">
        <f>+'Metinis atlyginimas'!K7</f>
        <v>45230</v>
      </c>
      <c r="L5" s="578">
        <f>+'Metinis atlyginimas'!L7</f>
        <v>45260</v>
      </c>
      <c r="M5" s="593">
        <f>+'Metinis atlyginimas'!M7</f>
        <v>45291</v>
      </c>
      <c r="N5" s="594">
        <f>+'Metinis atlyginimas'!N7</f>
        <v>2023</v>
      </c>
      <c r="O5" s="578">
        <f>+'Metinis atlyginimas'!O7</f>
        <v>45322</v>
      </c>
      <c r="P5" s="578">
        <f>+'Metinis atlyginimas'!P7</f>
        <v>45351</v>
      </c>
      <c r="Q5" s="578">
        <f>+'Metinis atlyginimas'!Q7</f>
        <v>45382</v>
      </c>
      <c r="R5" s="578">
        <f>+'Metinis atlyginimas'!R7</f>
        <v>45412</v>
      </c>
      <c r="S5" s="578">
        <f>+'Metinis atlyginimas'!S7</f>
        <v>45443</v>
      </c>
      <c r="T5" s="578">
        <f>+'Metinis atlyginimas'!T7</f>
        <v>45473</v>
      </c>
      <c r="U5" s="578">
        <f>+'Metinis atlyginimas'!U7</f>
        <v>45504</v>
      </c>
      <c r="V5" s="578">
        <f>+'Metinis atlyginimas'!V7</f>
        <v>45535</v>
      </c>
      <c r="W5" s="578">
        <f>+'Metinis atlyginimas'!W7</f>
        <v>45565</v>
      </c>
      <c r="X5" s="578">
        <f>+'Metinis atlyginimas'!X7</f>
        <v>45596</v>
      </c>
      <c r="Y5" s="578">
        <f>+'Metinis atlyginimas'!Y7</f>
        <v>45626</v>
      </c>
      <c r="Z5" s="578">
        <f>+'Metinis atlyginimas'!Z7</f>
        <v>45657</v>
      </c>
      <c r="AA5" s="579">
        <f>+'Metinis atlyginimas'!AA7</f>
        <v>2024</v>
      </c>
      <c r="AB5" s="578">
        <f>+'Metinis atlyginimas'!AB7</f>
        <v>45688</v>
      </c>
      <c r="AC5" s="578">
        <f>+'Metinis atlyginimas'!AC7</f>
        <v>45716</v>
      </c>
      <c r="AD5" s="578">
        <f>+'Metinis atlyginimas'!AD7</f>
        <v>45747</v>
      </c>
      <c r="AE5" s="578">
        <f>+'Metinis atlyginimas'!AE7</f>
        <v>45777</v>
      </c>
      <c r="AF5" s="578">
        <f>+'Metinis atlyginimas'!AF7</f>
        <v>45808</v>
      </c>
      <c r="AG5" s="578">
        <f>+'Metinis atlyginimas'!AG7</f>
        <v>45838</v>
      </c>
      <c r="AH5" s="578">
        <f>+'Metinis atlyginimas'!AH7</f>
        <v>45869</v>
      </c>
      <c r="AI5" s="578">
        <f>+'Metinis atlyginimas'!AI7</f>
        <v>45900</v>
      </c>
      <c r="AJ5" s="578">
        <f>+'Metinis atlyginimas'!AJ7</f>
        <v>45930</v>
      </c>
      <c r="AK5" s="578">
        <f>+'Metinis atlyginimas'!AK7</f>
        <v>45961</v>
      </c>
      <c r="AL5" s="578">
        <f>+'Metinis atlyginimas'!AL7</f>
        <v>45991</v>
      </c>
      <c r="AM5" s="578">
        <f>+'Metinis atlyginimas'!AM7</f>
        <v>46022</v>
      </c>
      <c r="AN5" s="579">
        <f>+'Metinis atlyginimas'!AN7</f>
        <v>2025</v>
      </c>
      <c r="AO5" s="578">
        <f>+'Metinis atlyginimas'!AO7</f>
        <v>46053</v>
      </c>
      <c r="AP5" s="578">
        <f>+'Metinis atlyginimas'!AP7</f>
        <v>46081</v>
      </c>
      <c r="AQ5" s="578">
        <f>+'Metinis atlyginimas'!AQ7</f>
        <v>46112</v>
      </c>
      <c r="AR5" s="578">
        <f>+'Metinis atlyginimas'!AR7</f>
        <v>46142</v>
      </c>
      <c r="AS5" s="578">
        <f>+'Metinis atlyginimas'!AS7</f>
        <v>46173</v>
      </c>
      <c r="AT5" s="578">
        <f>+'Metinis atlyginimas'!AT7</f>
        <v>46203</v>
      </c>
      <c r="AU5" s="578">
        <f>+'Metinis atlyginimas'!AU7</f>
        <v>46234</v>
      </c>
      <c r="AV5" s="578">
        <f>+'Metinis atlyginimas'!AV7</f>
        <v>46265</v>
      </c>
      <c r="AW5" s="578">
        <f>+'Metinis atlyginimas'!AW7</f>
        <v>46295</v>
      </c>
      <c r="AX5" s="578">
        <f>+'Metinis atlyginimas'!AX7</f>
        <v>46326</v>
      </c>
      <c r="AY5" s="578">
        <f>+'Metinis atlyginimas'!AY7</f>
        <v>46356</v>
      </c>
      <c r="AZ5" s="578">
        <f>+'Metinis atlyginimas'!AZ7</f>
        <v>46387</v>
      </c>
      <c r="BA5" s="579">
        <f>+'Metinis atlyginimas'!BA7</f>
        <v>2026</v>
      </c>
      <c r="BB5" s="578">
        <f>+'Metinis atlyginimas'!BB7</f>
        <v>46418</v>
      </c>
      <c r="BC5" s="578">
        <f>+'Metinis atlyginimas'!BC7</f>
        <v>46446</v>
      </c>
      <c r="BD5" s="578">
        <f>+'Metinis atlyginimas'!BD7</f>
        <v>46477</v>
      </c>
      <c r="BE5" s="578">
        <f>+'Metinis atlyginimas'!BE7</f>
        <v>46507</v>
      </c>
      <c r="BF5" s="578">
        <f>+'Metinis atlyginimas'!BF7</f>
        <v>46538</v>
      </c>
      <c r="BG5" s="578">
        <f>+'Metinis atlyginimas'!BG7</f>
        <v>46568</v>
      </c>
      <c r="BH5" s="578">
        <f>+'Metinis atlyginimas'!BH7</f>
        <v>46599</v>
      </c>
      <c r="BI5" s="578">
        <f>+'Metinis atlyginimas'!BI7</f>
        <v>46630</v>
      </c>
      <c r="BJ5" s="578">
        <f>+'Metinis atlyginimas'!BJ7</f>
        <v>46660</v>
      </c>
      <c r="BK5" s="578">
        <f>+'Metinis atlyginimas'!BK7</f>
        <v>46691</v>
      </c>
      <c r="BL5" s="578">
        <f>+'Metinis atlyginimas'!BL7</f>
        <v>46721</v>
      </c>
      <c r="BM5" s="578">
        <f>+'Metinis atlyginimas'!BM7</f>
        <v>46752</v>
      </c>
      <c r="BN5" s="579">
        <f>+'Metinis atlyginimas'!BN7</f>
        <v>2027</v>
      </c>
      <c r="BO5" s="578">
        <f>+'Metinis atlyginimas'!BO7</f>
        <v>46783</v>
      </c>
      <c r="BP5" s="578">
        <f>+'Metinis atlyginimas'!BP7</f>
        <v>46812</v>
      </c>
      <c r="BQ5" s="578">
        <f>+'Metinis atlyginimas'!BQ7</f>
        <v>46843</v>
      </c>
      <c r="BR5" s="578">
        <f>+'Metinis atlyginimas'!BR7</f>
        <v>46873</v>
      </c>
      <c r="BS5" s="578">
        <f>+'Metinis atlyginimas'!BS7</f>
        <v>46904</v>
      </c>
      <c r="BT5" s="578">
        <f>+'Metinis atlyginimas'!BT7</f>
        <v>46934</v>
      </c>
      <c r="BU5" s="578">
        <f>+'Metinis atlyginimas'!BU7</f>
        <v>46965</v>
      </c>
      <c r="BV5" s="578">
        <f>+'Metinis atlyginimas'!BV7</f>
        <v>46996</v>
      </c>
      <c r="BW5" s="578">
        <f>+'Metinis atlyginimas'!BW7</f>
        <v>47026</v>
      </c>
      <c r="BX5" s="578">
        <f>+'Metinis atlyginimas'!BX7</f>
        <v>47057</v>
      </c>
      <c r="BY5" s="578">
        <f>+'Metinis atlyginimas'!BY7</f>
        <v>47087</v>
      </c>
      <c r="BZ5" s="578">
        <f>+'Metinis atlyginimas'!BZ7</f>
        <v>47118</v>
      </c>
      <c r="CA5" s="579">
        <f>+'Metinis atlyginimas'!CA7</f>
        <v>2028</v>
      </c>
      <c r="CB5" s="578">
        <f>+'Metinis atlyginimas'!CB7</f>
        <v>47149</v>
      </c>
      <c r="CC5" s="578">
        <f>+'Metinis atlyginimas'!CC7</f>
        <v>47177</v>
      </c>
      <c r="CD5" s="578">
        <f>+'Metinis atlyginimas'!CD7</f>
        <v>47208</v>
      </c>
      <c r="CE5" s="578">
        <f>+'Metinis atlyginimas'!CE7</f>
        <v>47238</v>
      </c>
      <c r="CF5" s="578">
        <f>+'Metinis atlyginimas'!CF7</f>
        <v>47269</v>
      </c>
      <c r="CG5" s="578">
        <f>+'Metinis atlyginimas'!CG7</f>
        <v>47299</v>
      </c>
      <c r="CH5" s="578">
        <f>+'Metinis atlyginimas'!CH7</f>
        <v>47330</v>
      </c>
      <c r="CI5" s="578">
        <f>+'Metinis atlyginimas'!CI7</f>
        <v>47361</v>
      </c>
      <c r="CJ5" s="578">
        <f>+'Metinis atlyginimas'!CJ7</f>
        <v>47391</v>
      </c>
      <c r="CK5" s="578">
        <f>+'Metinis atlyginimas'!CK7</f>
        <v>47422</v>
      </c>
      <c r="CL5" s="578">
        <f>+'Metinis atlyginimas'!CL7</f>
        <v>47452</v>
      </c>
      <c r="CM5" s="578">
        <f>+'Metinis atlyginimas'!CM7</f>
        <v>47483</v>
      </c>
      <c r="CN5" s="579">
        <f>+'Metinis atlyginimas'!CN7</f>
        <v>2029</v>
      </c>
      <c r="CO5" s="578">
        <f>+'Metinis atlyginimas'!CO7</f>
        <v>47514</v>
      </c>
      <c r="CP5" s="578">
        <f>+'Metinis atlyginimas'!CP7</f>
        <v>47542</v>
      </c>
      <c r="CQ5" s="578">
        <f>+'Metinis atlyginimas'!CQ7</f>
        <v>47573</v>
      </c>
      <c r="CR5" s="578">
        <f>+'Metinis atlyginimas'!CR7</f>
        <v>47603</v>
      </c>
      <c r="CS5" s="578">
        <f>+'Metinis atlyginimas'!CS7</f>
        <v>47634</v>
      </c>
      <c r="CT5" s="578">
        <f>+'Metinis atlyginimas'!CT7</f>
        <v>47664</v>
      </c>
      <c r="CU5" s="578">
        <f>+'Metinis atlyginimas'!CU7</f>
        <v>47695</v>
      </c>
      <c r="CV5" s="578">
        <f>+'Metinis atlyginimas'!CV7</f>
        <v>47726</v>
      </c>
      <c r="CW5" s="578">
        <f>+'Metinis atlyginimas'!CW7</f>
        <v>47756</v>
      </c>
      <c r="CX5" s="578">
        <f>+'Metinis atlyginimas'!CX7</f>
        <v>47787</v>
      </c>
      <c r="CY5" s="578">
        <f>+'Metinis atlyginimas'!CY7</f>
        <v>47817</v>
      </c>
      <c r="CZ5" s="578">
        <f>+'Metinis atlyginimas'!CZ7</f>
        <v>47848</v>
      </c>
      <c r="DA5" s="579">
        <f>+'Metinis atlyginimas'!DA7</f>
        <v>2030</v>
      </c>
      <c r="DB5" s="578">
        <f>+'Metinis atlyginimas'!DB7</f>
        <v>47879</v>
      </c>
      <c r="DC5" s="578">
        <f>+'Metinis atlyginimas'!DC7</f>
        <v>47907</v>
      </c>
      <c r="DD5" s="578">
        <f>+'Metinis atlyginimas'!DD7</f>
        <v>47938</v>
      </c>
      <c r="DE5" s="578">
        <f>+'Metinis atlyginimas'!DE7</f>
        <v>47968</v>
      </c>
      <c r="DF5" s="578">
        <f>+'Metinis atlyginimas'!DF7</f>
        <v>47999</v>
      </c>
      <c r="DG5" s="578">
        <f>+'Metinis atlyginimas'!DG7</f>
        <v>48029</v>
      </c>
      <c r="DH5" s="578">
        <f>+'Metinis atlyginimas'!DH7</f>
        <v>48060</v>
      </c>
      <c r="DI5" s="578">
        <f>+'Metinis atlyginimas'!DI7</f>
        <v>48091</v>
      </c>
      <c r="DJ5" s="578">
        <f>+'Metinis atlyginimas'!DJ7</f>
        <v>48121</v>
      </c>
      <c r="DK5" s="578">
        <f>+'Metinis atlyginimas'!DK7</f>
        <v>48152</v>
      </c>
      <c r="DL5" s="578">
        <f>+'Metinis atlyginimas'!DL7</f>
        <v>48182</v>
      </c>
      <c r="DM5" s="578">
        <f>+'Metinis atlyginimas'!DM7</f>
        <v>48213</v>
      </c>
      <c r="DN5" s="579">
        <f>+'Metinis atlyginimas'!DN7</f>
        <v>2031</v>
      </c>
      <c r="DO5" s="578">
        <f>+'Metinis atlyginimas'!DO7</f>
        <v>48244</v>
      </c>
      <c r="DP5" s="578">
        <f>+'Metinis atlyginimas'!DP7</f>
        <v>48273</v>
      </c>
      <c r="DQ5" s="578">
        <f>+'Metinis atlyginimas'!DQ7</f>
        <v>48304</v>
      </c>
      <c r="DR5" s="578">
        <f>+'Metinis atlyginimas'!DR7</f>
        <v>48334</v>
      </c>
      <c r="DS5" s="578">
        <f>+'Metinis atlyginimas'!DS7</f>
        <v>48365</v>
      </c>
      <c r="DT5" s="578">
        <f>+'Metinis atlyginimas'!DT7</f>
        <v>48395</v>
      </c>
      <c r="DU5" s="578">
        <f>+'Metinis atlyginimas'!DU7</f>
        <v>48426</v>
      </c>
      <c r="DV5" s="578">
        <f>+'Metinis atlyginimas'!DV7</f>
        <v>48457</v>
      </c>
      <c r="DW5" s="578">
        <f>+'Metinis atlyginimas'!DW7</f>
        <v>48487</v>
      </c>
      <c r="DX5" s="578">
        <f>+'Metinis atlyginimas'!DX7</f>
        <v>48518</v>
      </c>
      <c r="DY5" s="578">
        <f>+'Metinis atlyginimas'!DY7</f>
        <v>48548</v>
      </c>
      <c r="DZ5" s="578">
        <f>+'Metinis atlyginimas'!DZ7</f>
        <v>48579</v>
      </c>
      <c r="EA5" s="579">
        <f>+'Metinis atlyginimas'!EA7</f>
        <v>2032</v>
      </c>
      <c r="EB5" s="578">
        <f>+'Metinis atlyginimas'!EB7</f>
        <v>48610</v>
      </c>
      <c r="EC5" s="578">
        <f>+'Metinis atlyginimas'!EC7</f>
        <v>48638</v>
      </c>
      <c r="ED5" s="578">
        <f>+'Metinis atlyginimas'!ED7</f>
        <v>48669</v>
      </c>
      <c r="EE5" s="578">
        <f>+'Metinis atlyginimas'!EE7</f>
        <v>48699</v>
      </c>
      <c r="EF5" s="578">
        <f>+'Metinis atlyginimas'!EF7</f>
        <v>48730</v>
      </c>
      <c r="EG5" s="578">
        <f>+'Metinis atlyginimas'!EG7</f>
        <v>48760</v>
      </c>
      <c r="EH5" s="578">
        <f>+'Metinis atlyginimas'!EH7</f>
        <v>48791</v>
      </c>
      <c r="EI5" s="578">
        <f>+'Metinis atlyginimas'!EI7</f>
        <v>48822</v>
      </c>
      <c r="EJ5" s="578">
        <f>+'Metinis atlyginimas'!EJ7</f>
        <v>48852</v>
      </c>
      <c r="EK5" s="578">
        <f>+'Metinis atlyginimas'!EK7</f>
        <v>48883</v>
      </c>
      <c r="EL5" s="578">
        <f>+'Metinis atlyginimas'!EL7</f>
        <v>48913</v>
      </c>
      <c r="EM5" s="578">
        <f>+'Metinis atlyginimas'!EM7</f>
        <v>48944</v>
      </c>
      <c r="EN5" s="579">
        <f>+'Metinis atlyginimas'!EN7</f>
        <v>2033</v>
      </c>
      <c r="EO5" s="578">
        <f>+'Metinis atlyginimas'!EO7</f>
        <v>48975</v>
      </c>
      <c r="EP5" s="578">
        <f>+'Metinis atlyginimas'!EP7</f>
        <v>49003</v>
      </c>
      <c r="EQ5" s="578">
        <f>+'Metinis atlyginimas'!EQ7</f>
        <v>49034</v>
      </c>
      <c r="ER5" s="578">
        <f>+'Metinis atlyginimas'!ER7</f>
        <v>49064</v>
      </c>
      <c r="ES5" s="578">
        <f>+'Metinis atlyginimas'!ES7</f>
        <v>49095</v>
      </c>
      <c r="ET5" s="578">
        <f>+'Metinis atlyginimas'!ET7</f>
        <v>49125</v>
      </c>
      <c r="EU5" s="578">
        <f>+'Metinis atlyginimas'!EU7</f>
        <v>49156</v>
      </c>
      <c r="EV5" s="578">
        <f>+'Metinis atlyginimas'!EV7</f>
        <v>49187</v>
      </c>
      <c r="EW5" s="578">
        <f>+'Metinis atlyginimas'!EW7</f>
        <v>49217</v>
      </c>
      <c r="EX5" s="578">
        <f>+'Metinis atlyginimas'!EX7</f>
        <v>49248</v>
      </c>
      <c r="EY5" s="578">
        <f>+'Metinis atlyginimas'!EY7</f>
        <v>49278</v>
      </c>
      <c r="EZ5" s="578">
        <f>+'Metinis atlyginimas'!EZ7</f>
        <v>49309</v>
      </c>
      <c r="FA5" s="579">
        <f>+'Metinis atlyginimas'!FA7</f>
        <v>2034</v>
      </c>
      <c r="FB5" s="578">
        <f>+'Metinis atlyginimas'!FB7</f>
        <v>49340</v>
      </c>
      <c r="FC5" s="578">
        <f>+'Metinis atlyginimas'!FC7</f>
        <v>49368</v>
      </c>
      <c r="FD5" s="578">
        <f>+'Metinis atlyginimas'!FD7</f>
        <v>49399</v>
      </c>
      <c r="FE5" s="578">
        <f>+'Metinis atlyginimas'!FE7</f>
        <v>49429</v>
      </c>
      <c r="FF5" s="578">
        <f>+'Metinis atlyginimas'!FF7</f>
        <v>49460</v>
      </c>
      <c r="FG5" s="578">
        <f>+'Metinis atlyginimas'!FG7</f>
        <v>49490</v>
      </c>
      <c r="FH5" s="578">
        <f>+'Metinis atlyginimas'!FH7</f>
        <v>49521</v>
      </c>
      <c r="FI5" s="578">
        <f>+'Metinis atlyginimas'!FI7</f>
        <v>49552</v>
      </c>
      <c r="FJ5" s="578">
        <f>+'Metinis atlyginimas'!FJ7</f>
        <v>49582</v>
      </c>
      <c r="FK5" s="578">
        <f>+'Metinis atlyginimas'!FK7</f>
        <v>49613</v>
      </c>
      <c r="FL5" s="578">
        <f>+'Metinis atlyginimas'!FL7</f>
        <v>49643</v>
      </c>
      <c r="FM5" s="578">
        <f>+'Metinis atlyginimas'!FM7</f>
        <v>49674</v>
      </c>
      <c r="FN5" s="579">
        <f>+'Metinis atlyginimas'!FN7</f>
        <v>2035</v>
      </c>
      <c r="FO5" s="578">
        <f>+'Metinis atlyginimas'!FO7</f>
        <v>49705</v>
      </c>
      <c r="FP5" s="578">
        <f>+'Metinis atlyginimas'!FP7</f>
        <v>49734</v>
      </c>
      <c r="FQ5" s="578">
        <f>+'Metinis atlyginimas'!FQ7</f>
        <v>49765</v>
      </c>
      <c r="FR5" s="578">
        <f>+'Metinis atlyginimas'!FR7</f>
        <v>49795</v>
      </c>
      <c r="FS5" s="578">
        <f>+'Metinis atlyginimas'!FS7</f>
        <v>49826</v>
      </c>
      <c r="FT5" s="578">
        <f>+'Metinis atlyginimas'!FT7</f>
        <v>49856</v>
      </c>
      <c r="FU5" s="578">
        <f>+'Metinis atlyginimas'!FU7</f>
        <v>49887</v>
      </c>
      <c r="FV5" s="578">
        <f>+'Metinis atlyginimas'!FV7</f>
        <v>49918</v>
      </c>
      <c r="FW5" s="578">
        <f>+'Metinis atlyginimas'!FW7</f>
        <v>49948</v>
      </c>
      <c r="FX5" s="578">
        <f>+'Metinis atlyginimas'!FX7</f>
        <v>49979</v>
      </c>
      <c r="FY5" s="578">
        <f>+'Metinis atlyginimas'!FY7</f>
        <v>50009</v>
      </c>
      <c r="FZ5" s="578">
        <f>+'Metinis atlyginimas'!FZ7</f>
        <v>50040</v>
      </c>
      <c r="GA5" s="579">
        <f>+'Metinis atlyginimas'!GA7</f>
        <v>2036</v>
      </c>
      <c r="GB5" s="578">
        <f>+'Metinis atlyginimas'!GB7</f>
        <v>50071</v>
      </c>
      <c r="GC5" s="578">
        <f>+'Metinis atlyginimas'!GC7</f>
        <v>50099</v>
      </c>
      <c r="GD5" s="578">
        <f>+'Metinis atlyginimas'!GD7</f>
        <v>50130</v>
      </c>
      <c r="GE5" s="578">
        <f>+'Metinis atlyginimas'!GE7</f>
        <v>50160</v>
      </c>
      <c r="GF5" s="578">
        <f>+'Metinis atlyginimas'!GF7</f>
        <v>50191</v>
      </c>
      <c r="GG5" s="578">
        <f>+'Metinis atlyginimas'!GG7</f>
        <v>50221</v>
      </c>
      <c r="GH5" s="578">
        <f>+'Metinis atlyginimas'!GH7</f>
        <v>50252</v>
      </c>
      <c r="GI5" s="578">
        <f>+'Metinis atlyginimas'!GI7</f>
        <v>50283</v>
      </c>
      <c r="GJ5" s="578">
        <f>+'Metinis atlyginimas'!GJ7</f>
        <v>50313</v>
      </c>
      <c r="GK5" s="578">
        <f>+'Metinis atlyginimas'!GK7</f>
        <v>50344</v>
      </c>
      <c r="GL5" s="578">
        <f>+'Metinis atlyginimas'!GL7</f>
        <v>50374</v>
      </c>
      <c r="GM5" s="578">
        <f>+'Metinis atlyginimas'!GM7</f>
        <v>50405</v>
      </c>
      <c r="GN5" s="579">
        <f>+'Metinis atlyginimas'!GN7</f>
        <v>2037</v>
      </c>
      <c r="GO5" s="578">
        <f>+'Metinis atlyginimas'!GO7</f>
        <v>50436</v>
      </c>
      <c r="GP5" s="578">
        <f>+'Metinis atlyginimas'!GP7</f>
        <v>50464</v>
      </c>
      <c r="GQ5" s="578">
        <f>+'Metinis atlyginimas'!GQ7</f>
        <v>50495</v>
      </c>
      <c r="GR5" s="578">
        <f>+'Metinis atlyginimas'!GR7</f>
        <v>50525</v>
      </c>
      <c r="GS5" s="578">
        <f>+'Metinis atlyginimas'!GS7</f>
        <v>50556</v>
      </c>
      <c r="GT5" s="578">
        <f>+'Metinis atlyginimas'!GT7</f>
        <v>50586</v>
      </c>
      <c r="GU5" s="578">
        <f>+'Metinis atlyginimas'!GU7</f>
        <v>50617</v>
      </c>
      <c r="GV5" s="578">
        <f>+'Metinis atlyginimas'!GV7</f>
        <v>50648</v>
      </c>
      <c r="GW5" s="578">
        <f>+'Metinis atlyginimas'!GW7</f>
        <v>50678</v>
      </c>
      <c r="GX5" s="578">
        <f>+'Metinis atlyginimas'!GX7</f>
        <v>50709</v>
      </c>
      <c r="GY5" s="578">
        <f>+'Metinis atlyginimas'!GY7</f>
        <v>50739</v>
      </c>
      <c r="GZ5" s="578">
        <f>+'Metinis atlyginimas'!GZ7</f>
        <v>50770</v>
      </c>
      <c r="HA5" s="579">
        <f>+'Metinis atlyginimas'!HA7</f>
        <v>2038</v>
      </c>
      <c r="HB5" s="578">
        <f>+'Metinis atlyginimas'!HB7</f>
        <v>50801</v>
      </c>
      <c r="HC5" s="578">
        <f>+'Metinis atlyginimas'!HC7</f>
        <v>50829</v>
      </c>
      <c r="HD5" s="578">
        <f>+'Metinis atlyginimas'!HD7</f>
        <v>50860</v>
      </c>
      <c r="HE5" s="578">
        <f>+'Metinis atlyginimas'!HE7</f>
        <v>50890</v>
      </c>
      <c r="HF5" s="578">
        <f>+'Metinis atlyginimas'!HF7</f>
        <v>50921</v>
      </c>
      <c r="HG5" s="578">
        <f>+'Metinis atlyginimas'!HG7</f>
        <v>50951</v>
      </c>
      <c r="HH5" s="578">
        <f>+'Metinis atlyginimas'!HH7</f>
        <v>50982</v>
      </c>
      <c r="HI5" s="578">
        <f>+'Metinis atlyginimas'!HI7</f>
        <v>51013</v>
      </c>
      <c r="HJ5" s="578">
        <f>+'Metinis atlyginimas'!HJ7</f>
        <v>51043</v>
      </c>
      <c r="HK5" s="578">
        <f>+'Metinis atlyginimas'!HK7</f>
        <v>51074</v>
      </c>
      <c r="HL5" s="578">
        <f>+'Metinis atlyginimas'!HL7</f>
        <v>51104</v>
      </c>
      <c r="HM5" s="578">
        <f>+'Metinis atlyginimas'!HM7</f>
        <v>51135</v>
      </c>
      <c r="HN5" s="579">
        <f>+'Metinis atlyginimas'!HN7</f>
        <v>2039</v>
      </c>
      <c r="HO5" s="578">
        <f>+'Metinis atlyginimas'!HO7</f>
        <v>51166</v>
      </c>
      <c r="HP5" s="578">
        <f>+'Metinis atlyginimas'!HP7</f>
        <v>51195</v>
      </c>
      <c r="HQ5" s="578">
        <f>+'Metinis atlyginimas'!HQ7</f>
        <v>51226</v>
      </c>
      <c r="HR5" s="578">
        <f>+'Metinis atlyginimas'!HR7</f>
        <v>51256</v>
      </c>
      <c r="HS5" s="578">
        <f>+'Metinis atlyginimas'!HS7</f>
        <v>51287</v>
      </c>
      <c r="HT5" s="578">
        <f>+'Metinis atlyginimas'!HT7</f>
        <v>51317</v>
      </c>
      <c r="HU5" s="578">
        <f>+'Metinis atlyginimas'!HU7</f>
        <v>51348</v>
      </c>
      <c r="HV5" s="578">
        <f>+'Metinis atlyginimas'!HV7</f>
        <v>51379</v>
      </c>
      <c r="HW5" s="578">
        <f>+'Metinis atlyginimas'!HW7</f>
        <v>51409</v>
      </c>
      <c r="HX5" s="578">
        <f>+'Metinis atlyginimas'!HX7</f>
        <v>51440</v>
      </c>
      <c r="HY5" s="578">
        <f>+'Metinis atlyginimas'!HY7</f>
        <v>51470</v>
      </c>
      <c r="HZ5" s="578">
        <f>+'Metinis atlyginimas'!HZ7</f>
        <v>51501</v>
      </c>
      <c r="IA5" s="579">
        <f>+'Metinis atlyginimas'!IA7</f>
        <v>2040</v>
      </c>
      <c r="IB5" s="578">
        <f>+'Metinis atlyginimas'!IB7</f>
        <v>51532</v>
      </c>
      <c r="IC5" s="578">
        <f>+'Metinis atlyginimas'!IC7</f>
        <v>51560</v>
      </c>
      <c r="ID5" s="578">
        <f>+'Metinis atlyginimas'!ID7</f>
        <v>51591</v>
      </c>
      <c r="IE5" s="578">
        <f>+'Metinis atlyginimas'!IE7</f>
        <v>51621</v>
      </c>
      <c r="IF5" s="578">
        <f>+'Metinis atlyginimas'!IF7</f>
        <v>51652</v>
      </c>
      <c r="IG5" s="578">
        <f>+'Metinis atlyginimas'!IG7</f>
        <v>51682</v>
      </c>
      <c r="IH5" s="578">
        <f>+'Metinis atlyginimas'!IH7</f>
        <v>51713</v>
      </c>
      <c r="II5" s="578">
        <f>+'Metinis atlyginimas'!II7</f>
        <v>51744</v>
      </c>
      <c r="IJ5" s="578">
        <f>+'Metinis atlyginimas'!IJ7</f>
        <v>51774</v>
      </c>
      <c r="IK5" s="578">
        <f>+'Metinis atlyginimas'!IK7</f>
        <v>51805</v>
      </c>
      <c r="IL5" s="578">
        <f>+'Metinis atlyginimas'!IL7</f>
        <v>51835</v>
      </c>
      <c r="IM5" s="578">
        <f>+'Metinis atlyginimas'!IM7</f>
        <v>51866</v>
      </c>
      <c r="IN5" s="579">
        <f>+'Metinis atlyginimas'!IN7</f>
        <v>2041</v>
      </c>
      <c r="IO5" s="578">
        <f>+'Metinis atlyginimas'!IO7</f>
        <v>51897</v>
      </c>
      <c r="IP5" s="578">
        <f>+'Metinis atlyginimas'!IP7</f>
        <v>51925</v>
      </c>
      <c r="IQ5" s="578">
        <f>+'Metinis atlyginimas'!IQ7</f>
        <v>51956</v>
      </c>
      <c r="IR5" s="578">
        <f>+'Metinis atlyginimas'!IR7</f>
        <v>51986</v>
      </c>
      <c r="IS5" s="578">
        <f>+'Metinis atlyginimas'!IS7</f>
        <v>52017</v>
      </c>
      <c r="IT5" s="578">
        <f>+'Metinis atlyginimas'!IT7</f>
        <v>52047</v>
      </c>
      <c r="IU5" s="578">
        <f>+'Metinis atlyginimas'!IU7</f>
        <v>52078</v>
      </c>
      <c r="IV5" s="578">
        <f>+'Metinis atlyginimas'!IV7</f>
        <v>52109</v>
      </c>
      <c r="IW5" s="578">
        <f>+'Metinis atlyginimas'!IW7</f>
        <v>52139</v>
      </c>
      <c r="IX5" s="578">
        <f>+'Metinis atlyginimas'!IX7</f>
        <v>52170</v>
      </c>
      <c r="IY5" s="578">
        <f>+'Metinis atlyginimas'!IY7</f>
        <v>52200</v>
      </c>
      <c r="IZ5" s="578">
        <f>+'Metinis atlyginimas'!IZ7</f>
        <v>52231</v>
      </c>
      <c r="JA5" s="579">
        <f>+'Metinis atlyginimas'!JA7</f>
        <v>2042</v>
      </c>
      <c r="JB5" s="578">
        <f>+'Metinis atlyginimas'!JB7</f>
        <v>52262</v>
      </c>
      <c r="JC5" s="578">
        <f>+'Metinis atlyginimas'!JC7</f>
        <v>52290</v>
      </c>
      <c r="JD5" s="578">
        <f>+'Metinis atlyginimas'!JD7</f>
        <v>52321</v>
      </c>
      <c r="JE5" s="578">
        <f>+'Metinis atlyginimas'!JE7</f>
        <v>52351</v>
      </c>
      <c r="JF5" s="578">
        <f>+'Metinis atlyginimas'!JF7</f>
        <v>52382</v>
      </c>
      <c r="JG5" s="578">
        <f>+'Metinis atlyginimas'!JG7</f>
        <v>52412</v>
      </c>
      <c r="JH5" s="578">
        <f>+'Metinis atlyginimas'!JH7</f>
        <v>52443</v>
      </c>
      <c r="JI5" s="578">
        <f>+'Metinis atlyginimas'!JI7</f>
        <v>52474</v>
      </c>
      <c r="JJ5" s="578">
        <f>+'Metinis atlyginimas'!JJ7</f>
        <v>52504</v>
      </c>
      <c r="JK5" s="578">
        <f>+'Metinis atlyginimas'!JK7</f>
        <v>52535</v>
      </c>
      <c r="JL5" s="578">
        <f>+'Metinis atlyginimas'!JL7</f>
        <v>52565</v>
      </c>
      <c r="JM5" s="578">
        <f>+'Metinis atlyginimas'!JM7</f>
        <v>52596</v>
      </c>
      <c r="JN5" s="579">
        <f>+'Metinis atlyginimas'!JN7</f>
        <v>2043</v>
      </c>
      <c r="JO5" s="578">
        <f>+'Metinis atlyginimas'!JO7</f>
        <v>52627</v>
      </c>
      <c r="JP5" s="578">
        <f>+'Metinis atlyginimas'!JP7</f>
        <v>52656</v>
      </c>
      <c r="JQ5" s="578">
        <f>+'Metinis atlyginimas'!JQ7</f>
        <v>52687</v>
      </c>
      <c r="JR5" s="578">
        <f>+'Metinis atlyginimas'!JR7</f>
        <v>52717</v>
      </c>
      <c r="JS5" s="578">
        <f>+'Metinis atlyginimas'!JS7</f>
        <v>52748</v>
      </c>
      <c r="JT5" s="578">
        <f>+'Metinis atlyginimas'!JT7</f>
        <v>52778</v>
      </c>
      <c r="JU5" s="578">
        <f>+'Metinis atlyginimas'!JU7</f>
        <v>52809</v>
      </c>
      <c r="JV5" s="578">
        <f>+'Metinis atlyginimas'!JV7</f>
        <v>52840</v>
      </c>
      <c r="JW5" s="578">
        <f>+'Metinis atlyginimas'!JW7</f>
        <v>52870</v>
      </c>
      <c r="JX5" s="578">
        <f>+'Metinis atlyginimas'!JX7</f>
        <v>52901</v>
      </c>
      <c r="JY5" s="578">
        <f>+'Metinis atlyginimas'!JY7</f>
        <v>52931</v>
      </c>
      <c r="JZ5" s="578">
        <f>+'Metinis atlyginimas'!JZ7</f>
        <v>52962</v>
      </c>
      <c r="KA5" s="579">
        <f>+'Metinis atlyginimas'!KA7</f>
        <v>2044</v>
      </c>
      <c r="KB5" s="578">
        <f>+'Metinis atlyginimas'!KB7</f>
        <v>52993</v>
      </c>
      <c r="KC5" s="578">
        <f>+'Metinis atlyginimas'!KC7</f>
        <v>53021</v>
      </c>
      <c r="KD5" s="578">
        <f>+'Metinis atlyginimas'!KD7</f>
        <v>53052</v>
      </c>
      <c r="KE5" s="578">
        <f>+'Metinis atlyginimas'!KE7</f>
        <v>53082</v>
      </c>
      <c r="KF5" s="578">
        <f>+'Metinis atlyginimas'!KF7</f>
        <v>53113</v>
      </c>
      <c r="KG5" s="578">
        <f>+'Metinis atlyginimas'!KG7</f>
        <v>53143</v>
      </c>
      <c r="KH5" s="578">
        <f>+'Metinis atlyginimas'!KH7</f>
        <v>53174</v>
      </c>
      <c r="KI5" s="578">
        <f>+'Metinis atlyginimas'!KI7</f>
        <v>53205</v>
      </c>
      <c r="KJ5" s="578">
        <f>+'Metinis atlyginimas'!KJ7</f>
        <v>53235</v>
      </c>
      <c r="KK5" s="578">
        <f>+'Metinis atlyginimas'!KK7</f>
        <v>53266</v>
      </c>
      <c r="KL5" s="578">
        <f>+'Metinis atlyginimas'!KL7</f>
        <v>53296</v>
      </c>
      <c r="KM5" s="578">
        <f>+'Metinis atlyginimas'!KM7</f>
        <v>53327</v>
      </c>
      <c r="KN5" s="579">
        <f>+'Metinis atlyginimas'!KN7</f>
        <v>2045</v>
      </c>
      <c r="KO5" s="578">
        <f>+'Metinis atlyginimas'!KO7</f>
        <v>53358</v>
      </c>
      <c r="KP5" s="578">
        <f>+'Metinis atlyginimas'!KP7</f>
        <v>53386</v>
      </c>
      <c r="KQ5" s="578">
        <f>+'Metinis atlyginimas'!KQ7</f>
        <v>53417</v>
      </c>
      <c r="KR5" s="578">
        <f>+'Metinis atlyginimas'!KR7</f>
        <v>53447</v>
      </c>
      <c r="KS5" s="578">
        <f>+'Metinis atlyginimas'!KS7</f>
        <v>53478</v>
      </c>
      <c r="KT5" s="578">
        <f>+'Metinis atlyginimas'!KT7</f>
        <v>53508</v>
      </c>
      <c r="KU5" s="578">
        <f>+'Metinis atlyginimas'!KU7</f>
        <v>53539</v>
      </c>
      <c r="KV5" s="578">
        <f>+'Metinis atlyginimas'!KV7</f>
        <v>53570</v>
      </c>
      <c r="KW5" s="578">
        <f>+'Metinis atlyginimas'!KW7</f>
        <v>53600</v>
      </c>
      <c r="KX5" s="578">
        <f>+'Metinis atlyginimas'!KX7</f>
        <v>53631</v>
      </c>
      <c r="KY5" s="578">
        <f>+'Metinis atlyginimas'!KY7</f>
        <v>53661</v>
      </c>
      <c r="KZ5" s="578">
        <f>+'Metinis atlyginimas'!KZ7</f>
        <v>53692</v>
      </c>
      <c r="LA5" s="579">
        <f>+'Metinis atlyginimas'!LA7</f>
        <v>2046</v>
      </c>
      <c r="LB5" s="578">
        <f>+'Metinis atlyginimas'!LB7</f>
        <v>53723</v>
      </c>
      <c r="LC5" s="578">
        <f>+'Metinis atlyginimas'!LC7</f>
        <v>53751</v>
      </c>
      <c r="LD5" s="578">
        <f>+'Metinis atlyginimas'!LD7</f>
        <v>53782</v>
      </c>
      <c r="LE5" s="578">
        <f>+'Metinis atlyginimas'!LE7</f>
        <v>53812</v>
      </c>
      <c r="LF5" s="578">
        <f>+'Metinis atlyginimas'!LF7</f>
        <v>53843</v>
      </c>
      <c r="LG5" s="578">
        <f>+'Metinis atlyginimas'!LG7</f>
        <v>53873</v>
      </c>
      <c r="LH5" s="578">
        <f>+'Metinis atlyginimas'!LH7</f>
        <v>53904</v>
      </c>
      <c r="LI5" s="578">
        <f>+'Metinis atlyginimas'!LI7</f>
        <v>53935</v>
      </c>
      <c r="LJ5" s="578">
        <f>+'Metinis atlyginimas'!LJ7</f>
        <v>53965</v>
      </c>
      <c r="LK5" s="578">
        <f>+'Metinis atlyginimas'!LK7</f>
        <v>53996</v>
      </c>
      <c r="LL5" s="578">
        <f>+'Metinis atlyginimas'!LL7</f>
        <v>54026</v>
      </c>
      <c r="LM5" s="578">
        <f>+'Metinis atlyginimas'!LM7</f>
        <v>54057</v>
      </c>
      <c r="LN5" s="586">
        <f>+'Metinis atlyginimas'!LN7</f>
        <v>2047</v>
      </c>
    </row>
    <row r="6" spans="1:326" ht="14.65" thickBot="1">
      <c r="A6" s="581" t="s">
        <v>10</v>
      </c>
      <c r="B6" s="582">
        <v>1</v>
      </c>
      <c r="C6" s="583">
        <v>2</v>
      </c>
      <c r="D6" s="583">
        <v>3</v>
      </c>
      <c r="E6" s="583">
        <v>4</v>
      </c>
      <c r="F6" s="583">
        <v>5</v>
      </c>
      <c r="G6" s="583">
        <v>6</v>
      </c>
      <c r="H6" s="583">
        <v>7</v>
      </c>
      <c r="I6" s="583">
        <v>8</v>
      </c>
      <c r="J6" s="583">
        <v>9</v>
      </c>
      <c r="K6" s="583">
        <v>10</v>
      </c>
      <c r="L6" s="583">
        <v>11</v>
      </c>
      <c r="M6" s="583">
        <v>12</v>
      </c>
      <c r="N6" s="595">
        <v>1</v>
      </c>
      <c r="O6" s="583">
        <f>M6+1</f>
        <v>13</v>
      </c>
      <c r="P6" s="583">
        <f>O6+1</f>
        <v>14</v>
      </c>
      <c r="Q6" s="583">
        <f t="shared" ref="Q6:Z6" si="0">P6+1</f>
        <v>15</v>
      </c>
      <c r="R6" s="583">
        <f t="shared" si="0"/>
        <v>16</v>
      </c>
      <c r="S6" s="583">
        <f t="shared" si="0"/>
        <v>17</v>
      </c>
      <c r="T6" s="583">
        <f t="shared" si="0"/>
        <v>18</v>
      </c>
      <c r="U6" s="583">
        <f t="shared" si="0"/>
        <v>19</v>
      </c>
      <c r="V6" s="583">
        <f t="shared" si="0"/>
        <v>20</v>
      </c>
      <c r="W6" s="583">
        <f t="shared" si="0"/>
        <v>21</v>
      </c>
      <c r="X6" s="583">
        <f t="shared" si="0"/>
        <v>22</v>
      </c>
      <c r="Y6" s="583">
        <f t="shared" si="0"/>
        <v>23</v>
      </c>
      <c r="Z6" s="583">
        <f t="shared" si="0"/>
        <v>24</v>
      </c>
      <c r="AA6" s="584">
        <f>N6+1</f>
        <v>2</v>
      </c>
      <c r="AB6" s="583">
        <f>Z6+1</f>
        <v>25</v>
      </c>
      <c r="AC6" s="583">
        <f>AB6+1</f>
        <v>26</v>
      </c>
      <c r="AD6" s="583">
        <f t="shared" ref="AD6:AM6" si="1">AC6+1</f>
        <v>27</v>
      </c>
      <c r="AE6" s="583">
        <f t="shared" si="1"/>
        <v>28</v>
      </c>
      <c r="AF6" s="583">
        <f t="shared" si="1"/>
        <v>29</v>
      </c>
      <c r="AG6" s="583">
        <f t="shared" si="1"/>
        <v>30</v>
      </c>
      <c r="AH6" s="583">
        <f t="shared" si="1"/>
        <v>31</v>
      </c>
      <c r="AI6" s="583">
        <f t="shared" si="1"/>
        <v>32</v>
      </c>
      <c r="AJ6" s="583">
        <f t="shared" si="1"/>
        <v>33</v>
      </c>
      <c r="AK6" s="583">
        <f t="shared" si="1"/>
        <v>34</v>
      </c>
      <c r="AL6" s="583">
        <f t="shared" si="1"/>
        <v>35</v>
      </c>
      <c r="AM6" s="583">
        <f t="shared" si="1"/>
        <v>36</v>
      </c>
      <c r="AN6" s="584">
        <f>AA6+1</f>
        <v>3</v>
      </c>
      <c r="AO6" s="583">
        <f>AM6+1</f>
        <v>37</v>
      </c>
      <c r="AP6" s="583">
        <f>AO6+1</f>
        <v>38</v>
      </c>
      <c r="AQ6" s="583">
        <f t="shared" ref="AQ6:AZ6" si="2">AP6+1</f>
        <v>39</v>
      </c>
      <c r="AR6" s="583">
        <f t="shared" si="2"/>
        <v>40</v>
      </c>
      <c r="AS6" s="583">
        <f t="shared" si="2"/>
        <v>41</v>
      </c>
      <c r="AT6" s="583">
        <f t="shared" si="2"/>
        <v>42</v>
      </c>
      <c r="AU6" s="583">
        <f t="shared" si="2"/>
        <v>43</v>
      </c>
      <c r="AV6" s="583">
        <f t="shared" si="2"/>
        <v>44</v>
      </c>
      <c r="AW6" s="583">
        <f t="shared" si="2"/>
        <v>45</v>
      </c>
      <c r="AX6" s="583">
        <f t="shared" si="2"/>
        <v>46</v>
      </c>
      <c r="AY6" s="583">
        <f t="shared" si="2"/>
        <v>47</v>
      </c>
      <c r="AZ6" s="583">
        <f t="shared" si="2"/>
        <v>48</v>
      </c>
      <c r="BA6" s="584">
        <f>AN6+1</f>
        <v>4</v>
      </c>
      <c r="BB6" s="583">
        <f>AZ6+1</f>
        <v>49</v>
      </c>
      <c r="BC6" s="583">
        <f>BB6+1</f>
        <v>50</v>
      </c>
      <c r="BD6" s="583">
        <f t="shared" ref="BD6:BM6" si="3">BC6+1</f>
        <v>51</v>
      </c>
      <c r="BE6" s="583">
        <f t="shared" si="3"/>
        <v>52</v>
      </c>
      <c r="BF6" s="583">
        <f t="shared" si="3"/>
        <v>53</v>
      </c>
      <c r="BG6" s="583">
        <f t="shared" si="3"/>
        <v>54</v>
      </c>
      <c r="BH6" s="583">
        <f t="shared" si="3"/>
        <v>55</v>
      </c>
      <c r="BI6" s="583">
        <f t="shared" si="3"/>
        <v>56</v>
      </c>
      <c r="BJ6" s="583">
        <f t="shared" si="3"/>
        <v>57</v>
      </c>
      <c r="BK6" s="583">
        <f t="shared" si="3"/>
        <v>58</v>
      </c>
      <c r="BL6" s="583">
        <f t="shared" si="3"/>
        <v>59</v>
      </c>
      <c r="BM6" s="583">
        <f t="shared" si="3"/>
        <v>60</v>
      </c>
      <c r="BN6" s="584">
        <f>BA6+1</f>
        <v>5</v>
      </c>
      <c r="BO6" s="583">
        <f>BM6+1</f>
        <v>61</v>
      </c>
      <c r="BP6" s="583">
        <f>BO6+1</f>
        <v>62</v>
      </c>
      <c r="BQ6" s="583">
        <f t="shared" ref="BQ6:BZ6" si="4">BP6+1</f>
        <v>63</v>
      </c>
      <c r="BR6" s="583">
        <f t="shared" si="4"/>
        <v>64</v>
      </c>
      <c r="BS6" s="583">
        <f t="shared" si="4"/>
        <v>65</v>
      </c>
      <c r="BT6" s="583">
        <f t="shared" si="4"/>
        <v>66</v>
      </c>
      <c r="BU6" s="583">
        <f t="shared" si="4"/>
        <v>67</v>
      </c>
      <c r="BV6" s="583">
        <f t="shared" si="4"/>
        <v>68</v>
      </c>
      <c r="BW6" s="583">
        <f t="shared" si="4"/>
        <v>69</v>
      </c>
      <c r="BX6" s="583">
        <f t="shared" si="4"/>
        <v>70</v>
      </c>
      <c r="BY6" s="583">
        <f t="shared" si="4"/>
        <v>71</v>
      </c>
      <c r="BZ6" s="583">
        <f t="shared" si="4"/>
        <v>72</v>
      </c>
      <c r="CA6" s="584">
        <f>BN6+1</f>
        <v>6</v>
      </c>
      <c r="CB6" s="583">
        <f>BZ6+1</f>
        <v>73</v>
      </c>
      <c r="CC6" s="583">
        <f>CB6+1</f>
        <v>74</v>
      </c>
      <c r="CD6" s="583">
        <f t="shared" ref="CD6:CM6" si="5">CC6+1</f>
        <v>75</v>
      </c>
      <c r="CE6" s="583">
        <f t="shared" si="5"/>
        <v>76</v>
      </c>
      <c r="CF6" s="583">
        <f t="shared" si="5"/>
        <v>77</v>
      </c>
      <c r="CG6" s="583">
        <f t="shared" si="5"/>
        <v>78</v>
      </c>
      <c r="CH6" s="583">
        <f t="shared" si="5"/>
        <v>79</v>
      </c>
      <c r="CI6" s="583">
        <f t="shared" si="5"/>
        <v>80</v>
      </c>
      <c r="CJ6" s="583">
        <f t="shared" si="5"/>
        <v>81</v>
      </c>
      <c r="CK6" s="583">
        <f t="shared" si="5"/>
        <v>82</v>
      </c>
      <c r="CL6" s="583">
        <f t="shared" si="5"/>
        <v>83</v>
      </c>
      <c r="CM6" s="583">
        <f t="shared" si="5"/>
        <v>84</v>
      </c>
      <c r="CN6" s="584">
        <f>CA6+1</f>
        <v>7</v>
      </c>
      <c r="CO6" s="583">
        <f>CM6+1</f>
        <v>85</v>
      </c>
      <c r="CP6" s="583">
        <f>CO6+1</f>
        <v>86</v>
      </c>
      <c r="CQ6" s="583">
        <f t="shared" ref="CQ6:CZ6" si="6">CP6+1</f>
        <v>87</v>
      </c>
      <c r="CR6" s="583">
        <f t="shared" si="6"/>
        <v>88</v>
      </c>
      <c r="CS6" s="583">
        <f t="shared" si="6"/>
        <v>89</v>
      </c>
      <c r="CT6" s="583">
        <f t="shared" si="6"/>
        <v>90</v>
      </c>
      <c r="CU6" s="583">
        <f t="shared" si="6"/>
        <v>91</v>
      </c>
      <c r="CV6" s="583">
        <f t="shared" si="6"/>
        <v>92</v>
      </c>
      <c r="CW6" s="583">
        <f t="shared" si="6"/>
        <v>93</v>
      </c>
      <c r="CX6" s="583">
        <f t="shared" si="6"/>
        <v>94</v>
      </c>
      <c r="CY6" s="583">
        <f t="shared" si="6"/>
        <v>95</v>
      </c>
      <c r="CZ6" s="583">
        <f t="shared" si="6"/>
        <v>96</v>
      </c>
      <c r="DA6" s="584">
        <f>CN6+1</f>
        <v>8</v>
      </c>
      <c r="DB6" s="583">
        <f>CZ6+1</f>
        <v>97</v>
      </c>
      <c r="DC6" s="583">
        <f>DB6+1</f>
        <v>98</v>
      </c>
      <c r="DD6" s="583">
        <f t="shared" ref="DD6:DM6" si="7">DC6+1</f>
        <v>99</v>
      </c>
      <c r="DE6" s="583">
        <f t="shared" si="7"/>
        <v>100</v>
      </c>
      <c r="DF6" s="583">
        <f t="shared" si="7"/>
        <v>101</v>
      </c>
      <c r="DG6" s="583">
        <f t="shared" si="7"/>
        <v>102</v>
      </c>
      <c r="DH6" s="583">
        <f t="shared" si="7"/>
        <v>103</v>
      </c>
      <c r="DI6" s="583">
        <f t="shared" si="7"/>
        <v>104</v>
      </c>
      <c r="DJ6" s="583">
        <f t="shared" si="7"/>
        <v>105</v>
      </c>
      <c r="DK6" s="583">
        <f t="shared" si="7"/>
        <v>106</v>
      </c>
      <c r="DL6" s="583">
        <f t="shared" si="7"/>
        <v>107</v>
      </c>
      <c r="DM6" s="583">
        <f t="shared" si="7"/>
        <v>108</v>
      </c>
      <c r="DN6" s="584">
        <f>DA6+1</f>
        <v>9</v>
      </c>
      <c r="DO6" s="583">
        <f>DM6+1</f>
        <v>109</v>
      </c>
      <c r="DP6" s="583">
        <f>DO6+1</f>
        <v>110</v>
      </c>
      <c r="DQ6" s="583">
        <f t="shared" ref="DQ6:DZ6" si="8">DP6+1</f>
        <v>111</v>
      </c>
      <c r="DR6" s="583">
        <f t="shared" si="8"/>
        <v>112</v>
      </c>
      <c r="DS6" s="583">
        <f t="shared" si="8"/>
        <v>113</v>
      </c>
      <c r="DT6" s="583">
        <f t="shared" si="8"/>
        <v>114</v>
      </c>
      <c r="DU6" s="583">
        <f t="shared" si="8"/>
        <v>115</v>
      </c>
      <c r="DV6" s="583">
        <f t="shared" si="8"/>
        <v>116</v>
      </c>
      <c r="DW6" s="583">
        <f t="shared" si="8"/>
        <v>117</v>
      </c>
      <c r="DX6" s="583">
        <f t="shared" si="8"/>
        <v>118</v>
      </c>
      <c r="DY6" s="583">
        <f t="shared" si="8"/>
        <v>119</v>
      </c>
      <c r="DZ6" s="583">
        <f t="shared" si="8"/>
        <v>120</v>
      </c>
      <c r="EA6" s="584">
        <f>DN6+1</f>
        <v>10</v>
      </c>
      <c r="EB6" s="583">
        <f>DZ6+1</f>
        <v>121</v>
      </c>
      <c r="EC6" s="583">
        <f>EB6+1</f>
        <v>122</v>
      </c>
      <c r="ED6" s="583">
        <f t="shared" ref="ED6:EM6" si="9">EC6+1</f>
        <v>123</v>
      </c>
      <c r="EE6" s="583">
        <f t="shared" si="9"/>
        <v>124</v>
      </c>
      <c r="EF6" s="583">
        <f t="shared" si="9"/>
        <v>125</v>
      </c>
      <c r="EG6" s="583">
        <f t="shared" si="9"/>
        <v>126</v>
      </c>
      <c r="EH6" s="583">
        <f t="shared" si="9"/>
        <v>127</v>
      </c>
      <c r="EI6" s="583">
        <f t="shared" si="9"/>
        <v>128</v>
      </c>
      <c r="EJ6" s="583">
        <f t="shared" si="9"/>
        <v>129</v>
      </c>
      <c r="EK6" s="583">
        <f t="shared" si="9"/>
        <v>130</v>
      </c>
      <c r="EL6" s="583">
        <f t="shared" si="9"/>
        <v>131</v>
      </c>
      <c r="EM6" s="583">
        <f t="shared" si="9"/>
        <v>132</v>
      </c>
      <c r="EN6" s="584">
        <f>EA6+1</f>
        <v>11</v>
      </c>
      <c r="EO6" s="583">
        <f>EM6+1</f>
        <v>133</v>
      </c>
      <c r="EP6" s="583">
        <f>EO6+1</f>
        <v>134</v>
      </c>
      <c r="EQ6" s="583">
        <f t="shared" ref="EQ6:EZ6" si="10">EP6+1</f>
        <v>135</v>
      </c>
      <c r="ER6" s="583">
        <f t="shared" si="10"/>
        <v>136</v>
      </c>
      <c r="ES6" s="583">
        <f t="shared" si="10"/>
        <v>137</v>
      </c>
      <c r="ET6" s="583">
        <f t="shared" si="10"/>
        <v>138</v>
      </c>
      <c r="EU6" s="583">
        <f t="shared" si="10"/>
        <v>139</v>
      </c>
      <c r="EV6" s="583">
        <f t="shared" si="10"/>
        <v>140</v>
      </c>
      <c r="EW6" s="583">
        <f t="shared" si="10"/>
        <v>141</v>
      </c>
      <c r="EX6" s="583">
        <f t="shared" si="10"/>
        <v>142</v>
      </c>
      <c r="EY6" s="583">
        <f t="shared" si="10"/>
        <v>143</v>
      </c>
      <c r="EZ6" s="583">
        <f t="shared" si="10"/>
        <v>144</v>
      </c>
      <c r="FA6" s="584">
        <f>EN6+1</f>
        <v>12</v>
      </c>
      <c r="FB6" s="583">
        <f>EZ6+1</f>
        <v>145</v>
      </c>
      <c r="FC6" s="583">
        <f>FB6+1</f>
        <v>146</v>
      </c>
      <c r="FD6" s="583">
        <f t="shared" ref="FD6:FM6" si="11">FC6+1</f>
        <v>147</v>
      </c>
      <c r="FE6" s="583">
        <f t="shared" si="11"/>
        <v>148</v>
      </c>
      <c r="FF6" s="583">
        <f t="shared" si="11"/>
        <v>149</v>
      </c>
      <c r="FG6" s="583">
        <f t="shared" si="11"/>
        <v>150</v>
      </c>
      <c r="FH6" s="583">
        <f t="shared" si="11"/>
        <v>151</v>
      </c>
      <c r="FI6" s="583">
        <f t="shared" si="11"/>
        <v>152</v>
      </c>
      <c r="FJ6" s="583">
        <f t="shared" si="11"/>
        <v>153</v>
      </c>
      <c r="FK6" s="583">
        <f t="shared" si="11"/>
        <v>154</v>
      </c>
      <c r="FL6" s="583">
        <f t="shared" si="11"/>
        <v>155</v>
      </c>
      <c r="FM6" s="583">
        <f t="shared" si="11"/>
        <v>156</v>
      </c>
      <c r="FN6" s="584">
        <f>FA6+1</f>
        <v>13</v>
      </c>
      <c r="FO6" s="583">
        <f>FM6+1</f>
        <v>157</v>
      </c>
      <c r="FP6" s="583">
        <f>FO6+1</f>
        <v>158</v>
      </c>
      <c r="FQ6" s="583">
        <f t="shared" ref="FQ6:FZ6" si="12">FP6+1</f>
        <v>159</v>
      </c>
      <c r="FR6" s="583">
        <f t="shared" si="12"/>
        <v>160</v>
      </c>
      <c r="FS6" s="583">
        <f t="shared" si="12"/>
        <v>161</v>
      </c>
      <c r="FT6" s="583">
        <f t="shared" si="12"/>
        <v>162</v>
      </c>
      <c r="FU6" s="583">
        <f t="shared" si="12"/>
        <v>163</v>
      </c>
      <c r="FV6" s="583">
        <f t="shared" si="12"/>
        <v>164</v>
      </c>
      <c r="FW6" s="583">
        <f t="shared" si="12"/>
        <v>165</v>
      </c>
      <c r="FX6" s="583">
        <f t="shared" si="12"/>
        <v>166</v>
      </c>
      <c r="FY6" s="583">
        <f t="shared" si="12"/>
        <v>167</v>
      </c>
      <c r="FZ6" s="583">
        <f t="shared" si="12"/>
        <v>168</v>
      </c>
      <c r="GA6" s="584">
        <f>FN6+1</f>
        <v>14</v>
      </c>
      <c r="GB6" s="583">
        <f>FZ6+1</f>
        <v>169</v>
      </c>
      <c r="GC6" s="583">
        <f>GB6+1</f>
        <v>170</v>
      </c>
      <c r="GD6" s="583">
        <f t="shared" ref="GD6:GM6" si="13">GC6+1</f>
        <v>171</v>
      </c>
      <c r="GE6" s="583">
        <f t="shared" si="13"/>
        <v>172</v>
      </c>
      <c r="GF6" s="583">
        <f t="shared" si="13"/>
        <v>173</v>
      </c>
      <c r="GG6" s="583">
        <f t="shared" si="13"/>
        <v>174</v>
      </c>
      <c r="GH6" s="583">
        <f t="shared" si="13"/>
        <v>175</v>
      </c>
      <c r="GI6" s="583">
        <f t="shared" si="13"/>
        <v>176</v>
      </c>
      <c r="GJ6" s="583">
        <f t="shared" si="13"/>
        <v>177</v>
      </c>
      <c r="GK6" s="583">
        <f t="shared" si="13"/>
        <v>178</v>
      </c>
      <c r="GL6" s="583">
        <f t="shared" si="13"/>
        <v>179</v>
      </c>
      <c r="GM6" s="583">
        <f t="shared" si="13"/>
        <v>180</v>
      </c>
      <c r="GN6" s="584">
        <f>GA6+1</f>
        <v>15</v>
      </c>
      <c r="GO6" s="583">
        <f>GM6+1</f>
        <v>181</v>
      </c>
      <c r="GP6" s="583">
        <f>GO6+1</f>
        <v>182</v>
      </c>
      <c r="GQ6" s="583">
        <f t="shared" ref="GQ6:GZ6" si="14">GP6+1</f>
        <v>183</v>
      </c>
      <c r="GR6" s="583">
        <f t="shared" si="14"/>
        <v>184</v>
      </c>
      <c r="GS6" s="583">
        <f t="shared" si="14"/>
        <v>185</v>
      </c>
      <c r="GT6" s="583">
        <f t="shared" si="14"/>
        <v>186</v>
      </c>
      <c r="GU6" s="583">
        <f t="shared" si="14"/>
        <v>187</v>
      </c>
      <c r="GV6" s="583">
        <f t="shared" si="14"/>
        <v>188</v>
      </c>
      <c r="GW6" s="583">
        <f t="shared" si="14"/>
        <v>189</v>
      </c>
      <c r="GX6" s="583">
        <f t="shared" si="14"/>
        <v>190</v>
      </c>
      <c r="GY6" s="583">
        <f t="shared" si="14"/>
        <v>191</v>
      </c>
      <c r="GZ6" s="583">
        <f t="shared" si="14"/>
        <v>192</v>
      </c>
      <c r="HA6" s="584">
        <f>GN6+1</f>
        <v>16</v>
      </c>
      <c r="HB6" s="583">
        <f>GZ6+1</f>
        <v>193</v>
      </c>
      <c r="HC6" s="583">
        <f>HB6+1</f>
        <v>194</v>
      </c>
      <c r="HD6" s="583">
        <f t="shared" ref="HD6:HM6" si="15">HC6+1</f>
        <v>195</v>
      </c>
      <c r="HE6" s="583">
        <f t="shared" si="15"/>
        <v>196</v>
      </c>
      <c r="HF6" s="583">
        <f t="shared" si="15"/>
        <v>197</v>
      </c>
      <c r="HG6" s="583">
        <f t="shared" si="15"/>
        <v>198</v>
      </c>
      <c r="HH6" s="583">
        <f t="shared" si="15"/>
        <v>199</v>
      </c>
      <c r="HI6" s="583">
        <f t="shared" si="15"/>
        <v>200</v>
      </c>
      <c r="HJ6" s="583">
        <f t="shared" si="15"/>
        <v>201</v>
      </c>
      <c r="HK6" s="583">
        <f t="shared" si="15"/>
        <v>202</v>
      </c>
      <c r="HL6" s="583">
        <f t="shared" si="15"/>
        <v>203</v>
      </c>
      <c r="HM6" s="583">
        <f t="shared" si="15"/>
        <v>204</v>
      </c>
      <c r="HN6" s="584">
        <f>HA6+1</f>
        <v>17</v>
      </c>
      <c r="HO6" s="583">
        <f>HM6+1</f>
        <v>205</v>
      </c>
      <c r="HP6" s="583">
        <f>HO6+1</f>
        <v>206</v>
      </c>
      <c r="HQ6" s="583">
        <f t="shared" ref="HQ6:HZ6" si="16">HP6+1</f>
        <v>207</v>
      </c>
      <c r="HR6" s="583">
        <f t="shared" si="16"/>
        <v>208</v>
      </c>
      <c r="HS6" s="583">
        <f t="shared" si="16"/>
        <v>209</v>
      </c>
      <c r="HT6" s="583">
        <f t="shared" si="16"/>
        <v>210</v>
      </c>
      <c r="HU6" s="583">
        <f t="shared" si="16"/>
        <v>211</v>
      </c>
      <c r="HV6" s="583">
        <f t="shared" si="16"/>
        <v>212</v>
      </c>
      <c r="HW6" s="583">
        <f t="shared" si="16"/>
        <v>213</v>
      </c>
      <c r="HX6" s="583">
        <f t="shared" si="16"/>
        <v>214</v>
      </c>
      <c r="HY6" s="583">
        <f t="shared" si="16"/>
        <v>215</v>
      </c>
      <c r="HZ6" s="583">
        <f t="shared" si="16"/>
        <v>216</v>
      </c>
      <c r="IA6" s="584">
        <f>HN6+1</f>
        <v>18</v>
      </c>
      <c r="IB6" s="583">
        <f>HZ6+1</f>
        <v>217</v>
      </c>
      <c r="IC6" s="583">
        <f>IB6+1</f>
        <v>218</v>
      </c>
      <c r="ID6" s="583">
        <f t="shared" ref="ID6:IM6" si="17">IC6+1</f>
        <v>219</v>
      </c>
      <c r="IE6" s="583">
        <f t="shared" si="17"/>
        <v>220</v>
      </c>
      <c r="IF6" s="583">
        <f t="shared" si="17"/>
        <v>221</v>
      </c>
      <c r="IG6" s="583">
        <f t="shared" si="17"/>
        <v>222</v>
      </c>
      <c r="IH6" s="583">
        <f t="shared" si="17"/>
        <v>223</v>
      </c>
      <c r="II6" s="583">
        <f t="shared" si="17"/>
        <v>224</v>
      </c>
      <c r="IJ6" s="583">
        <f t="shared" si="17"/>
        <v>225</v>
      </c>
      <c r="IK6" s="583">
        <f t="shared" si="17"/>
        <v>226</v>
      </c>
      <c r="IL6" s="583">
        <f t="shared" si="17"/>
        <v>227</v>
      </c>
      <c r="IM6" s="583">
        <f t="shared" si="17"/>
        <v>228</v>
      </c>
      <c r="IN6" s="584">
        <f>IA6+1</f>
        <v>19</v>
      </c>
      <c r="IO6" s="583">
        <f>IM6+1</f>
        <v>229</v>
      </c>
      <c r="IP6" s="583">
        <f>IO6+1</f>
        <v>230</v>
      </c>
      <c r="IQ6" s="583">
        <f t="shared" ref="IQ6:IZ6" si="18">IP6+1</f>
        <v>231</v>
      </c>
      <c r="IR6" s="583">
        <f t="shared" si="18"/>
        <v>232</v>
      </c>
      <c r="IS6" s="583">
        <f t="shared" si="18"/>
        <v>233</v>
      </c>
      <c r="IT6" s="583">
        <f t="shared" si="18"/>
        <v>234</v>
      </c>
      <c r="IU6" s="583">
        <f t="shared" si="18"/>
        <v>235</v>
      </c>
      <c r="IV6" s="583">
        <f t="shared" si="18"/>
        <v>236</v>
      </c>
      <c r="IW6" s="583">
        <f t="shared" si="18"/>
        <v>237</v>
      </c>
      <c r="IX6" s="583">
        <f t="shared" si="18"/>
        <v>238</v>
      </c>
      <c r="IY6" s="583">
        <f t="shared" si="18"/>
        <v>239</v>
      </c>
      <c r="IZ6" s="583">
        <f t="shared" si="18"/>
        <v>240</v>
      </c>
      <c r="JA6" s="584">
        <f>IN6+1</f>
        <v>20</v>
      </c>
      <c r="JB6" s="583">
        <f>IZ6+1</f>
        <v>241</v>
      </c>
      <c r="JC6" s="583">
        <f>JB6+1</f>
        <v>242</v>
      </c>
      <c r="JD6" s="583">
        <f t="shared" ref="JD6:JM6" si="19">JC6+1</f>
        <v>243</v>
      </c>
      <c r="JE6" s="583">
        <f t="shared" si="19"/>
        <v>244</v>
      </c>
      <c r="JF6" s="583">
        <f t="shared" si="19"/>
        <v>245</v>
      </c>
      <c r="JG6" s="583">
        <f t="shared" si="19"/>
        <v>246</v>
      </c>
      <c r="JH6" s="583">
        <f t="shared" si="19"/>
        <v>247</v>
      </c>
      <c r="JI6" s="583">
        <f t="shared" si="19"/>
        <v>248</v>
      </c>
      <c r="JJ6" s="583">
        <f t="shared" si="19"/>
        <v>249</v>
      </c>
      <c r="JK6" s="583">
        <f t="shared" si="19"/>
        <v>250</v>
      </c>
      <c r="JL6" s="583">
        <f t="shared" si="19"/>
        <v>251</v>
      </c>
      <c r="JM6" s="583">
        <f t="shared" si="19"/>
        <v>252</v>
      </c>
      <c r="JN6" s="584">
        <f>JA6+1</f>
        <v>21</v>
      </c>
      <c r="JO6" s="583">
        <f>JM6+1</f>
        <v>253</v>
      </c>
      <c r="JP6" s="583">
        <f>JO6+1</f>
        <v>254</v>
      </c>
      <c r="JQ6" s="583">
        <f t="shared" ref="JQ6:JZ6" si="20">JP6+1</f>
        <v>255</v>
      </c>
      <c r="JR6" s="583">
        <f t="shared" si="20"/>
        <v>256</v>
      </c>
      <c r="JS6" s="583">
        <f t="shared" si="20"/>
        <v>257</v>
      </c>
      <c r="JT6" s="583">
        <f t="shared" si="20"/>
        <v>258</v>
      </c>
      <c r="JU6" s="583">
        <f t="shared" si="20"/>
        <v>259</v>
      </c>
      <c r="JV6" s="583">
        <f t="shared" si="20"/>
        <v>260</v>
      </c>
      <c r="JW6" s="583">
        <f t="shared" si="20"/>
        <v>261</v>
      </c>
      <c r="JX6" s="583">
        <f t="shared" si="20"/>
        <v>262</v>
      </c>
      <c r="JY6" s="583">
        <f t="shared" si="20"/>
        <v>263</v>
      </c>
      <c r="JZ6" s="583">
        <f t="shared" si="20"/>
        <v>264</v>
      </c>
      <c r="KA6" s="584">
        <f>JN6+1</f>
        <v>22</v>
      </c>
      <c r="KB6" s="583">
        <f>JZ6+1</f>
        <v>265</v>
      </c>
      <c r="KC6" s="583">
        <f>KB6+1</f>
        <v>266</v>
      </c>
      <c r="KD6" s="583">
        <f t="shared" ref="KD6:KM6" si="21">KC6+1</f>
        <v>267</v>
      </c>
      <c r="KE6" s="583">
        <f t="shared" si="21"/>
        <v>268</v>
      </c>
      <c r="KF6" s="583">
        <f t="shared" si="21"/>
        <v>269</v>
      </c>
      <c r="KG6" s="583">
        <f t="shared" si="21"/>
        <v>270</v>
      </c>
      <c r="KH6" s="583">
        <f t="shared" si="21"/>
        <v>271</v>
      </c>
      <c r="KI6" s="583">
        <f t="shared" si="21"/>
        <v>272</v>
      </c>
      <c r="KJ6" s="583">
        <f t="shared" si="21"/>
        <v>273</v>
      </c>
      <c r="KK6" s="583">
        <f t="shared" si="21"/>
        <v>274</v>
      </c>
      <c r="KL6" s="583">
        <f t="shared" si="21"/>
        <v>275</v>
      </c>
      <c r="KM6" s="583">
        <f t="shared" si="21"/>
        <v>276</v>
      </c>
      <c r="KN6" s="584">
        <f>KA6+1</f>
        <v>23</v>
      </c>
      <c r="KO6" s="583">
        <f>KM6+1</f>
        <v>277</v>
      </c>
      <c r="KP6" s="583">
        <f>KO6+1</f>
        <v>278</v>
      </c>
      <c r="KQ6" s="583">
        <f t="shared" ref="KQ6:KZ6" si="22">KP6+1</f>
        <v>279</v>
      </c>
      <c r="KR6" s="583">
        <f t="shared" si="22"/>
        <v>280</v>
      </c>
      <c r="KS6" s="583">
        <f t="shared" si="22"/>
        <v>281</v>
      </c>
      <c r="KT6" s="583">
        <f t="shared" si="22"/>
        <v>282</v>
      </c>
      <c r="KU6" s="583">
        <f t="shared" si="22"/>
        <v>283</v>
      </c>
      <c r="KV6" s="583">
        <f t="shared" si="22"/>
        <v>284</v>
      </c>
      <c r="KW6" s="583">
        <f t="shared" si="22"/>
        <v>285</v>
      </c>
      <c r="KX6" s="583">
        <f t="shared" si="22"/>
        <v>286</v>
      </c>
      <c r="KY6" s="583">
        <f t="shared" si="22"/>
        <v>287</v>
      </c>
      <c r="KZ6" s="583">
        <f t="shared" si="22"/>
        <v>288</v>
      </c>
      <c r="LA6" s="584">
        <f>KN6+1</f>
        <v>24</v>
      </c>
      <c r="LB6" s="583">
        <f>KZ6+1</f>
        <v>289</v>
      </c>
      <c r="LC6" s="583">
        <f>LB6+1</f>
        <v>290</v>
      </c>
      <c r="LD6" s="583">
        <f t="shared" ref="LD6:LM6" si="23">LC6+1</f>
        <v>291</v>
      </c>
      <c r="LE6" s="583">
        <f t="shared" si="23"/>
        <v>292</v>
      </c>
      <c r="LF6" s="583">
        <f t="shared" si="23"/>
        <v>293</v>
      </c>
      <c r="LG6" s="583">
        <f t="shared" si="23"/>
        <v>294</v>
      </c>
      <c r="LH6" s="583">
        <f t="shared" si="23"/>
        <v>295</v>
      </c>
      <c r="LI6" s="583">
        <f t="shared" si="23"/>
        <v>296</v>
      </c>
      <c r="LJ6" s="583">
        <f t="shared" si="23"/>
        <v>297</v>
      </c>
      <c r="LK6" s="583">
        <f t="shared" si="23"/>
        <v>298</v>
      </c>
      <c r="LL6" s="583">
        <f t="shared" si="23"/>
        <v>299</v>
      </c>
      <c r="LM6" s="583">
        <f t="shared" si="23"/>
        <v>300</v>
      </c>
      <c r="LN6" s="587">
        <f>LA6+1</f>
        <v>25</v>
      </c>
    </row>
    <row r="7" spans="1:326" s="58" customFormat="1">
      <c r="A7" s="380" t="s">
        <v>101</v>
      </c>
      <c r="B7" s="88">
        <f>+'Finansinės ataskaitos'!B13+'Finansinės ataskaitos'!B21+'Finansinės ataskaitos'!B24</f>
        <v>0</v>
      </c>
      <c r="C7" s="88">
        <f>+'Finansinės ataskaitos'!C13+'Finansinės ataskaitos'!C21+'Finansinės ataskaitos'!C24</f>
        <v>0</v>
      </c>
      <c r="D7" s="88">
        <f>+'Finansinės ataskaitos'!D13+'Finansinės ataskaitos'!D21+'Finansinės ataskaitos'!D24</f>
        <v>0</v>
      </c>
      <c r="E7" s="88">
        <f>+'Finansinės ataskaitos'!E13+'Finansinės ataskaitos'!E21+'Finansinės ataskaitos'!E24</f>
        <v>0</v>
      </c>
      <c r="F7" s="88">
        <f>+'Finansinės ataskaitos'!F13+'Finansinės ataskaitos'!F21+'Finansinės ataskaitos'!F24</f>
        <v>0</v>
      </c>
      <c r="G7" s="88">
        <f>+'Finansinės ataskaitos'!G13+'Finansinės ataskaitos'!G21+'Finansinės ataskaitos'!G24</f>
        <v>0</v>
      </c>
      <c r="H7" s="88">
        <f>+'Finansinės ataskaitos'!H13+'Finansinės ataskaitos'!H21+'Finansinės ataskaitos'!H24</f>
        <v>0</v>
      </c>
      <c r="I7" s="88">
        <f>+'Finansinės ataskaitos'!I13+'Finansinės ataskaitos'!I21+'Finansinės ataskaitos'!I24</f>
        <v>0</v>
      </c>
      <c r="J7" s="88">
        <f>+'Finansinės ataskaitos'!J13+'Finansinės ataskaitos'!J21+'Finansinės ataskaitos'!J24</f>
        <v>0</v>
      </c>
      <c r="K7" s="88">
        <f>+'Finansinės ataskaitos'!K13+'Finansinės ataskaitos'!K21+'Finansinės ataskaitos'!K24</f>
        <v>0</v>
      </c>
      <c r="L7" s="88">
        <f>+'Finansinės ataskaitos'!L13+'Finansinės ataskaitos'!L21+'Finansinės ataskaitos'!L24</f>
        <v>0</v>
      </c>
      <c r="M7" s="88">
        <f>+'Finansinės ataskaitos'!M13+'Finansinės ataskaitos'!M21+'Finansinės ataskaitos'!M24</f>
        <v>375000</v>
      </c>
      <c r="N7" s="445">
        <f>+SUM(B7:M7)</f>
        <v>375000</v>
      </c>
      <c r="O7" s="88">
        <f>+'Finansinės ataskaitos'!O13+'Finansinės ataskaitos'!O21+'Finansinės ataskaitos'!O24</f>
        <v>10208.241560051567</v>
      </c>
      <c r="P7" s="88">
        <f>+'Finansinės ataskaitos'!P13+'Finansinės ataskaitos'!P21+'Finansinės ataskaitos'!P24</f>
        <v>10208.241560051567</v>
      </c>
      <c r="Q7" s="88">
        <f>+'Finansinės ataskaitos'!Q13+'Finansinės ataskaitos'!Q21+'Finansinės ataskaitos'!Q24</f>
        <v>10208.241560051567</v>
      </c>
      <c r="R7" s="88">
        <f>+'Finansinės ataskaitos'!R13+'Finansinės ataskaitos'!R21+'Finansinės ataskaitos'!R24</f>
        <v>10208.241560051567</v>
      </c>
      <c r="S7" s="88">
        <f>+'Finansinės ataskaitos'!S13+'Finansinės ataskaitos'!S21+'Finansinės ataskaitos'!S24</f>
        <v>10208.241560051567</v>
      </c>
      <c r="T7" s="88">
        <f>+'Finansinės ataskaitos'!T13+'Finansinės ataskaitos'!T21+'Finansinės ataskaitos'!T24</f>
        <v>10208.241560051567</v>
      </c>
      <c r="U7" s="88">
        <f>+'Finansinės ataskaitos'!U13+'Finansinės ataskaitos'!U21+'Finansinės ataskaitos'!U24</f>
        <v>10208.241560051567</v>
      </c>
      <c r="V7" s="88">
        <f>+'Finansinės ataskaitos'!V13+'Finansinės ataskaitos'!V21+'Finansinės ataskaitos'!V24</f>
        <v>10208.241560051567</v>
      </c>
      <c r="W7" s="88">
        <f>+'Finansinės ataskaitos'!W13+'Finansinės ataskaitos'!W21+'Finansinės ataskaitos'!W24</f>
        <v>10208.241560051567</v>
      </c>
      <c r="X7" s="88">
        <f>+'Finansinės ataskaitos'!X13+'Finansinės ataskaitos'!X21+'Finansinės ataskaitos'!X24</f>
        <v>10208.241560051567</v>
      </c>
      <c r="Y7" s="88">
        <f>+'Finansinės ataskaitos'!Y13+'Finansinės ataskaitos'!Y21+'Finansinės ataskaitos'!Y24</f>
        <v>10208.241560051567</v>
      </c>
      <c r="Z7" s="88">
        <f>+'Finansinės ataskaitos'!Z13+'Finansinės ataskaitos'!Z21+'Finansinės ataskaitos'!Z24</f>
        <v>1260208.2415600517</v>
      </c>
      <c r="AA7" s="445">
        <f>+SUM(O7:Z7)</f>
        <v>1372498.8987206188</v>
      </c>
      <c r="AB7" s="88">
        <f>+'Finansinės ataskaitos'!AB13+'Finansinės ataskaitos'!AB21+'Finansinės ataskaitos'!AB24</f>
        <v>47570.375690837776</v>
      </c>
      <c r="AC7" s="88">
        <f>+'Finansinės ataskaitos'!AC13+'Finansinės ataskaitos'!AC21+'Finansinės ataskaitos'!AC24</f>
        <v>47570.375690837776</v>
      </c>
      <c r="AD7" s="88">
        <f>+'Finansinės ataskaitos'!AD13+'Finansinės ataskaitos'!AD21+'Finansinės ataskaitos'!AD24</f>
        <v>47570.375690837776</v>
      </c>
      <c r="AE7" s="88">
        <f>+'Finansinės ataskaitos'!AE13+'Finansinės ataskaitos'!AE21+'Finansinės ataskaitos'!AE24</f>
        <v>47570.375690837776</v>
      </c>
      <c r="AF7" s="88">
        <f>+'Finansinės ataskaitos'!AF13+'Finansinės ataskaitos'!AF21+'Finansinės ataskaitos'!AF24</f>
        <v>47570.375690837776</v>
      </c>
      <c r="AG7" s="88">
        <f>+'Finansinės ataskaitos'!AG13+'Finansinės ataskaitos'!AG21+'Finansinės ataskaitos'!AG24</f>
        <v>47570.375690837776</v>
      </c>
      <c r="AH7" s="88">
        <f>+'Finansinės ataskaitos'!AH13+'Finansinės ataskaitos'!AH21+'Finansinės ataskaitos'!AH24</f>
        <v>47570.375690837776</v>
      </c>
      <c r="AI7" s="88">
        <f>+'Finansinės ataskaitos'!AI13+'Finansinės ataskaitos'!AI21+'Finansinės ataskaitos'!AI24</f>
        <v>47570.375690837776</v>
      </c>
      <c r="AJ7" s="88">
        <f>+'Finansinės ataskaitos'!AJ13+'Finansinės ataskaitos'!AJ21+'Finansinės ataskaitos'!AJ24</f>
        <v>47570.375690837776</v>
      </c>
      <c r="AK7" s="88">
        <f>+'Finansinės ataskaitos'!AK13+'Finansinės ataskaitos'!AK21+'Finansinės ataskaitos'!AK24</f>
        <v>47570.375690837776</v>
      </c>
      <c r="AL7" s="88">
        <f>+'Finansinės ataskaitos'!AL13+'Finansinės ataskaitos'!AL21+'Finansinės ataskaitos'!AL24</f>
        <v>47570.375690837776</v>
      </c>
      <c r="AM7" s="88">
        <f>+'Finansinės ataskaitos'!AM13+'Finansinės ataskaitos'!AM21+'Finansinės ataskaitos'!AM24</f>
        <v>922570.37569083762</v>
      </c>
      <c r="AN7" s="445">
        <f>+SUM(AB7:AM7)</f>
        <v>1445844.5082900533</v>
      </c>
      <c r="AO7" s="88">
        <f>+'Finansinės ataskaitos'!AO13+'Finansinės ataskaitos'!AO21+'Finansinės ataskaitos'!AO24</f>
        <v>96035.18068790136</v>
      </c>
      <c r="AP7" s="88">
        <f>+'Finansinės ataskaitos'!AP13+'Finansinės ataskaitos'!AP21+'Finansinės ataskaitos'!AP24</f>
        <v>96035.18068790136</v>
      </c>
      <c r="AQ7" s="88">
        <f>+'Finansinės ataskaitos'!AQ13+'Finansinės ataskaitos'!AQ21+'Finansinės ataskaitos'!AQ24</f>
        <v>96035.18068790136</v>
      </c>
      <c r="AR7" s="88">
        <f>+'Finansinės ataskaitos'!AR13+'Finansinės ataskaitos'!AR21+'Finansinės ataskaitos'!AR24</f>
        <v>96035.18068790136</v>
      </c>
      <c r="AS7" s="88">
        <f>+'Finansinės ataskaitos'!AS13+'Finansinės ataskaitos'!AS21+'Finansinės ataskaitos'!AS24</f>
        <v>96035.18068790136</v>
      </c>
      <c r="AT7" s="88">
        <f>+'Finansinės ataskaitos'!AT13+'Finansinės ataskaitos'!AT21+'Finansinės ataskaitos'!AT24</f>
        <v>96035.18068790136</v>
      </c>
      <c r="AU7" s="88">
        <f>+'Finansinės ataskaitos'!AU13+'Finansinės ataskaitos'!AU21+'Finansinės ataskaitos'!AU24</f>
        <v>96035.18068790136</v>
      </c>
      <c r="AV7" s="88">
        <f>+'Finansinės ataskaitos'!AV13+'Finansinės ataskaitos'!AV21+'Finansinės ataskaitos'!AV24</f>
        <v>96035.18068790136</v>
      </c>
      <c r="AW7" s="88">
        <f>+'Finansinės ataskaitos'!AW13+'Finansinės ataskaitos'!AW21+'Finansinės ataskaitos'!AW24</f>
        <v>96035.18068790136</v>
      </c>
      <c r="AX7" s="88">
        <f>+'Finansinės ataskaitos'!AX13+'Finansinės ataskaitos'!AX21+'Finansinės ataskaitos'!AX24</f>
        <v>96035.18068790136</v>
      </c>
      <c r="AY7" s="88">
        <f>+'Finansinės ataskaitos'!AY13+'Finansinės ataskaitos'!AY21+'Finansinės ataskaitos'!AY24</f>
        <v>96035.18068790136</v>
      </c>
      <c r="AZ7" s="88">
        <f>+'Finansinės ataskaitos'!AZ13+'Finansinės ataskaitos'!AZ21+'Finansinės ataskaitos'!AZ24</f>
        <v>96035.18068790136</v>
      </c>
      <c r="BA7" s="445">
        <f>+SUM(AO7:AZ7)</f>
        <v>1152422.1682548162</v>
      </c>
      <c r="BB7" s="88">
        <f>+'Finansinės ataskaitos'!BB13+'Finansinės ataskaitos'!BB21+'Finansinės ataskaitos'!BB24</f>
        <v>95698.204903558726</v>
      </c>
      <c r="BC7" s="88">
        <f>+'Finansinės ataskaitos'!BC13+'Finansinės ataskaitos'!BC21+'Finansinės ataskaitos'!BC24</f>
        <v>95698.204903558726</v>
      </c>
      <c r="BD7" s="88">
        <f>+'Finansinės ataskaitos'!BD13+'Finansinės ataskaitos'!BD21+'Finansinės ataskaitos'!BD24</f>
        <v>95698.204903558726</v>
      </c>
      <c r="BE7" s="88">
        <f>+'Finansinės ataskaitos'!BE13+'Finansinės ataskaitos'!BE21+'Finansinės ataskaitos'!BE24</f>
        <v>95698.204903558726</v>
      </c>
      <c r="BF7" s="88">
        <f>+'Finansinės ataskaitos'!BF13+'Finansinės ataskaitos'!BF21+'Finansinės ataskaitos'!BF24</f>
        <v>95733.325890132604</v>
      </c>
      <c r="BG7" s="88">
        <f>+'Finansinės ataskaitos'!BG13+'Finansinės ataskaitos'!BG21+'Finansinės ataskaitos'!BG24</f>
        <v>95997.400573536259</v>
      </c>
      <c r="BH7" s="88">
        <f>+'Finansinės ataskaitos'!BH13+'Finansinės ataskaitos'!BH21+'Finansinės ataskaitos'!BH24</f>
        <v>95963.56403113986</v>
      </c>
      <c r="BI7" s="88">
        <f>+'Finansinės ataskaitos'!BI13+'Finansinės ataskaitos'!BI21+'Finansinės ataskaitos'!BI24</f>
        <v>96228.966306124305</v>
      </c>
      <c r="BJ7" s="88">
        <f>+'Finansinės ataskaitos'!BJ13+'Finansinės ataskaitos'!BJ21+'Finansinės ataskaitos'!BJ24</f>
        <v>96495.658556917828</v>
      </c>
      <c r="BK7" s="88">
        <f>+'Finansinės ataskaitos'!BK13+'Finansinės ataskaitos'!BK21+'Finansinės ataskaitos'!BK24</f>
        <v>96763.646158419622</v>
      </c>
      <c r="BL7" s="88">
        <f>+'Finansinės ataskaitos'!BL13+'Finansinės ataskaitos'!BL21+'Finansinės ataskaitos'!BL24</f>
        <v>97032.934507924307</v>
      </c>
      <c r="BM7" s="88">
        <f>+'Finansinės ataskaitos'!BM13+'Finansinės ataskaitos'!BM21+'Finansinės ataskaitos'!BM24</f>
        <v>97303.529025215219</v>
      </c>
      <c r="BN7" s="445">
        <f>+SUM(BB7:BM7)</f>
        <v>1154311.8446636449</v>
      </c>
      <c r="BO7" s="88">
        <f>+'Finansinės ataskaitos'!BO13+'Finansinės ataskaitos'!BO21+'Finansinės ataskaitos'!BO24</f>
        <v>96913.48063070506</v>
      </c>
      <c r="BP7" s="88">
        <f>+'Finansinės ataskaitos'!BP13+'Finansinės ataskaitos'!BP21+'Finansinės ataskaitos'!BP24</f>
        <v>96565.681000133816</v>
      </c>
      <c r="BQ7" s="88">
        <f>+'Finansinės ataskaitos'!BQ13+'Finansinės ataskaitos'!BQ21+'Finansinės ataskaitos'!BQ24</f>
        <v>96837.639170640308</v>
      </c>
      <c r="BR7" s="88">
        <f>+'Finansinės ataskaitos'!BR13+'Finansinės ataskaitos'!BR21+'Finansinės ataskaitos'!BR24</f>
        <v>97110.914633187218</v>
      </c>
      <c r="BS7" s="88">
        <f>+'Finansinės ataskaitos'!BS13+'Finansinės ataskaitos'!BS21+'Finansinės ataskaitos'!BS24</f>
        <v>97385.512876491368</v>
      </c>
      <c r="BT7" s="88">
        <f>+'Finansinės ataskaitos'!BT13+'Finansinės ataskaitos'!BT21+'Finansinės ataskaitos'!BT24</f>
        <v>97661.439412139254</v>
      </c>
      <c r="BU7" s="88">
        <f>+'Finansinės ataskaitos'!BU13+'Finansinės ataskaitos'!BU21+'Finansinės ataskaitos'!BU24</f>
        <v>95313.510744148691</v>
      </c>
      <c r="BV7" s="88">
        <f>+'Finansinės ataskaitos'!BV13+'Finansinės ataskaitos'!BV21+'Finansinės ataskaitos'!BV24</f>
        <v>95581.172203571739</v>
      </c>
      <c r="BW7" s="88">
        <f>+'Finansinės ataskaitos'!BW13+'Finansinės ataskaitos'!BW21+'Finansinės ataskaitos'!BW24</f>
        <v>95850.133052072357</v>
      </c>
      <c r="BX7" s="88">
        <f>+'Finansinės ataskaitos'!BX13+'Finansinės ataskaitos'!BX21+'Finansinės ataskaitos'!BX24</f>
        <v>96120.398703771702</v>
      </c>
      <c r="BY7" s="88">
        <f>+'Finansinės ataskaitos'!BY13+'Finansinės ataskaitos'!BY21+'Finansinės ataskaitos'!BY24</f>
        <v>96391.974595349748</v>
      </c>
      <c r="BZ7" s="88">
        <f>+'Finansinės ataskaitos'!BZ13+'Finansinės ataskaitos'!BZ21+'Finansinės ataskaitos'!BZ24</f>
        <v>96664.866186139334</v>
      </c>
      <c r="CA7" s="445">
        <f>+SUM(BO7:BZ7)</f>
        <v>1158396.7232083508</v>
      </c>
      <c r="CB7" s="88">
        <f>+'Finansinės ataskaitos'!CB13+'Finansinės ataskaitos'!CB21+'Finansinės ataskaitos'!CB24</f>
        <v>95839.539902953824</v>
      </c>
      <c r="CC7" s="88">
        <f>+'Finansinės ataskaitos'!CC13+'Finansinės ataskaitos'!CC21+'Finansinės ataskaitos'!CC24</f>
        <v>95486.354121175231</v>
      </c>
      <c r="CD7" s="88">
        <f>+'Finansinės ataskaitos'!CD13+'Finansinės ataskaitos'!CD21+'Finansinės ataskaitos'!CD24</f>
        <v>95760.606105042607</v>
      </c>
      <c r="CE7" s="88">
        <f>+'Finansinės ataskaitos'!CE13+'Finansinės ataskaitos'!CE21+'Finansinės ataskaitos'!CE24</f>
        <v>96036.184938506063</v>
      </c>
      <c r="CF7" s="88">
        <f>+'Finansinės ataskaitos'!CF13+'Finansinės ataskaitos'!CF21+'Finansinės ataskaitos'!CF24</f>
        <v>96313.096150105586</v>
      </c>
      <c r="CG7" s="88">
        <f>+'Finansinės ataskaitos'!CG13+'Finansinės ataskaitos'!CG21+'Finansinės ataskaitos'!CG24</f>
        <v>96591.345291416728</v>
      </c>
      <c r="CH7" s="88">
        <f>+'Finansinės ataskaitos'!CH13+'Finansinės ataskaitos'!CH21+'Finansinės ataskaitos'!CH24</f>
        <v>94216.303972068854</v>
      </c>
      <c r="CI7" s="88">
        <f>+'Finansinės ataskaitos'!CI13+'Finansinės ataskaitos'!CI21+'Finansinės ataskaitos'!CI24</f>
        <v>94486.184745298116</v>
      </c>
      <c r="CJ7" s="88">
        <f>+'Finansinės ataskaitos'!CJ13+'Finansinės ataskaitos'!CJ21+'Finansinės ataskaitos'!CJ24</f>
        <v>94757.374154745805</v>
      </c>
      <c r="CK7" s="88">
        <f>+'Finansinės ataskaitos'!CK13+'Finansinės ataskaitos'!CK21+'Finansinės ataskaitos'!CK24</f>
        <v>95029.877653062824</v>
      </c>
      <c r="CL7" s="88">
        <f>+'Finansinės ataskaitos'!CL13+'Finansinės ataskaitos'!CL21+'Finansinės ataskaitos'!CL24</f>
        <v>95303.70071561946</v>
      </c>
      <c r="CM7" s="88">
        <f>+'Finansinės ataskaitos'!CM13+'Finansinės ataskaitos'!CM21+'Finansinės ataskaitos'!CM24</f>
        <v>95578.84884060004</v>
      </c>
      <c r="CN7" s="445">
        <f>+SUM(CB7:CM7)</f>
        <v>1145399.4165905952</v>
      </c>
      <c r="CO7" s="88">
        <f>+'Finansinės ataskaitos'!CO13+'Finansinės ataskaitos'!CO21+'Finansinės ataskaitos'!CO24</f>
        <v>94168.620524705446</v>
      </c>
      <c r="CP7" s="88">
        <f>+'Finansinės ataskaitos'!CP13+'Finansinės ataskaitos'!CP21+'Finansinės ataskaitos'!CP24</f>
        <v>93821.856164654222</v>
      </c>
      <c r="CQ7" s="88">
        <f>+'Finansinės ataskaitos'!CQ13+'Finansinės ataskaitos'!CQ21+'Finansinės ataskaitos'!CQ24</f>
        <v>94098.410282263983</v>
      </c>
      <c r="CR7" s="88">
        <f>+'Finansinės ataskaitos'!CR13+'Finansinės ataskaitos'!CR21+'Finansinės ataskaitos'!CR24</f>
        <v>94376.300841693766</v>
      </c>
      <c r="CS7" s="88">
        <f>+'Finansinės ataskaitos'!CS13+'Finansinės ataskaitos'!CS21+'Finansinės ataskaitos'!CS24</f>
        <v>94655.533411451121</v>
      </c>
      <c r="CT7" s="88">
        <f>+'Finansinės ataskaitos'!CT13+'Finansinės ataskaitos'!CT21+'Finansinės ataskaitos'!CT24</f>
        <v>94936.11358324578</v>
      </c>
      <c r="CU7" s="88">
        <f>+'Finansinės ataskaitos'!CU13+'Finansinės ataskaitos'!CU21+'Finansinės ataskaitos'!CU24</f>
        <v>92531.937690786814</v>
      </c>
      <c r="CV7" s="88">
        <f>+'Finansinės ataskaitos'!CV13+'Finansinės ataskaitos'!CV21+'Finansinės ataskaitos'!CV24</f>
        <v>92804.037813071962</v>
      </c>
      <c r="CW7" s="88">
        <f>+'Finansinės ataskaitos'!CW13+'Finansinės ataskaitos'!CW21+'Finansinės ataskaitos'!CW24</f>
        <v>93077.455818863265</v>
      </c>
      <c r="CX7" s="88">
        <f>+'Finansinės ataskaitos'!CX13+'Finansinės ataskaitos'!CX21+'Finansinės ataskaitos'!CX24</f>
        <v>93352.197199342001</v>
      </c>
      <c r="CY7" s="88">
        <f>+'Finansinės ataskaitos'!CY13+'Finansinės ataskaitos'!CY21+'Finansinės ataskaitos'!CY24</f>
        <v>93628.267468569364</v>
      </c>
      <c r="CZ7" s="88">
        <f>+'Finansinės ataskaitos'!CZ13+'Finansinės ataskaitos'!CZ21+'Finansinės ataskaitos'!CZ24</f>
        <v>93905.67216358181</v>
      </c>
      <c r="DA7" s="445">
        <f>+SUM(CO7:CZ7)</f>
        <v>1125356.4029622294</v>
      </c>
      <c r="DB7" s="88">
        <f>+'Finansinės ataskaitos'!DB13+'Finansinės ataskaitos'!DB21+'Finansinės ataskaitos'!DB24</f>
        <v>91711.895718878979</v>
      </c>
      <c r="DC7" s="88">
        <f>+'Finansinės ataskaitos'!DC13+'Finansinės ataskaitos'!DC21+'Finansinės ataskaitos'!DC24</f>
        <v>91375.956383576908</v>
      </c>
      <c r="DD7" s="88">
        <f>+'Finansinės ataskaitos'!DD13+'Finansinės ataskaitos'!DD21+'Finansinės ataskaitos'!DD24</f>
        <v>91654.831019415142</v>
      </c>
      <c r="DE7" s="88">
        <f>+'Finansinės ataskaitos'!DE13+'Finansinės ataskaitos'!DE21+'Finansinės ataskaitos'!DE24</f>
        <v>91935.051765899349</v>
      </c>
      <c r="DF7" s="88">
        <f>+'Finansinės ataskaitos'!DF13+'Finansinės ataskaitos'!DF21+'Finansinės ataskaitos'!DF24</f>
        <v>92216.624231823866</v>
      </c>
      <c r="DG7" s="88">
        <f>+'Finansinės ataskaitos'!DG13+'Finansinės ataskaitos'!DG21+'Finansinės ataskaitos'!DG24</f>
        <v>92499.554049353028</v>
      </c>
      <c r="DH7" s="88">
        <f>+'Finansinės ataskaitos'!DH13+'Finansinės ataskaitos'!DH21+'Finansinės ataskaitos'!DH24</f>
        <v>90061.776001104095</v>
      </c>
      <c r="DI7" s="88">
        <f>+'Finansinės ataskaitos'!DI13+'Finansinės ataskaitos'!DI21+'Finansinės ataskaitos'!DI24</f>
        <v>90336.095550331869</v>
      </c>
      <c r="DJ7" s="88">
        <f>+'Finansinės ataskaitos'!DJ13+'Finansinės ataskaitos'!DJ21+'Finansinės ataskaitos'!DJ24</f>
        <v>90611.742230678065</v>
      </c>
      <c r="DK7" s="88">
        <f>+'Finansinės ataskaitos'!DK13+'Finansinės ataskaitos'!DK21+'Finansinės ataskaitos'!DK24</f>
        <v>90888.721571855654</v>
      </c>
      <c r="DL7" s="88">
        <f>+'Finansinės ataskaitos'!DL13+'Finansinės ataskaitos'!DL21+'Finansinės ataskaitos'!DL24</f>
        <v>91167.039126618125</v>
      </c>
      <c r="DM7" s="88">
        <f>+'Finansinės ataskaitos'!DM13+'Finansinės ataskaitos'!DM21+'Finansinės ataskaitos'!DM24</f>
        <v>91446.700470855401</v>
      </c>
      <c r="DN7" s="445">
        <f>+SUM(DB7:DM7)</f>
        <v>1095905.9881203906</v>
      </c>
      <c r="DO7" s="88">
        <f>+'Finansinės ataskaitos'!DO13+'Finansinės ataskaitos'!DO21+'Finansinės ataskaitos'!DO24</f>
        <v>88205.634168739052</v>
      </c>
      <c r="DP7" s="88">
        <f>+'Finansinės ataskaitos'!DP13+'Finansinės ataskaitos'!DP21+'Finansinės ataskaitos'!DP24</f>
        <v>87886.399563798812</v>
      </c>
      <c r="DQ7" s="88">
        <f>+'Finansinės ataskaitos'!DQ13+'Finansinės ataskaitos'!DQ21+'Finansinės ataskaitos'!DQ24</f>
        <v>88167.619296493198</v>
      </c>
      <c r="DR7" s="88">
        <f>+'Finansinės ataskaitos'!DR13+'Finansinės ataskaitos'!DR21+'Finansinės ataskaitos'!DR24</f>
        <v>88450.194911070459</v>
      </c>
      <c r="DS7" s="88">
        <f>+'Finansinės ataskaitos'!DS13+'Finansinės ataskaitos'!DS21+'Finansinės ataskaitos'!DS24</f>
        <v>88734.132057038412</v>
      </c>
      <c r="DT7" s="88">
        <f>+'Finansinės ataskaitos'!DT13+'Finansinės ataskaitos'!DT21+'Finansinės ataskaitos'!DT24</f>
        <v>89019.436407444533</v>
      </c>
      <c r="DU7" s="88">
        <f>+'Finansinės ataskaitos'!DU13+'Finansinės ataskaitos'!DU21+'Finansinės ataskaitos'!DU24</f>
        <v>86542.0833929168</v>
      </c>
      <c r="DV7" s="88">
        <f>+'Finansinės ataskaitos'!DV13+'Finansinės ataskaitos'!DV21+'Finansinės ataskaitos'!DV24</f>
        <v>86818.622473215684</v>
      </c>
      <c r="DW7" s="88">
        <f>+'Finansinės ataskaitos'!DW13+'Finansinės ataskaitos'!DW21+'Finansinės ataskaitos'!DW24</f>
        <v>87096.497932679107</v>
      </c>
      <c r="DX7" s="88">
        <f>+'Finansinės ataskaitos'!DX13+'Finansinės ataskaitos'!DX21+'Finansinės ataskaitos'!DX24</f>
        <v>87375.715339553601</v>
      </c>
      <c r="DY7" s="88">
        <f>+'Finansinės ataskaitos'!DY13+'Finansinės ataskaitos'!DY21+'Finansinės ataskaitos'!DY24</f>
        <v>87656.280285286703</v>
      </c>
      <c r="DZ7" s="88">
        <f>+'Finansinės ataskaitos'!DZ13+'Finansinės ataskaitos'!DZ21+'Finansinės ataskaitos'!DZ24</f>
        <v>87938.198384623654</v>
      </c>
      <c r="EA7" s="445">
        <f>+SUM(DO7:DZ7)</f>
        <v>1053890.8142128601</v>
      </c>
      <c r="EB7" s="88">
        <f>+'Finansinės ataskaitos'!EB13+'Finansinės ataskaitos'!EB21+'Finansinės ataskaitos'!EB24</f>
        <v>83299.734295218048</v>
      </c>
      <c r="EC7" s="88">
        <f>+'Finansinės ataskaitos'!EC13+'Finansinės ataskaitos'!EC21+'Finansinės ataskaitos'!EC24</f>
        <v>83005.057501814706</v>
      </c>
      <c r="ED7" s="88">
        <f>+'Finansinės ataskaitos'!ED13+'Finansinės ataskaitos'!ED21+'Finansinės ataskaitos'!ED24</f>
        <v>83288.655159295799</v>
      </c>
      <c r="EE7" s="88">
        <f>+'Finansinės ataskaitos'!EE13+'Finansinės ataskaitos'!EE21+'Finansinės ataskaitos'!EE24</f>
        <v>83573.618606679665</v>
      </c>
      <c r="EF7" s="88">
        <f>+'Finansinės ataskaitos'!EF13+'Finansinės ataskaitos'!EF21+'Finansinės ataskaitos'!EF24</f>
        <v>83859.953534757631</v>
      </c>
      <c r="EG7" s="88">
        <f>+'Finansinės ataskaitos'!EG13+'Finansinės ataskaitos'!EG21+'Finansinės ataskaitos'!EG24</f>
        <v>84147.665658032522</v>
      </c>
      <c r="EH7" s="88">
        <f>+'Finansinės ataskaitos'!EH13+'Finansinės ataskaitos'!EH21+'Finansinės ataskaitos'!EH24</f>
        <v>81622.760217686126</v>
      </c>
      <c r="EI7" s="88">
        <f>+'Finansinės ataskaitos'!EI13+'Finansinės ataskaitos'!EI21+'Finansinės ataskaitos'!EI24</f>
        <v>81901.518968133169</v>
      </c>
      <c r="EJ7" s="88">
        <f>+'Finansinės ataskaitos'!EJ13+'Finansinės ataskaitos'!EJ21+'Finansinės ataskaitos'!EJ24</f>
        <v>82181.623346370383</v>
      </c>
      <c r="EK7" s="88">
        <f>+'Finansinės ataskaitos'!EK13+'Finansinės ataskaitos'!EK21+'Finansinės ataskaitos'!EK24</f>
        <v>82463.078959180188</v>
      </c>
      <c r="EL7" s="88">
        <f>+'Finansinės ataskaitos'!EL13+'Finansinės ataskaitos'!EL21+'Finansinės ataskaitos'!EL24</f>
        <v>82745.891436706705</v>
      </c>
      <c r="EM7" s="88">
        <f>+'Finansinės ataskaitos'!EM13+'Finansinės ataskaitos'!EM21+'Finansinės ataskaitos'!EM24</f>
        <v>83030.066432552849</v>
      </c>
      <c r="EN7" s="445">
        <f>+SUM(EB7:EM7)</f>
        <v>995119.62411642773</v>
      </c>
      <c r="EO7" s="88">
        <f>+'Finansinės ataskaitos'!EO13+'Finansinės ataskaitos'!EO21+'Finansinės ataskaitos'!EO24</f>
        <v>76529.511379044576</v>
      </c>
      <c r="EP7" s="88">
        <f>+'Finansinės ataskaitos'!EP13+'Finansinės ataskaitos'!EP21+'Finansinės ataskaitos'!EP24</f>
        <v>76269.865049886575</v>
      </c>
      <c r="EQ7" s="88">
        <f>+'Finansinės ataskaitos'!EQ13+'Finansinės ataskaitos'!EQ21+'Finansinės ataskaitos'!EQ24</f>
        <v>76555.884410797691</v>
      </c>
      <c r="ER7" s="88">
        <f>+'Finansinės ataskaitos'!ER13+'Finansinės ataskaitos'!ER21+'Finansinės ataskaitos'!ER24</f>
        <v>76843.279652042562</v>
      </c>
      <c r="ES7" s="88">
        <f>+'Finansinės ataskaitos'!ES13+'Finansinės ataskaitos'!ES21+'Finansinės ataskaitos'!ES24</f>
        <v>77132.056506455934</v>
      </c>
      <c r="ET7" s="88">
        <f>+'Finansinės ataskaitos'!ET13+'Finansinės ataskaitos'!ET21+'Finansinės ataskaitos'!ET24</f>
        <v>77422.22073075932</v>
      </c>
      <c r="EU7" s="88">
        <f>+'Finansinės ataskaitos'!EU13+'Finansinės ataskaitos'!EU21+'Finansinės ataskaitos'!EU24</f>
        <v>74839.124290968452</v>
      </c>
      <c r="EV7" s="88">
        <f>+'Finansinės ataskaitos'!EV13+'Finansinės ataskaitos'!EV21+'Finansinės ataskaitos'!EV24</f>
        <v>75120.10289703391</v>
      </c>
      <c r="EW7" s="88">
        <f>+'Finansinės ataskaitos'!EW13+'Finansinės ataskaitos'!EW21+'Finansinės ataskaitos'!EW24</f>
        <v>75402.436380287938</v>
      </c>
      <c r="EX7" s="88">
        <f>+'Finansinės ataskaitos'!EX13+'Finansinės ataskaitos'!EX21+'Finansinės ataskaitos'!EX24</f>
        <v>75686.130386052158</v>
      </c>
      <c r="EY7" s="88">
        <f>+'Finansinės ataskaitos'!EY13+'Finansinės ataskaitos'!EY21+'Finansinės ataskaitos'!EY24</f>
        <v>75971.190583170363</v>
      </c>
      <c r="EZ7" s="88">
        <f>+'Finansinės ataskaitos'!EZ13+'Finansinės ataskaitos'!EZ21+'Finansinės ataskaitos'!EZ24</f>
        <v>76257.62266410653</v>
      </c>
      <c r="FA7" s="445">
        <f>+SUM(EO7:EZ7)</f>
        <v>914029.42493060604</v>
      </c>
      <c r="FB7" s="88">
        <f>+'Finansinės ataskaitos'!FB13+'Finansinės ataskaitos'!FB21+'Finansinės ataskaitos'!FB24</f>
        <v>67278.260848045291</v>
      </c>
      <c r="FC7" s="88">
        <f>+'Finansinės ataskaitos'!FC13+'Finansinės ataskaitos'!FC21+'Finansinės ataskaitos'!FC24</f>
        <v>67067.594553969073</v>
      </c>
      <c r="FD7" s="88">
        <f>+'Finansinės ataskaitos'!FD13+'Finansinės ataskaitos'!FD21+'Finansinės ataskaitos'!FD24</f>
        <v>67356.09393167762</v>
      </c>
      <c r="FE7" s="88">
        <f>+'Finansinės ataskaitos'!FE13+'Finansinės ataskaitos'!FE21+'Finansinės ataskaitos'!FE24</f>
        <v>67645.979523123257</v>
      </c>
      <c r="FF7" s="88">
        <f>+'Finansinės ataskaitos'!FF13+'Finansinės ataskaitos'!FF21+'Finansinės ataskaitos'!FF24</f>
        <v>67937.257104196542</v>
      </c>
      <c r="FG7" s="88">
        <f>+'Finansinės ataskaitos'!FG13+'Finansinės ataskaitos'!FG21+'Finansinės ataskaitos'!FG24</f>
        <v>68229.932474854271</v>
      </c>
      <c r="FH7" s="88">
        <f>+'Finansinės ataskaitos'!FH13+'Finansinės ataskaitos'!FH21+'Finansinės ataskaitos'!FH24</f>
        <v>65574.47440343468</v>
      </c>
      <c r="FI7" s="88">
        <f>+'Finansinės ataskaitos'!FI13+'Finansinės ataskaitos'!FI21+'Finansinės ataskaitos'!FI24</f>
        <v>65857.673112165823</v>
      </c>
      <c r="FJ7" s="88">
        <f>+'Finansinės ataskaitos'!FJ13+'Finansinės ataskaitos'!FJ21+'Finansinės ataskaitos'!FJ24</f>
        <v>66142.23594851332</v>
      </c>
      <c r="FK7" s="88">
        <f>+'Finansinės ataskaitos'!FK13+'Finansinės ataskaitos'!FK21+'Finansinės ataskaitos'!FK24</f>
        <v>66428.168596342235</v>
      </c>
      <c r="FL7" s="88">
        <f>+'Finansinės ataskaitos'!FL13+'Finansinės ataskaitos'!FL21+'Finansinės ataskaitos'!FL24</f>
        <v>66715.476763200408</v>
      </c>
      <c r="FM7" s="88">
        <f>+'Finansinės ataskaitos'!FM13+'Finansinės ataskaitos'!FM21+'Finansinės ataskaitos'!FM24</f>
        <v>67004.166180417116</v>
      </c>
      <c r="FN7" s="445">
        <f>+SUM(FB7:FM7)</f>
        <v>803237.3134399394</v>
      </c>
      <c r="FO7" s="88">
        <f>+'Finansinės ataskaitos'!FO13+'Finansinės ataskaitos'!FO21+'Finansinės ataskaitos'!FO24</f>
        <v>54727.592178642546</v>
      </c>
      <c r="FP7" s="88">
        <f>+'Finansinės ataskaitos'!FP13+'Finansinės ataskaitos'!FP21+'Finansinės ataskaitos'!FP24</f>
        <v>54584.469868126806</v>
      </c>
      <c r="FQ7" s="88">
        <f>+'Finansinės ataskaitos'!FQ13+'Finansinės ataskaitos'!FQ21+'Finansinės ataskaitos'!FQ24</f>
        <v>54875.52686570627</v>
      </c>
      <c r="FR7" s="88">
        <f>+'Finansinės ataskaitos'!FR13+'Finansinės ataskaitos'!FR21+'Finansinės ataskaitos'!FR24</f>
        <v>55167.980733772281</v>
      </c>
      <c r="FS7" s="88">
        <f>+'Finansinės ataskaitos'!FS13+'Finansinės ataskaitos'!FS21+'Finansinės ataskaitos'!FS24</f>
        <v>55461.83729261854</v>
      </c>
      <c r="FT7" s="88">
        <f>+'Finansinės ataskaitos'!FT13+'Finansinės ataskaitos'!FT21+'Finansinės ataskaitos'!FT24</f>
        <v>55757.102386789949</v>
      </c>
      <c r="FU7" s="88">
        <f>+'Finansinės ataskaitos'!FU13+'Finansinės ataskaitos'!FU21+'Finansinės ataskaitos'!FU24</f>
        <v>53010.424492903352</v>
      </c>
      <c r="FV7" s="88">
        <f>+'Finansinės ataskaitos'!FV13+'Finansinės ataskaitos'!FV21+'Finansinės ataskaitos'!FV24</f>
        <v>53358.882879702214</v>
      </c>
      <c r="FW7" s="88">
        <f>+'Finansinės ataskaitos'!FW13+'Finansinės ataskaitos'!FW21+'Finansinės ataskaitos'!FW24</f>
        <v>53708.793176446074</v>
      </c>
      <c r="FX7" s="88">
        <f>+'Finansinės ataskaitos'!FX13+'Finansinės ataskaitos'!FX21+'Finansinės ataskaitos'!FX24</f>
        <v>54060.161432759698</v>
      </c>
      <c r="FY7" s="88">
        <f>+'Finansinės ataskaitos'!FY13+'Finansinės ataskaitos'!FY21+'Finansinės ataskaitos'!FY24</f>
        <v>54412.993723474632</v>
      </c>
      <c r="FZ7" s="88">
        <f>+'Finansinės ataskaitos'!FZ13+'Finansinės ataskaitos'!FZ21+'Finansinės ataskaitos'!FZ24</f>
        <v>54767.296148734204</v>
      </c>
      <c r="GA7" s="445">
        <f>+SUM(FO7:FZ7)</f>
        <v>653893.06117967644</v>
      </c>
      <c r="GB7" s="88">
        <f>+'Finansinės ataskaitos'!GB13+'Finansinės ataskaitos'!GB21+'Finansinės ataskaitos'!GB24</f>
        <v>38170.958485086594</v>
      </c>
      <c r="GC7" s="88">
        <f>+'Finansinės ataskaitos'!GC13+'Finansinės ataskaitos'!GC21+'Finansinės ataskaitos'!GC24</f>
        <v>38182.990948516781</v>
      </c>
      <c r="GD7" s="88">
        <f>+'Finansinės ataskaitos'!GD13+'Finansinės ataskaitos'!GD21+'Finansinės ataskaitos'!GD24</f>
        <v>38540.302180334918</v>
      </c>
      <c r="GE7" s="88">
        <f>+'Finansinės ataskaitos'!GE13+'Finansinės ataskaitos'!GE21+'Finansinės ataskaitos'!GE24</f>
        <v>38899.102208952296</v>
      </c>
      <c r="GF7" s="88">
        <f>+'Finansinės ataskaitos'!GF13+'Finansinės ataskaitos'!GF21+'Finansinės ataskaitos'!GF24</f>
        <v>39259.397237688914</v>
      </c>
      <c r="GG7" s="88">
        <f>+'Finansinės ataskaitos'!GG13+'Finansinės ataskaitos'!GG21+'Finansinės ataskaitos'!GG24</f>
        <v>39621.193495711937</v>
      </c>
      <c r="GH7" s="88">
        <f>+'Finansinės ataskaitos'!GH13+'Finansinės ataskaitos'!GH21+'Finansinės ataskaitos'!GH24</f>
        <v>36124.932387928609</v>
      </c>
      <c r="GI7" s="88">
        <f>+'Finansinės ataskaitos'!GI13+'Finansinės ataskaitos'!GI21+'Finansinės ataskaitos'!GI24</f>
        <v>36473.668375744295</v>
      </c>
      <c r="GJ7" s="88">
        <f>+'Finansinės ataskaitos'!GJ13+'Finansinės ataskaitos'!GJ21+'Finansinės ataskaitos'!GJ24</f>
        <v>36823.857430175878</v>
      </c>
      <c r="GK7" s="88">
        <f>+'Finansinės ataskaitos'!GK13+'Finansinės ataskaitos'!GK21+'Finansinės ataskaitos'!GK24</f>
        <v>37175.505605667597</v>
      </c>
      <c r="GL7" s="88">
        <f>+'Finansinės ataskaitos'!GL13+'Finansinės ataskaitos'!GL21+'Finansinės ataskaitos'!GL24</f>
        <v>37528.618981890526</v>
      </c>
      <c r="GM7" s="88">
        <f>+'Finansinės ataskaitos'!GM13+'Finansinės ataskaitos'!GM21+'Finansinės ataskaitos'!GM24</f>
        <v>37883.203663847722</v>
      </c>
      <c r="GN7" s="445">
        <f>+SUM(GB7:GM7)</f>
        <v>454683.73100154608</v>
      </c>
      <c r="GO7" s="88">
        <f>+'Finansinės ataskaitos'!GO13+'Finansinės ataskaitos'!GO21+'Finansinės ataskaitos'!GO24</f>
        <v>-2.4813702769330321E-8</v>
      </c>
      <c r="GP7" s="88">
        <f>+'Finansinės ataskaitos'!GP13+'Finansinės ataskaitos'!GP21+'Finansinės ataskaitos'!GP24</f>
        <v>-2.4813702769330321E-8</v>
      </c>
      <c r="GQ7" s="88">
        <f>+'Finansinės ataskaitos'!GQ13+'Finansinės ataskaitos'!GQ21+'Finansinės ataskaitos'!GQ24</f>
        <v>-2.4813702769330321E-8</v>
      </c>
      <c r="GR7" s="88">
        <f>+'Finansinės ataskaitos'!GR13+'Finansinės ataskaitos'!GR21+'Finansinės ataskaitos'!GR24</f>
        <v>-2.4813702769330321E-8</v>
      </c>
      <c r="GS7" s="88">
        <f>+'Finansinės ataskaitos'!GS13+'Finansinės ataskaitos'!GS21+'Finansinės ataskaitos'!GS24</f>
        <v>-2.4813702769330321E-8</v>
      </c>
      <c r="GT7" s="88">
        <f>+'Finansinės ataskaitos'!GT13+'Finansinės ataskaitos'!GT21+'Finansinės ataskaitos'!GT24</f>
        <v>-2.4813702769330321E-8</v>
      </c>
      <c r="GU7" s="88">
        <f>+'Finansinės ataskaitos'!GU13+'Finansinės ataskaitos'!GU21+'Finansinės ataskaitos'!GU24</f>
        <v>-2.4813702769330321E-8</v>
      </c>
      <c r="GV7" s="88">
        <f>+'Finansinės ataskaitos'!GV13+'Finansinės ataskaitos'!GV21+'Finansinės ataskaitos'!GV24</f>
        <v>-2.4813702769330321E-8</v>
      </c>
      <c r="GW7" s="88">
        <f>+'Finansinės ataskaitos'!GW13+'Finansinės ataskaitos'!GW21+'Finansinės ataskaitos'!GW24</f>
        <v>-2.4813702769330321E-8</v>
      </c>
      <c r="GX7" s="88">
        <f>+'Finansinės ataskaitos'!GX13+'Finansinės ataskaitos'!GX21+'Finansinės ataskaitos'!GX24</f>
        <v>-2.4813702769330321E-8</v>
      </c>
      <c r="GY7" s="88">
        <f>+'Finansinės ataskaitos'!GY13+'Finansinės ataskaitos'!GY21+'Finansinės ataskaitos'!GY24</f>
        <v>-2.4813702769330321E-8</v>
      </c>
      <c r="GZ7" s="88">
        <f>+'Finansinės ataskaitos'!GZ13+'Finansinės ataskaitos'!GZ21+'Finansinės ataskaitos'!GZ24</f>
        <v>-2.4813702769330321E-8</v>
      </c>
      <c r="HA7" s="445">
        <f>+SUM(GO7:GZ7)</f>
        <v>-2.9776443323196392E-7</v>
      </c>
      <c r="HB7" s="110">
        <f>'Finansinės ataskaitos'!HB13</f>
        <v>0</v>
      </c>
      <c r="HC7" s="110">
        <f>'Finansinės ataskaitos'!HC13</f>
        <v>0</v>
      </c>
      <c r="HD7" s="110">
        <f>'Finansinės ataskaitos'!HD13</f>
        <v>0</v>
      </c>
      <c r="HE7" s="110">
        <f>'Finansinės ataskaitos'!HE13</f>
        <v>0</v>
      </c>
      <c r="HF7" s="110">
        <f>'Finansinės ataskaitos'!HF13</f>
        <v>0</v>
      </c>
      <c r="HG7" s="110">
        <f>'Finansinės ataskaitos'!HG13</f>
        <v>0</v>
      </c>
      <c r="HH7" s="110">
        <f>'Finansinės ataskaitos'!HH13</f>
        <v>0</v>
      </c>
      <c r="HI7" s="110">
        <f>'Finansinės ataskaitos'!HI13</f>
        <v>0</v>
      </c>
      <c r="HJ7" s="110">
        <f>'Finansinės ataskaitos'!HJ13</f>
        <v>0</v>
      </c>
      <c r="HK7" s="110">
        <f>'Finansinės ataskaitos'!HK13</f>
        <v>0</v>
      </c>
      <c r="HL7" s="110">
        <f>'Finansinės ataskaitos'!HL13</f>
        <v>0</v>
      </c>
      <c r="HM7" s="110">
        <f>'Finansinės ataskaitos'!HM13</f>
        <v>0</v>
      </c>
      <c r="HN7" s="110">
        <f>'Finansinės ataskaitos'!HN13</f>
        <v>0</v>
      </c>
      <c r="HO7" s="110">
        <f>'Finansinės ataskaitos'!HO13</f>
        <v>0</v>
      </c>
      <c r="HP7" s="110">
        <f>'Finansinės ataskaitos'!HP13</f>
        <v>0</v>
      </c>
      <c r="HQ7" s="110">
        <f>'Finansinės ataskaitos'!HQ13</f>
        <v>0</v>
      </c>
      <c r="HR7" s="110">
        <f>'Finansinės ataskaitos'!HR13</f>
        <v>0</v>
      </c>
      <c r="HS7" s="110">
        <f>'Finansinės ataskaitos'!HS13</f>
        <v>0</v>
      </c>
      <c r="HT7" s="110">
        <f>'Finansinės ataskaitos'!HT13</f>
        <v>0</v>
      </c>
      <c r="HU7" s="110">
        <f>'Finansinės ataskaitos'!HU13</f>
        <v>0</v>
      </c>
      <c r="HV7" s="110">
        <f>'Finansinės ataskaitos'!HV13</f>
        <v>0</v>
      </c>
      <c r="HW7" s="110">
        <f>'Finansinės ataskaitos'!HW13</f>
        <v>0</v>
      </c>
      <c r="HX7" s="110">
        <f>'Finansinės ataskaitos'!HX13</f>
        <v>0</v>
      </c>
      <c r="HY7" s="110">
        <f>'Finansinės ataskaitos'!HY13</f>
        <v>0</v>
      </c>
      <c r="HZ7" s="110">
        <f>'Finansinės ataskaitos'!HZ13</f>
        <v>0</v>
      </c>
      <c r="IA7" s="110">
        <f>'Finansinės ataskaitos'!IA13</f>
        <v>0</v>
      </c>
      <c r="IB7" s="110">
        <f>'Finansinės ataskaitos'!IB13</f>
        <v>0</v>
      </c>
      <c r="IC7" s="110">
        <f>'Finansinės ataskaitos'!IC13</f>
        <v>0</v>
      </c>
      <c r="ID7" s="110">
        <f>'Finansinės ataskaitos'!ID13</f>
        <v>0</v>
      </c>
      <c r="IE7" s="110">
        <f>'Finansinės ataskaitos'!IE13</f>
        <v>0</v>
      </c>
      <c r="IF7" s="110">
        <f>'Finansinės ataskaitos'!IF13</f>
        <v>0</v>
      </c>
      <c r="IG7" s="110">
        <f>'Finansinės ataskaitos'!IG13</f>
        <v>0</v>
      </c>
      <c r="IH7" s="110">
        <f>'Finansinės ataskaitos'!IH13</f>
        <v>0</v>
      </c>
      <c r="II7" s="110">
        <f>'Finansinės ataskaitos'!II13</f>
        <v>0</v>
      </c>
      <c r="IJ7" s="110">
        <f>'Finansinės ataskaitos'!IJ13</f>
        <v>0</v>
      </c>
      <c r="IK7" s="110">
        <f>'Finansinės ataskaitos'!IK13</f>
        <v>0</v>
      </c>
      <c r="IL7" s="110">
        <f>'Finansinės ataskaitos'!IL13</f>
        <v>0</v>
      </c>
      <c r="IM7" s="110">
        <f>'Finansinės ataskaitos'!IM13</f>
        <v>0</v>
      </c>
      <c r="IN7" s="110">
        <f>'Finansinės ataskaitos'!IN13</f>
        <v>0</v>
      </c>
      <c r="IO7" s="110">
        <f>'Finansinės ataskaitos'!IO13</f>
        <v>0</v>
      </c>
      <c r="IP7" s="110">
        <f>'Finansinės ataskaitos'!IP13</f>
        <v>0</v>
      </c>
      <c r="IQ7" s="110">
        <f>'Finansinės ataskaitos'!IQ13</f>
        <v>0</v>
      </c>
      <c r="IR7" s="110">
        <f>'Finansinės ataskaitos'!IR13</f>
        <v>0</v>
      </c>
      <c r="IS7" s="110">
        <f>'Finansinės ataskaitos'!IS13</f>
        <v>0</v>
      </c>
      <c r="IT7" s="110">
        <f>'Finansinės ataskaitos'!IT13</f>
        <v>0</v>
      </c>
      <c r="IU7" s="110">
        <f>'Finansinės ataskaitos'!IU13</f>
        <v>0</v>
      </c>
      <c r="IV7" s="110">
        <f>'Finansinės ataskaitos'!IV13</f>
        <v>0</v>
      </c>
      <c r="IW7" s="110">
        <f>'Finansinės ataskaitos'!IW13</f>
        <v>0</v>
      </c>
      <c r="IX7" s="110">
        <f>'Finansinės ataskaitos'!IX13</f>
        <v>0</v>
      </c>
      <c r="IY7" s="110">
        <f>'Finansinės ataskaitos'!IY13</f>
        <v>0</v>
      </c>
      <c r="IZ7" s="110">
        <f>'Finansinės ataskaitos'!IZ13</f>
        <v>0</v>
      </c>
      <c r="JA7" s="110">
        <f>'Finansinės ataskaitos'!JA13</f>
        <v>0</v>
      </c>
      <c r="JB7" s="110">
        <f>'Finansinės ataskaitos'!JB13</f>
        <v>0</v>
      </c>
      <c r="JC7" s="110">
        <f>'Finansinės ataskaitos'!JC13</f>
        <v>0</v>
      </c>
      <c r="JD7" s="110">
        <f>'Finansinės ataskaitos'!JD13</f>
        <v>0</v>
      </c>
      <c r="JE7" s="110">
        <f>'Finansinės ataskaitos'!JE13</f>
        <v>0</v>
      </c>
      <c r="JF7" s="110">
        <f>'Finansinės ataskaitos'!JF13</f>
        <v>0</v>
      </c>
      <c r="JG7" s="110">
        <f>'Finansinės ataskaitos'!JG13</f>
        <v>0</v>
      </c>
      <c r="JH7" s="110">
        <f>'Finansinės ataskaitos'!JH13</f>
        <v>0</v>
      </c>
      <c r="JI7" s="110">
        <f>'Finansinės ataskaitos'!JI13</f>
        <v>0</v>
      </c>
      <c r="JJ7" s="110">
        <f>'Finansinės ataskaitos'!JJ13</f>
        <v>0</v>
      </c>
      <c r="JK7" s="110">
        <f>'Finansinės ataskaitos'!JK13</f>
        <v>0</v>
      </c>
      <c r="JL7" s="110">
        <f>'Finansinės ataskaitos'!JL13</f>
        <v>0</v>
      </c>
      <c r="JM7" s="110">
        <f>'Finansinės ataskaitos'!JM13</f>
        <v>0</v>
      </c>
      <c r="JN7" s="110">
        <f>'Finansinės ataskaitos'!JN13</f>
        <v>0</v>
      </c>
      <c r="JO7" s="110">
        <f>'Finansinės ataskaitos'!JO13</f>
        <v>0</v>
      </c>
      <c r="JP7" s="110">
        <f>'Finansinės ataskaitos'!JP13</f>
        <v>0</v>
      </c>
      <c r="JQ7" s="110">
        <f>'Finansinės ataskaitos'!JQ13</f>
        <v>0</v>
      </c>
      <c r="JR7" s="110">
        <f>'Finansinės ataskaitos'!JR13</f>
        <v>0</v>
      </c>
      <c r="JS7" s="110">
        <f>'Finansinės ataskaitos'!JS13</f>
        <v>0</v>
      </c>
      <c r="JT7" s="110">
        <f>'Finansinės ataskaitos'!JT13</f>
        <v>0</v>
      </c>
      <c r="JU7" s="110">
        <f>'Finansinės ataskaitos'!JU13</f>
        <v>0</v>
      </c>
      <c r="JV7" s="110">
        <f>'Finansinės ataskaitos'!JV13</f>
        <v>0</v>
      </c>
      <c r="JW7" s="110">
        <f>'Finansinės ataskaitos'!JW13</f>
        <v>0</v>
      </c>
      <c r="JX7" s="110">
        <f>'Finansinės ataskaitos'!JX13</f>
        <v>0</v>
      </c>
      <c r="JY7" s="110">
        <f>'Finansinės ataskaitos'!JY13</f>
        <v>0</v>
      </c>
      <c r="JZ7" s="110">
        <f>'Finansinės ataskaitos'!JZ13</f>
        <v>0</v>
      </c>
      <c r="KA7" s="110">
        <f>'Finansinės ataskaitos'!KA13</f>
        <v>0</v>
      </c>
      <c r="KB7" s="110">
        <f>'Finansinės ataskaitos'!KB13</f>
        <v>0</v>
      </c>
      <c r="KC7" s="110">
        <f>'Finansinės ataskaitos'!KC13</f>
        <v>0</v>
      </c>
      <c r="KD7" s="110">
        <f>'Finansinės ataskaitos'!KD13</f>
        <v>0</v>
      </c>
      <c r="KE7" s="110">
        <f>'Finansinės ataskaitos'!KE13</f>
        <v>0</v>
      </c>
      <c r="KF7" s="110">
        <f>'Finansinės ataskaitos'!KF13</f>
        <v>0</v>
      </c>
      <c r="KG7" s="110">
        <f>'Finansinės ataskaitos'!KG13</f>
        <v>0</v>
      </c>
      <c r="KH7" s="110">
        <f>'Finansinės ataskaitos'!KH13</f>
        <v>0</v>
      </c>
      <c r="KI7" s="110">
        <f>'Finansinės ataskaitos'!KI13</f>
        <v>0</v>
      </c>
      <c r="KJ7" s="110">
        <f>'Finansinės ataskaitos'!KJ13</f>
        <v>0</v>
      </c>
      <c r="KK7" s="110">
        <f>'Finansinės ataskaitos'!KK13</f>
        <v>0</v>
      </c>
      <c r="KL7" s="110">
        <f>'Finansinės ataskaitos'!KL13</f>
        <v>0</v>
      </c>
      <c r="KM7" s="110">
        <f>'Finansinės ataskaitos'!KM13</f>
        <v>0</v>
      </c>
      <c r="KN7" s="110">
        <f>'Finansinės ataskaitos'!KN13</f>
        <v>0</v>
      </c>
      <c r="KO7" s="110">
        <f>'Finansinės ataskaitos'!KO13</f>
        <v>0</v>
      </c>
      <c r="KP7" s="110">
        <f>'Finansinės ataskaitos'!KP13</f>
        <v>0</v>
      </c>
      <c r="KQ7" s="110">
        <f>'Finansinės ataskaitos'!KQ13</f>
        <v>0</v>
      </c>
      <c r="KR7" s="110">
        <f>'Finansinės ataskaitos'!KR13</f>
        <v>0</v>
      </c>
      <c r="KS7" s="110">
        <f>'Finansinės ataskaitos'!KS13</f>
        <v>0</v>
      </c>
      <c r="KT7" s="110">
        <f>'Finansinės ataskaitos'!KT13</f>
        <v>0</v>
      </c>
      <c r="KU7" s="110">
        <f>'Finansinės ataskaitos'!KU13</f>
        <v>0</v>
      </c>
      <c r="KV7" s="110">
        <f>'Finansinės ataskaitos'!KV13</f>
        <v>0</v>
      </c>
      <c r="KW7" s="110">
        <f>'Finansinės ataskaitos'!KW13</f>
        <v>0</v>
      </c>
      <c r="KX7" s="110">
        <f>'Finansinės ataskaitos'!KX13</f>
        <v>0</v>
      </c>
      <c r="KY7" s="110">
        <f>'Finansinės ataskaitos'!KY13</f>
        <v>0</v>
      </c>
      <c r="KZ7" s="110">
        <f>'Finansinės ataskaitos'!KZ13</f>
        <v>0</v>
      </c>
      <c r="LA7" s="110">
        <f>'Finansinės ataskaitos'!LA13</f>
        <v>0</v>
      </c>
      <c r="LB7" s="110">
        <f>'Finansinės ataskaitos'!LB13</f>
        <v>0</v>
      </c>
      <c r="LC7" s="110">
        <f>'Finansinės ataskaitos'!LC13</f>
        <v>0</v>
      </c>
      <c r="LD7" s="110">
        <f>'Finansinės ataskaitos'!LD13</f>
        <v>0</v>
      </c>
      <c r="LE7" s="110">
        <f>'Finansinės ataskaitos'!LE13</f>
        <v>0</v>
      </c>
      <c r="LF7" s="110">
        <f>'Finansinės ataskaitos'!LF13</f>
        <v>0</v>
      </c>
      <c r="LG7" s="110">
        <f>'Finansinės ataskaitos'!LG13</f>
        <v>0</v>
      </c>
      <c r="LH7" s="110">
        <f>'Finansinės ataskaitos'!LH13</f>
        <v>0</v>
      </c>
      <c r="LI7" s="110">
        <f>'Finansinės ataskaitos'!LI13</f>
        <v>0</v>
      </c>
      <c r="LJ7" s="110">
        <f>'Finansinės ataskaitos'!LJ13</f>
        <v>0</v>
      </c>
      <c r="LK7" s="110">
        <f>'Finansinės ataskaitos'!LK13</f>
        <v>0</v>
      </c>
      <c r="LL7" s="110">
        <f>'Finansinės ataskaitos'!LL13</f>
        <v>0</v>
      </c>
      <c r="LM7" s="110">
        <f>'Finansinės ataskaitos'!LM13</f>
        <v>0</v>
      </c>
      <c r="LN7" s="110">
        <f>'Finansinės ataskaitos'!LN13</f>
        <v>0</v>
      </c>
    </row>
    <row r="8" spans="1:326" s="58" customFormat="1">
      <c r="A8" s="43" t="s">
        <v>102</v>
      </c>
      <c r="B8" s="88">
        <f>SUM(B9:B11)</f>
        <v>16666.666666666668</v>
      </c>
      <c r="C8" s="88">
        <f t="shared" ref="C8:M8" si="24">SUM(C9:C11)</f>
        <v>1736.1111111111113</v>
      </c>
      <c r="D8" s="88">
        <f t="shared" si="24"/>
        <v>1743.0555555555557</v>
      </c>
      <c r="E8" s="88">
        <f t="shared" si="24"/>
        <v>1750</v>
      </c>
      <c r="F8" s="88">
        <f t="shared" si="24"/>
        <v>1756.9444444444446</v>
      </c>
      <c r="G8" s="88">
        <f t="shared" si="24"/>
        <v>1763.8888888888889</v>
      </c>
      <c r="H8" s="88">
        <f t="shared" si="24"/>
        <v>1770.8333333333335</v>
      </c>
      <c r="I8" s="88">
        <f t="shared" si="24"/>
        <v>1777.7777777777778</v>
      </c>
      <c r="J8" s="88">
        <f t="shared" si="24"/>
        <v>1784.7222222222224</v>
      </c>
      <c r="K8" s="88">
        <f t="shared" si="24"/>
        <v>1921.875</v>
      </c>
      <c r="L8" s="88">
        <f t="shared" si="24"/>
        <v>2059.0277777777778</v>
      </c>
      <c r="M8" s="88">
        <f t="shared" si="24"/>
        <v>377196.18055555556</v>
      </c>
      <c r="N8" s="274">
        <f t="shared" ref="N8" si="25">SUM(N9:N11)</f>
        <v>411927.08333333331</v>
      </c>
      <c r="O8" s="88">
        <f>SUM(O9:O11)</f>
        <v>2341.3628472222222</v>
      </c>
      <c r="P8" s="88">
        <f t="shared" ref="P8" si="26">SUM(P9:P11)</f>
        <v>2782.3350694444448</v>
      </c>
      <c r="Q8" s="88">
        <f t="shared" ref="Q8" si="27">SUM(Q9:Q11)</f>
        <v>3223.307291666667</v>
      </c>
      <c r="R8" s="88">
        <f t="shared" ref="R8" si="28">SUM(R9:R11)</f>
        <v>3716.3628472222226</v>
      </c>
      <c r="S8" s="88">
        <f t="shared" ref="S8" si="29">SUM(S9:S11)</f>
        <v>4166.2326388888887</v>
      </c>
      <c r="T8" s="88">
        <f t="shared" ref="T8" si="30">SUM(T9:T11)</f>
        <v>4434.5703125</v>
      </c>
      <c r="U8" s="88">
        <f t="shared" ref="U8" si="31">SUM(U9:U11)</f>
        <v>4703.9930555555566</v>
      </c>
      <c r="V8" s="88">
        <f t="shared" ref="V8" si="32">SUM(V9:V11)</f>
        <v>4974.5008680555566</v>
      </c>
      <c r="W8" s="88">
        <f t="shared" ref="W8" si="33">SUM(W9:W11)</f>
        <v>5246.09375</v>
      </c>
      <c r="X8" s="88">
        <f t="shared" ref="X8" si="34">SUM(X9:X11)</f>
        <v>5518.7717013888896</v>
      </c>
      <c r="Y8" s="88">
        <f t="shared" ref="Y8" si="35">SUM(Y9:Y11)</f>
        <v>5792.5347222222226</v>
      </c>
      <c r="Z8" s="88">
        <f t="shared" ref="Z8" si="36">SUM(Z9:Z11)</f>
        <v>1256067.3828125</v>
      </c>
      <c r="AA8" s="274">
        <f t="shared" ref="AA8" si="37">SUM(AA9:AA11)</f>
        <v>1302967.4479166667</v>
      </c>
      <c r="AB8" s="88">
        <f>SUM(AB9:AB11)</f>
        <v>6403.206380208333</v>
      </c>
      <c r="AC8" s="88">
        <f t="shared" ref="AC8" si="38">SUM(AC9:AC11)</f>
        <v>6601.9368489583339</v>
      </c>
      <c r="AD8" s="88">
        <f t="shared" ref="AD8" si="39">SUM(AD9:AD11)</f>
        <v>6801.4268663194453</v>
      </c>
      <c r="AE8" s="88">
        <f t="shared" ref="AE8" si="40">SUM(AE9:AE11)</f>
        <v>7001.676432291667</v>
      </c>
      <c r="AF8" s="88">
        <f t="shared" ref="AF8" si="41">SUM(AF9:AF11)</f>
        <v>7202.685546875</v>
      </c>
      <c r="AG8" s="88">
        <f t="shared" ref="AG8" si="42">SUM(AG9:AG11)</f>
        <v>7404.4542100694453</v>
      </c>
      <c r="AH8" s="88">
        <f t="shared" ref="AH8" si="43">SUM(AH9:AH11)</f>
        <v>7669.5204897280091</v>
      </c>
      <c r="AI8" s="88">
        <f t="shared" ref="AI8" si="44">SUM(AI9:AI11)</f>
        <v>7851.812156394677</v>
      </c>
      <c r="AJ8" s="88">
        <f t="shared" ref="AJ8" si="45">SUM(AJ9:AJ11)</f>
        <v>8034.1038230613431</v>
      </c>
      <c r="AK8" s="88">
        <f t="shared" ref="AK8" si="46">SUM(AK9:AK11)</f>
        <v>8216.3954897280109</v>
      </c>
      <c r="AL8" s="88">
        <f t="shared" ref="AL8" si="47">SUM(AL9:AL11)</f>
        <v>8398.6871563946752</v>
      </c>
      <c r="AM8" s="88">
        <f t="shared" ref="AM8" si="48">SUM(AM9:AM11)</f>
        <v>883580.97882306122</v>
      </c>
      <c r="AN8" s="274">
        <f t="shared" ref="AN8" si="49">SUM(AN9:AN11)</f>
        <v>965166.88422309014</v>
      </c>
      <c r="AO8" s="88">
        <f>SUM(AO9:AO11)</f>
        <v>16792.352251091652</v>
      </c>
      <c r="AP8" s="88">
        <f t="shared" ref="AP8" si="50">SUM(AP9:AP11)</f>
        <v>17165.310986055978</v>
      </c>
      <c r="AQ8" s="88">
        <f t="shared" ref="AQ8" si="51">SUM(AQ9:AQ11)</f>
        <v>16873.297770151919</v>
      </c>
      <c r="AR8" s="88">
        <f t="shared" ref="AR8" si="52">SUM(AR9:AR11)</f>
        <v>16580.067832514927</v>
      </c>
      <c r="AS8" s="88">
        <f t="shared" ref="AS8" si="53">SUM(AS9:AS11)</f>
        <v>16285.616103471113</v>
      </c>
      <c r="AT8" s="88">
        <f t="shared" ref="AT8" si="54">SUM(AT9:AT11)</f>
        <v>15989.937492222951</v>
      </c>
      <c r="AU8" s="88">
        <f t="shared" ref="AU8" si="55">SUM(AU9:AU11)</f>
        <v>15693.026886761252</v>
      </c>
      <c r="AV8" s="88">
        <f t="shared" ref="AV8" si="56">SUM(AV9:AV11)</f>
        <v>15394.879153776797</v>
      </c>
      <c r="AW8" s="88">
        <f t="shared" ref="AW8" si="57">SUM(AW9:AW11)</f>
        <v>15095.489138571575</v>
      </c>
      <c r="AX8" s="88">
        <f t="shared" ref="AX8" si="58">SUM(AX9:AX11)</f>
        <v>14794.851664969663</v>
      </c>
      <c r="AY8" s="88">
        <f t="shared" ref="AY8" si="59">SUM(AY9:AY11)</f>
        <v>14492.961535227743</v>
      </c>
      <c r="AZ8" s="88">
        <f t="shared" ref="AZ8" si="60">SUM(AZ9:AZ11)</f>
        <v>14189.813529945233</v>
      </c>
      <c r="BA8" s="274">
        <f t="shared" ref="BA8" si="61">SUM(BA9:BA11)</f>
        <v>189347.6043447608</v>
      </c>
      <c r="BB8" s="88">
        <f>SUM(BB9:BB11)</f>
        <v>13885.402407974045</v>
      </c>
      <c r="BC8" s="88">
        <f t="shared" ref="BC8" si="62">SUM(BC9:BC11)</f>
        <v>14181.644508771762</v>
      </c>
      <c r="BD8" s="88">
        <f t="shared" ref="BD8" si="63">SUM(BD9:BD11)</f>
        <v>13877.199349212353</v>
      </c>
      <c r="BE8" s="88">
        <f t="shared" ref="BE8" si="64">SUM(BE9:BE11)</f>
        <v>13571.485668154777</v>
      </c>
      <c r="BF8" s="88">
        <f t="shared" ref="BF8" si="65">SUM(BF9:BF11)</f>
        <v>13299.619166666671</v>
      </c>
      <c r="BG8" s="88">
        <f t="shared" ref="BG8" si="66">SUM(BG9:BG11)</f>
        <v>13255.427247474752</v>
      </c>
      <c r="BH8" s="88">
        <f t="shared" ref="BH8" si="67">SUM(BH9:BH11)</f>
        <v>13211.235328282834</v>
      </c>
      <c r="BI8" s="88">
        <f t="shared" ref="BI8" si="68">SUM(BI9:BI11)</f>
        <v>13167.043409090913</v>
      </c>
      <c r="BJ8" s="88">
        <f t="shared" ref="BJ8" si="69">SUM(BJ9:BJ11)</f>
        <v>13122.851489898994</v>
      </c>
      <c r="BK8" s="88">
        <f t="shared" ref="BK8" si="70">SUM(BK9:BK11)</f>
        <v>13078.659570707074</v>
      </c>
      <c r="BL8" s="88">
        <f t="shared" ref="BL8" si="71">SUM(BL9:BL11)</f>
        <v>13034.467651515155</v>
      </c>
      <c r="BM8" s="88">
        <f t="shared" ref="BM8" si="72">SUM(BM9:BM11)</f>
        <v>12990.275732323236</v>
      </c>
      <c r="BN8" s="274">
        <f t="shared" ref="BN8" si="73">SUM(BN9:BN11)</f>
        <v>160675.31153007256</v>
      </c>
      <c r="BO8" s="88">
        <f>SUM(BO9:BO11)</f>
        <v>12946.083813131318</v>
      </c>
      <c r="BP8" s="88">
        <f t="shared" ref="BP8" si="74">SUM(BP9:BP11)</f>
        <v>12901.891893939399</v>
      </c>
      <c r="BQ8" s="88">
        <f t="shared" ref="BQ8" si="75">SUM(BQ9:BQ11)</f>
        <v>12857.69997474748</v>
      </c>
      <c r="BR8" s="88">
        <f t="shared" ref="BR8" si="76">SUM(BR9:BR11)</f>
        <v>12813.50805555556</v>
      </c>
      <c r="BS8" s="88">
        <f t="shared" ref="BS8" si="77">SUM(BS9:BS11)</f>
        <v>12769.316136363643</v>
      </c>
      <c r="BT8" s="88">
        <f t="shared" ref="BT8" si="78">SUM(BT9:BT11)</f>
        <v>12725.124217171722</v>
      </c>
      <c r="BU8" s="88">
        <f t="shared" ref="BU8" si="79">SUM(BU9:BU11)</f>
        <v>12680.932297979803</v>
      </c>
      <c r="BV8" s="88">
        <f t="shared" ref="BV8" si="80">SUM(BV9:BV11)</f>
        <v>12636.740378787883</v>
      </c>
      <c r="BW8" s="88">
        <f t="shared" ref="BW8" si="81">SUM(BW9:BW11)</f>
        <v>12592.548459595964</v>
      </c>
      <c r="BX8" s="88">
        <f t="shared" ref="BX8" si="82">SUM(BX9:BX11)</f>
        <v>12548.356540404046</v>
      </c>
      <c r="BY8" s="88">
        <f t="shared" ref="BY8" si="83">SUM(BY9:BY11)</f>
        <v>12504.164621212127</v>
      </c>
      <c r="BZ8" s="88">
        <f t="shared" ref="BZ8" si="84">SUM(BZ9:BZ11)</f>
        <v>12459.972702020208</v>
      </c>
      <c r="CA8" s="274">
        <f t="shared" ref="CA8" si="85">SUM(CA9:CA11)</f>
        <v>152436.33909090914</v>
      </c>
      <c r="CB8" s="88">
        <f>SUM(CB9:CB11)</f>
        <v>12415.780782828289</v>
      </c>
      <c r="CC8" s="88">
        <f t="shared" ref="CC8" si="86">SUM(CC9:CC11)</f>
        <v>12371.588863636369</v>
      </c>
      <c r="CD8" s="88">
        <f t="shared" ref="CD8" si="87">SUM(CD9:CD11)</f>
        <v>12327.39694444445</v>
      </c>
      <c r="CE8" s="88">
        <f t="shared" ref="CE8" si="88">SUM(CE9:CE11)</f>
        <v>12283.20502525253</v>
      </c>
      <c r="CF8" s="88">
        <f t="shared" ref="CF8" si="89">SUM(CF9:CF11)</f>
        <v>12239.013106060611</v>
      </c>
      <c r="CG8" s="88">
        <f t="shared" ref="CG8" si="90">SUM(CG9:CG11)</f>
        <v>12194.821186868692</v>
      </c>
      <c r="CH8" s="88">
        <f t="shared" ref="CH8" si="91">SUM(CH9:CH11)</f>
        <v>12150.629267676773</v>
      </c>
      <c r="CI8" s="88">
        <f t="shared" ref="CI8" si="92">SUM(CI9:CI11)</f>
        <v>12106.437348484855</v>
      </c>
      <c r="CJ8" s="88">
        <f t="shared" ref="CJ8" si="93">SUM(CJ9:CJ11)</f>
        <v>12062.245429292936</v>
      </c>
      <c r="CK8" s="88">
        <f t="shared" ref="CK8" si="94">SUM(CK9:CK11)</f>
        <v>12018.053510101015</v>
      </c>
      <c r="CL8" s="88">
        <f t="shared" ref="CL8" si="95">SUM(CL9:CL11)</f>
        <v>11973.861590909097</v>
      </c>
      <c r="CM8" s="88">
        <f t="shared" ref="CM8" si="96">SUM(CM9:CM11)</f>
        <v>11929.669671717178</v>
      </c>
      <c r="CN8" s="274">
        <f t="shared" ref="CN8" si="97">SUM(CN9:CN11)</f>
        <v>146072.70272727279</v>
      </c>
      <c r="CO8" s="88">
        <f>SUM(CO9:CO11)</f>
        <v>11885.477752525258</v>
      </c>
      <c r="CP8" s="88">
        <f t="shared" ref="CP8" si="98">SUM(CP9:CP11)</f>
        <v>11841.285833333339</v>
      </c>
      <c r="CQ8" s="88">
        <f t="shared" ref="CQ8" si="99">SUM(CQ9:CQ11)</f>
        <v>11797.09391414142</v>
      </c>
      <c r="CR8" s="88">
        <f t="shared" ref="CR8" si="100">SUM(CR9:CR11)</f>
        <v>11752.901994949501</v>
      </c>
      <c r="CS8" s="88">
        <f t="shared" ref="CS8" si="101">SUM(CS9:CS11)</f>
        <v>11708.710075757583</v>
      </c>
      <c r="CT8" s="88">
        <f t="shared" ref="CT8" si="102">SUM(CT9:CT11)</f>
        <v>11664.518156565662</v>
      </c>
      <c r="CU8" s="88">
        <f t="shared" ref="CU8" si="103">SUM(CU9:CU11)</f>
        <v>11620.326237373743</v>
      </c>
      <c r="CV8" s="88">
        <f t="shared" ref="CV8" si="104">SUM(CV9:CV11)</f>
        <v>11576.134318181825</v>
      </c>
      <c r="CW8" s="88">
        <f t="shared" ref="CW8" si="105">SUM(CW9:CW11)</f>
        <v>11531.942398989904</v>
      </c>
      <c r="CX8" s="88">
        <f t="shared" ref="CX8" si="106">SUM(CX9:CX11)</f>
        <v>11487.750479797985</v>
      </c>
      <c r="CY8" s="88">
        <f t="shared" ref="CY8" si="107">SUM(CY9:CY11)</f>
        <v>11443.558560606067</v>
      </c>
      <c r="CZ8" s="88">
        <f t="shared" ref="CZ8" si="108">SUM(CZ9:CZ11)</f>
        <v>11399.366641414148</v>
      </c>
      <c r="DA8" s="274">
        <f t="shared" ref="DA8" si="109">SUM(DA9:DA11)</f>
        <v>139709.06636363643</v>
      </c>
      <c r="DB8" s="88">
        <f>SUM(DB9:DB11)</f>
        <v>11355.174722222229</v>
      </c>
      <c r="DC8" s="88">
        <f t="shared" ref="DC8" si="110">SUM(DC9:DC11)</f>
        <v>11310.982803030309</v>
      </c>
      <c r="DD8" s="88">
        <f t="shared" ref="DD8" si="111">SUM(DD9:DD11)</f>
        <v>11266.79088383839</v>
      </c>
      <c r="DE8" s="88">
        <f t="shared" ref="DE8" si="112">SUM(DE9:DE11)</f>
        <v>11222.598964646471</v>
      </c>
      <c r="DF8" s="88">
        <f t="shared" ref="DF8" si="113">SUM(DF9:DF11)</f>
        <v>11178.407045454551</v>
      </c>
      <c r="DG8" s="88">
        <f t="shared" ref="DG8" si="114">SUM(DG9:DG11)</f>
        <v>11134.215126262632</v>
      </c>
      <c r="DH8" s="88">
        <f t="shared" ref="DH8" si="115">SUM(DH9:DH11)</f>
        <v>11090.023207070713</v>
      </c>
      <c r="DI8" s="88">
        <f t="shared" ref="DI8" si="116">SUM(DI9:DI11)</f>
        <v>11045.831287878795</v>
      </c>
      <c r="DJ8" s="88">
        <f t="shared" ref="DJ8" si="117">SUM(DJ9:DJ11)</f>
        <v>11001.639368686876</v>
      </c>
      <c r="DK8" s="88">
        <f t="shared" ref="DK8" si="118">SUM(DK9:DK11)</f>
        <v>10957.447449494955</v>
      </c>
      <c r="DL8" s="88">
        <f t="shared" ref="DL8" si="119">SUM(DL9:DL11)</f>
        <v>10913.255530303037</v>
      </c>
      <c r="DM8" s="88">
        <f t="shared" ref="DM8" si="120">SUM(DM9:DM11)</f>
        <v>10869.063611111118</v>
      </c>
      <c r="DN8" s="274">
        <f t="shared" ref="DN8" si="121">SUM(DN9:DN11)</f>
        <v>133345.43000000005</v>
      </c>
      <c r="DO8" s="88">
        <f>SUM(DO9:DO11)</f>
        <v>10824.871691919197</v>
      </c>
      <c r="DP8" s="88">
        <f t="shared" ref="DP8" si="122">SUM(DP9:DP11)</f>
        <v>10780.679772727279</v>
      </c>
      <c r="DQ8" s="88">
        <f t="shared" ref="DQ8" si="123">SUM(DQ9:DQ11)</f>
        <v>10736.48785353536</v>
      </c>
      <c r="DR8" s="88">
        <f t="shared" ref="DR8" si="124">SUM(DR9:DR11)</f>
        <v>10692.295934343441</v>
      </c>
      <c r="DS8" s="88">
        <f t="shared" ref="DS8" si="125">SUM(DS9:DS11)</f>
        <v>10648.104015151523</v>
      </c>
      <c r="DT8" s="88">
        <f t="shared" ref="DT8" si="126">SUM(DT9:DT11)</f>
        <v>10603.912095959604</v>
      </c>
      <c r="DU8" s="88">
        <f t="shared" ref="DU8" si="127">SUM(DU9:DU11)</f>
        <v>10559.720176767683</v>
      </c>
      <c r="DV8" s="88">
        <f t="shared" ref="DV8" si="128">SUM(DV9:DV11)</f>
        <v>10515.528257575765</v>
      </c>
      <c r="DW8" s="88">
        <f t="shared" ref="DW8" si="129">SUM(DW9:DW11)</f>
        <v>10471.336338383844</v>
      </c>
      <c r="DX8" s="88">
        <f t="shared" ref="DX8" si="130">SUM(DX9:DX11)</f>
        <v>10427.144419191925</v>
      </c>
      <c r="DY8" s="88">
        <f t="shared" ref="DY8" si="131">SUM(DY9:DY11)</f>
        <v>10382.952500000007</v>
      </c>
      <c r="DZ8" s="88">
        <f t="shared" ref="DZ8" si="132">SUM(DZ9:DZ11)</f>
        <v>10338.760580808088</v>
      </c>
      <c r="EA8" s="274">
        <f t="shared" ref="EA8" si="133">SUM(EA9:EA11)</f>
        <v>126981.79363636371</v>
      </c>
      <c r="EB8" s="88">
        <f>SUM(EB9:EB11)</f>
        <v>10294.568661616169</v>
      </c>
      <c r="EC8" s="88">
        <f t="shared" ref="EC8" si="134">SUM(EC9:EC11)</f>
        <v>10250.376742424249</v>
      </c>
      <c r="ED8" s="88">
        <f t="shared" ref="ED8" si="135">SUM(ED9:ED11)</f>
        <v>10206.18482323233</v>
      </c>
      <c r="EE8" s="88">
        <f t="shared" ref="EE8" si="136">SUM(EE9:EE11)</f>
        <v>10161.992904040411</v>
      </c>
      <c r="EF8" s="88">
        <f t="shared" ref="EF8" si="137">SUM(EF9:EF11)</f>
        <v>10117.800984848493</v>
      </c>
      <c r="EG8" s="88">
        <f t="shared" ref="EG8" si="138">SUM(EG9:EG11)</f>
        <v>10073.609065656572</v>
      </c>
      <c r="EH8" s="88">
        <f t="shared" ref="EH8" si="139">SUM(EH9:EH11)</f>
        <v>10029.417146464653</v>
      </c>
      <c r="EI8" s="88">
        <f t="shared" ref="EI8" si="140">SUM(EI9:EI11)</f>
        <v>9985.2252272727346</v>
      </c>
      <c r="EJ8" s="88">
        <f t="shared" ref="EJ8" si="141">SUM(EJ9:EJ11)</f>
        <v>9941.0333080808159</v>
      </c>
      <c r="EK8" s="88">
        <f t="shared" ref="EK8" si="142">SUM(EK9:EK11)</f>
        <v>9896.8413888888954</v>
      </c>
      <c r="EL8" s="88">
        <f t="shared" ref="EL8" si="143">SUM(EL9:EL11)</f>
        <v>9852.6494696969767</v>
      </c>
      <c r="EM8" s="88">
        <f t="shared" ref="EM8" si="144">SUM(EM9:EM11)</f>
        <v>9808.457550505058</v>
      </c>
      <c r="EN8" s="274">
        <f t="shared" ref="EN8" si="145">SUM(EN9:EN11)</f>
        <v>120618.15727272735</v>
      </c>
      <c r="EO8" s="88">
        <f>SUM(EO9:EO11)</f>
        <v>9764.2656313131392</v>
      </c>
      <c r="EP8" s="88">
        <f t="shared" ref="EP8" si="146">SUM(EP9:EP11)</f>
        <v>9720.0737121212187</v>
      </c>
      <c r="EQ8" s="88">
        <f t="shared" ref="EQ8" si="147">SUM(EQ9:EQ11)</f>
        <v>9675.8817929293</v>
      </c>
      <c r="ER8" s="88">
        <f t="shared" ref="ER8" si="148">SUM(ER9:ER11)</f>
        <v>9631.6898737373813</v>
      </c>
      <c r="ES8" s="88">
        <f t="shared" ref="ES8" si="149">SUM(ES9:ES11)</f>
        <v>9587.4979545454626</v>
      </c>
      <c r="ET8" s="88">
        <f t="shared" ref="ET8" si="150">SUM(ET9:ET11)</f>
        <v>9543.3060353535438</v>
      </c>
      <c r="EU8" s="88">
        <f t="shared" ref="EU8" si="151">SUM(EU9:EU11)</f>
        <v>9499.1141161616233</v>
      </c>
      <c r="EV8" s="88">
        <f t="shared" ref="EV8" si="152">SUM(EV9:EV11)</f>
        <v>9454.9221969697046</v>
      </c>
      <c r="EW8" s="88">
        <f t="shared" ref="EW8" si="153">SUM(EW9:EW11)</f>
        <v>9410.7302777777859</v>
      </c>
      <c r="EX8" s="88">
        <f t="shared" ref="EX8" si="154">SUM(EX9:EX11)</f>
        <v>9366.5383585858654</v>
      </c>
      <c r="EY8" s="88">
        <f t="shared" ref="EY8" si="155">SUM(EY9:EY11)</f>
        <v>9322.3464393939466</v>
      </c>
      <c r="EZ8" s="88">
        <f t="shared" ref="EZ8" si="156">SUM(EZ9:EZ11)</f>
        <v>9278.1545202020279</v>
      </c>
      <c r="FA8" s="274">
        <f t="shared" ref="FA8" si="157">SUM(FA9:FA11)</f>
        <v>114254.52090909099</v>
      </c>
      <c r="FB8" s="88">
        <f>SUM(FB9:FB11)</f>
        <v>9233.9626010101092</v>
      </c>
      <c r="FC8" s="88">
        <f t="shared" ref="FC8" si="158">SUM(FC9:FC11)</f>
        <v>9189.7706818181905</v>
      </c>
      <c r="FD8" s="88">
        <f t="shared" ref="FD8" si="159">SUM(FD9:FD11)</f>
        <v>9145.57876262627</v>
      </c>
      <c r="FE8" s="88">
        <f t="shared" ref="FE8" si="160">SUM(FE9:FE11)</f>
        <v>9101.3868434343512</v>
      </c>
      <c r="FF8" s="88">
        <f t="shared" ref="FF8" si="161">SUM(FF9:FF11)</f>
        <v>9057.1949242424325</v>
      </c>
      <c r="FG8" s="88">
        <f t="shared" ref="FG8" si="162">SUM(FG9:FG11)</f>
        <v>9013.0030050505138</v>
      </c>
      <c r="FH8" s="88">
        <f t="shared" ref="FH8" si="163">SUM(FH9:FH11)</f>
        <v>8968.8110858585933</v>
      </c>
      <c r="FI8" s="88">
        <f t="shared" ref="FI8" si="164">SUM(FI9:FI11)</f>
        <v>8924.6191666666746</v>
      </c>
      <c r="FJ8" s="88">
        <f t="shared" ref="FJ8" si="165">SUM(FJ9:FJ11)</f>
        <v>8880.4272474747559</v>
      </c>
      <c r="FK8" s="88">
        <f t="shared" ref="FK8" si="166">SUM(FK9:FK11)</f>
        <v>8836.2353282828371</v>
      </c>
      <c r="FL8" s="88">
        <f t="shared" ref="FL8" si="167">SUM(FL9:FL11)</f>
        <v>8792.0434090909166</v>
      </c>
      <c r="FM8" s="88">
        <f t="shared" ref="FM8" si="168">SUM(FM9:FM11)</f>
        <v>8747.8514898989979</v>
      </c>
      <c r="FN8" s="274">
        <f t="shared" ref="FN8" si="169">SUM(FN9:FN11)</f>
        <v>107890.88454545464</v>
      </c>
      <c r="FO8" s="88">
        <f>SUM(FO9:FO11)</f>
        <v>8703.6595707070792</v>
      </c>
      <c r="FP8" s="88">
        <f t="shared" ref="FP8" si="170">SUM(FP9:FP11)</f>
        <v>8659.4676515151605</v>
      </c>
      <c r="FQ8" s="88">
        <f t="shared" ref="FQ8" si="171">SUM(FQ9:FQ11)</f>
        <v>8615.2757323232399</v>
      </c>
      <c r="FR8" s="88">
        <f t="shared" ref="FR8" si="172">SUM(FR9:FR11)</f>
        <v>8571.0838131313212</v>
      </c>
      <c r="FS8" s="88">
        <f t="shared" ref="FS8" si="173">SUM(FS9:FS11)</f>
        <v>8526.8918939394025</v>
      </c>
      <c r="FT8" s="88">
        <f t="shared" ref="FT8" si="174">SUM(FT9:FT11)</f>
        <v>8482.6999747474838</v>
      </c>
      <c r="FU8" s="88">
        <f t="shared" ref="FU8" si="175">SUM(FU9:FU11)</f>
        <v>8438.5080555555633</v>
      </c>
      <c r="FV8" s="88">
        <f t="shared" ref="FV8" si="176">SUM(FV9:FV11)</f>
        <v>8394.3161363636445</v>
      </c>
      <c r="FW8" s="88">
        <f t="shared" ref="FW8" si="177">SUM(FW9:FW11)</f>
        <v>8350.1242171717258</v>
      </c>
      <c r="FX8" s="88">
        <f t="shared" ref="FX8" si="178">SUM(FX9:FX11)</f>
        <v>8305.9322979798071</v>
      </c>
      <c r="FY8" s="88">
        <f t="shared" ref="FY8" si="179">SUM(FY9:FY11)</f>
        <v>8261.7403787878866</v>
      </c>
      <c r="FZ8" s="88">
        <f t="shared" ref="FZ8" si="180">SUM(FZ9:FZ11)</f>
        <v>8217.5484595959679</v>
      </c>
      <c r="GA8" s="274">
        <f t="shared" ref="GA8" si="181">SUM(GA9:GA11)</f>
        <v>101527.24818181827</v>
      </c>
      <c r="GB8" s="88">
        <f>SUM(GB9:GB11)</f>
        <v>8195.4525000000085</v>
      </c>
      <c r="GC8" s="88">
        <f t="shared" ref="GC8" si="182">SUM(GC9:GC11)</f>
        <v>8195.4525000000085</v>
      </c>
      <c r="GD8" s="88">
        <f t="shared" ref="GD8" si="183">SUM(GD9:GD11)</f>
        <v>8195.4525000000085</v>
      </c>
      <c r="GE8" s="88">
        <f t="shared" ref="GE8" si="184">SUM(GE9:GE11)</f>
        <v>8195.4525000000085</v>
      </c>
      <c r="GF8" s="88">
        <f t="shared" ref="GF8" si="185">SUM(GF9:GF11)</f>
        <v>8195.4525000000085</v>
      </c>
      <c r="GG8" s="88">
        <f t="shared" ref="GG8" si="186">SUM(GG9:GG11)</f>
        <v>8195.4525000000085</v>
      </c>
      <c r="GH8" s="88">
        <f t="shared" ref="GH8" si="187">SUM(GH9:GH11)</f>
        <v>8195.4525000000085</v>
      </c>
      <c r="GI8" s="88">
        <f t="shared" ref="GI8" si="188">SUM(GI9:GI11)</f>
        <v>8195.4525000000085</v>
      </c>
      <c r="GJ8" s="88">
        <f t="shared" ref="GJ8" si="189">SUM(GJ9:GJ11)</f>
        <v>8195.4525000000085</v>
      </c>
      <c r="GK8" s="88">
        <f t="shared" ref="GK8" si="190">SUM(GK9:GK11)</f>
        <v>8195.4525000000085</v>
      </c>
      <c r="GL8" s="88">
        <f t="shared" ref="GL8" si="191">SUM(GL9:GL11)</f>
        <v>8195.4525000000085</v>
      </c>
      <c r="GM8" s="88">
        <f t="shared" ref="GM8" si="192">SUM(GM9:GM11)</f>
        <v>8195.4525000000085</v>
      </c>
      <c r="GN8" s="274">
        <f t="shared" ref="GN8" si="193">SUM(GN9:GN11)</f>
        <v>98345.430000000109</v>
      </c>
      <c r="GO8" s="88">
        <f>SUM(GO9:GO11)</f>
        <v>8.1005661437908805E-12</v>
      </c>
      <c r="GP8" s="88">
        <f t="shared" ref="GP8" si="194">SUM(GP9:GP11)</f>
        <v>8.1005661437908805E-12</v>
      </c>
      <c r="GQ8" s="88">
        <f t="shared" ref="GQ8" si="195">SUM(GQ9:GQ11)</f>
        <v>8.1005661437908805E-12</v>
      </c>
      <c r="GR8" s="88">
        <f t="shared" ref="GR8" si="196">SUM(GR9:GR11)</f>
        <v>8.1005661437908805E-12</v>
      </c>
      <c r="GS8" s="88">
        <f t="shared" ref="GS8" si="197">SUM(GS9:GS11)</f>
        <v>8.1005661437908805E-12</v>
      </c>
      <c r="GT8" s="88">
        <f t="shared" ref="GT8" si="198">SUM(GT9:GT11)</f>
        <v>8.1005661437908805E-12</v>
      </c>
      <c r="GU8" s="88">
        <f t="shared" ref="GU8" si="199">SUM(GU9:GU11)</f>
        <v>8.1005661437908805E-12</v>
      </c>
      <c r="GV8" s="88">
        <f t="shared" ref="GV8" si="200">SUM(GV9:GV11)</f>
        <v>8.1005661437908805E-12</v>
      </c>
      <c r="GW8" s="88">
        <f t="shared" ref="GW8" si="201">SUM(GW9:GW11)</f>
        <v>8.1005661437908805E-12</v>
      </c>
      <c r="GX8" s="88">
        <f t="shared" ref="GX8" si="202">SUM(GX9:GX11)</f>
        <v>8.1005661437908805E-12</v>
      </c>
      <c r="GY8" s="88">
        <f t="shared" ref="GY8" si="203">SUM(GY9:GY11)</f>
        <v>8.1005661437908805E-12</v>
      </c>
      <c r="GZ8" s="88">
        <f t="shared" ref="GZ8" si="204">SUM(GZ9:GZ11)</f>
        <v>8.1005661437908805E-12</v>
      </c>
      <c r="HA8" s="274">
        <f t="shared" ref="HA8" si="205">SUM(HA9:HA11)</f>
        <v>9.7206793725490566E-11</v>
      </c>
      <c r="HB8" s="88">
        <f t="shared" ref="HB8:IX8" si="206">SUM(HB9:HB11)</f>
        <v>8.1005661437908805E-12</v>
      </c>
      <c r="HC8" s="88">
        <f t="shared" si="206"/>
        <v>8.1005661437908805E-12</v>
      </c>
      <c r="HD8" s="88">
        <f t="shared" si="206"/>
        <v>8.1005661437908805E-12</v>
      </c>
      <c r="HE8" s="88">
        <f t="shared" si="206"/>
        <v>8.1005661437908805E-12</v>
      </c>
      <c r="HF8" s="88">
        <f t="shared" si="206"/>
        <v>8.1005661437908805E-12</v>
      </c>
      <c r="HG8" s="88">
        <f t="shared" si="206"/>
        <v>8.1005661437908805E-12</v>
      </c>
      <c r="HH8" s="88">
        <f t="shared" si="206"/>
        <v>8.1005661437908805E-12</v>
      </c>
      <c r="HI8" s="88">
        <f t="shared" si="206"/>
        <v>8.1005661437908805E-12</v>
      </c>
      <c r="HJ8" s="88">
        <f t="shared" si="206"/>
        <v>8.1005661437908805E-12</v>
      </c>
      <c r="HK8" s="88">
        <f t="shared" si="206"/>
        <v>8.1005661437908805E-12</v>
      </c>
      <c r="HL8" s="88">
        <f t="shared" si="206"/>
        <v>8.1005661437908805E-12</v>
      </c>
      <c r="HM8" s="88">
        <f t="shared" si="206"/>
        <v>8.1005661437908805E-12</v>
      </c>
      <c r="HN8" s="88">
        <f t="shared" si="206"/>
        <v>9.7206793725490566E-11</v>
      </c>
      <c r="HO8" s="88">
        <f t="shared" si="206"/>
        <v>8.1005661437908805E-12</v>
      </c>
      <c r="HP8" s="88">
        <f t="shared" si="206"/>
        <v>8.1005661437908805E-12</v>
      </c>
      <c r="HQ8" s="88">
        <f t="shared" si="206"/>
        <v>8.1005661437908805E-12</v>
      </c>
      <c r="HR8" s="88">
        <f t="shared" si="206"/>
        <v>8.1005661437908805E-12</v>
      </c>
      <c r="HS8" s="88">
        <f t="shared" si="206"/>
        <v>8.1005661437908805E-12</v>
      </c>
      <c r="HT8" s="88">
        <f t="shared" si="206"/>
        <v>8.1005661437908805E-12</v>
      </c>
      <c r="HU8" s="88">
        <f t="shared" si="206"/>
        <v>8.1005661437908805E-12</v>
      </c>
      <c r="HV8" s="88">
        <f t="shared" si="206"/>
        <v>8.1005661437908805E-12</v>
      </c>
      <c r="HW8" s="88">
        <f t="shared" si="206"/>
        <v>8.1005661437908805E-12</v>
      </c>
      <c r="HX8" s="88">
        <f t="shared" si="206"/>
        <v>8.1005661437908805E-12</v>
      </c>
      <c r="HY8" s="88">
        <f t="shared" si="206"/>
        <v>8.1005661437908805E-12</v>
      </c>
      <c r="HZ8" s="88">
        <f t="shared" si="206"/>
        <v>8.1005661437908805E-12</v>
      </c>
      <c r="IA8" s="88">
        <f t="shared" si="206"/>
        <v>9.7206793725490566E-11</v>
      </c>
      <c r="IB8" s="88">
        <f t="shared" si="206"/>
        <v>8.1005661437908805E-12</v>
      </c>
      <c r="IC8" s="88">
        <f t="shared" si="206"/>
        <v>8.1005661437908805E-12</v>
      </c>
      <c r="ID8" s="88">
        <f t="shared" si="206"/>
        <v>8.1005661437908805E-12</v>
      </c>
      <c r="IE8" s="88">
        <f t="shared" si="206"/>
        <v>8.1005661437908805E-12</v>
      </c>
      <c r="IF8" s="88">
        <f t="shared" si="206"/>
        <v>8.1005661437908805E-12</v>
      </c>
      <c r="IG8" s="88">
        <f t="shared" si="206"/>
        <v>8.1005661437908805E-12</v>
      </c>
      <c r="IH8" s="88">
        <f t="shared" si="206"/>
        <v>8.1005661437908805E-12</v>
      </c>
      <c r="II8" s="88">
        <f t="shared" si="206"/>
        <v>8.1005661437908805E-12</v>
      </c>
      <c r="IJ8" s="88">
        <f t="shared" si="206"/>
        <v>8.1005661437908805E-12</v>
      </c>
      <c r="IK8" s="88">
        <f t="shared" si="206"/>
        <v>8.1005661437908805E-12</v>
      </c>
      <c r="IL8" s="88">
        <f t="shared" si="206"/>
        <v>8.1005661437908805E-12</v>
      </c>
      <c r="IM8" s="88">
        <f t="shared" si="206"/>
        <v>8.1005661437908805E-12</v>
      </c>
      <c r="IN8" s="88">
        <f t="shared" si="206"/>
        <v>9.7206793725490566E-11</v>
      </c>
      <c r="IO8" s="88">
        <f t="shared" si="206"/>
        <v>8.1005661437908805E-12</v>
      </c>
      <c r="IP8" s="88">
        <f t="shared" si="206"/>
        <v>8.1005661437908805E-12</v>
      </c>
      <c r="IQ8" s="88">
        <f t="shared" si="206"/>
        <v>8.1005661437908805E-12</v>
      </c>
      <c r="IR8" s="88">
        <f t="shared" si="206"/>
        <v>8.1005661437908805E-12</v>
      </c>
      <c r="IS8" s="88">
        <f t="shared" si="206"/>
        <v>8.1005661437908805E-12</v>
      </c>
      <c r="IT8" s="88">
        <f t="shared" si="206"/>
        <v>8.1005661437908805E-12</v>
      </c>
      <c r="IU8" s="88">
        <f t="shared" si="206"/>
        <v>8.1005661437908805E-12</v>
      </c>
      <c r="IV8" s="88">
        <f t="shared" si="206"/>
        <v>8.1005661437908805E-12</v>
      </c>
      <c r="IW8" s="88">
        <f t="shared" si="206"/>
        <v>8.1005661437908805E-12</v>
      </c>
      <c r="IX8" s="88">
        <f t="shared" si="206"/>
        <v>8.1005661437908805E-12</v>
      </c>
      <c r="IY8" s="88">
        <f t="shared" ref="IY8:LJ8" si="207">SUM(IY9:IY11)</f>
        <v>8.1005661437908805E-12</v>
      </c>
      <c r="IZ8" s="88">
        <f t="shared" si="207"/>
        <v>8.1005661437908805E-12</v>
      </c>
      <c r="JA8" s="88">
        <f t="shared" si="207"/>
        <v>9.7206793725490566E-11</v>
      </c>
      <c r="JB8" s="88">
        <f t="shared" si="207"/>
        <v>8.1005661437908805E-12</v>
      </c>
      <c r="JC8" s="88">
        <f t="shared" si="207"/>
        <v>8.1005661437908805E-12</v>
      </c>
      <c r="JD8" s="88">
        <f t="shared" si="207"/>
        <v>8.1005661437908805E-12</v>
      </c>
      <c r="JE8" s="88">
        <f t="shared" si="207"/>
        <v>8.1005661437908805E-12</v>
      </c>
      <c r="JF8" s="88">
        <f t="shared" si="207"/>
        <v>8.1005661437908805E-12</v>
      </c>
      <c r="JG8" s="88">
        <f t="shared" si="207"/>
        <v>8.1005661437908805E-12</v>
      </c>
      <c r="JH8" s="88">
        <f t="shared" si="207"/>
        <v>8.1005661437908805E-12</v>
      </c>
      <c r="JI8" s="88">
        <f t="shared" si="207"/>
        <v>8.1005661437908805E-12</v>
      </c>
      <c r="JJ8" s="88">
        <f t="shared" si="207"/>
        <v>8.1005661437908805E-12</v>
      </c>
      <c r="JK8" s="88">
        <f t="shared" si="207"/>
        <v>8.1005661437908805E-12</v>
      </c>
      <c r="JL8" s="88">
        <f t="shared" si="207"/>
        <v>8.1005661437908805E-12</v>
      </c>
      <c r="JM8" s="88">
        <f t="shared" si="207"/>
        <v>8.1005661437908805E-12</v>
      </c>
      <c r="JN8" s="88">
        <f t="shared" si="207"/>
        <v>9.7206793725490566E-11</v>
      </c>
      <c r="JO8" s="88">
        <f t="shared" si="207"/>
        <v>8.1005661437908805E-12</v>
      </c>
      <c r="JP8" s="88">
        <f t="shared" si="207"/>
        <v>8.1005661437908805E-12</v>
      </c>
      <c r="JQ8" s="88">
        <f t="shared" si="207"/>
        <v>8.1005661437908805E-12</v>
      </c>
      <c r="JR8" s="88">
        <f t="shared" si="207"/>
        <v>8.1005661437908805E-12</v>
      </c>
      <c r="JS8" s="88">
        <f t="shared" si="207"/>
        <v>8.1005661437908805E-12</v>
      </c>
      <c r="JT8" s="88">
        <f t="shared" si="207"/>
        <v>8.1005661437908805E-12</v>
      </c>
      <c r="JU8" s="88">
        <f t="shared" si="207"/>
        <v>8.1005661437908805E-12</v>
      </c>
      <c r="JV8" s="88">
        <f t="shared" si="207"/>
        <v>8.1005661437908805E-12</v>
      </c>
      <c r="JW8" s="88">
        <f t="shared" si="207"/>
        <v>8.1005661437908805E-12</v>
      </c>
      <c r="JX8" s="88">
        <f t="shared" si="207"/>
        <v>8.1005661437908805E-12</v>
      </c>
      <c r="JY8" s="88">
        <f t="shared" si="207"/>
        <v>8.1005661437908805E-12</v>
      </c>
      <c r="JZ8" s="88">
        <f t="shared" si="207"/>
        <v>8.1005661437908805E-12</v>
      </c>
      <c r="KA8" s="88">
        <f t="shared" si="207"/>
        <v>9.7206793725490566E-11</v>
      </c>
      <c r="KB8" s="88">
        <f t="shared" si="207"/>
        <v>8.1005661437908805E-12</v>
      </c>
      <c r="KC8" s="88">
        <f t="shared" si="207"/>
        <v>8.1005661437908805E-12</v>
      </c>
      <c r="KD8" s="88">
        <f t="shared" si="207"/>
        <v>8.1005661437908805E-12</v>
      </c>
      <c r="KE8" s="88">
        <f t="shared" si="207"/>
        <v>8.1005661437908805E-12</v>
      </c>
      <c r="KF8" s="88">
        <f t="shared" si="207"/>
        <v>8.1005661437908805E-12</v>
      </c>
      <c r="KG8" s="88">
        <f t="shared" si="207"/>
        <v>8.1005661437908805E-12</v>
      </c>
      <c r="KH8" s="88">
        <f t="shared" si="207"/>
        <v>8.1005661437908805E-12</v>
      </c>
      <c r="KI8" s="88">
        <f t="shared" si="207"/>
        <v>8.1005661437908805E-12</v>
      </c>
      <c r="KJ8" s="88">
        <f t="shared" si="207"/>
        <v>8.1005661437908805E-12</v>
      </c>
      <c r="KK8" s="88">
        <f t="shared" si="207"/>
        <v>8.1005661437908805E-12</v>
      </c>
      <c r="KL8" s="88">
        <f t="shared" si="207"/>
        <v>8.1005661437908805E-12</v>
      </c>
      <c r="KM8" s="88">
        <f t="shared" si="207"/>
        <v>8.1005661437908805E-12</v>
      </c>
      <c r="KN8" s="88">
        <f t="shared" si="207"/>
        <v>9.7206793725490566E-11</v>
      </c>
      <c r="KO8" s="88">
        <f t="shared" si="207"/>
        <v>8.1005661437908805E-12</v>
      </c>
      <c r="KP8" s="88">
        <f t="shared" si="207"/>
        <v>8.1005661437908805E-12</v>
      </c>
      <c r="KQ8" s="88">
        <f t="shared" si="207"/>
        <v>8.1005661437908805E-12</v>
      </c>
      <c r="KR8" s="88">
        <f t="shared" si="207"/>
        <v>8.1005661437908805E-12</v>
      </c>
      <c r="KS8" s="88">
        <f t="shared" si="207"/>
        <v>8.1005661437908805E-12</v>
      </c>
      <c r="KT8" s="88">
        <f t="shared" si="207"/>
        <v>8.1005661437908805E-12</v>
      </c>
      <c r="KU8" s="88">
        <f t="shared" si="207"/>
        <v>8.1005661437908805E-12</v>
      </c>
      <c r="KV8" s="88">
        <f t="shared" si="207"/>
        <v>8.1005661437908805E-12</v>
      </c>
      <c r="KW8" s="88">
        <f t="shared" si="207"/>
        <v>8.1005661437908805E-12</v>
      </c>
      <c r="KX8" s="88">
        <f t="shared" si="207"/>
        <v>8.1005661437908805E-12</v>
      </c>
      <c r="KY8" s="88">
        <f t="shared" si="207"/>
        <v>8.1005661437908805E-12</v>
      </c>
      <c r="KZ8" s="88">
        <f t="shared" si="207"/>
        <v>8.1005661437908805E-12</v>
      </c>
      <c r="LA8" s="88">
        <f t="shared" si="207"/>
        <v>9.7206793725490566E-11</v>
      </c>
      <c r="LB8" s="88">
        <f t="shared" si="207"/>
        <v>8.1005661437908805E-12</v>
      </c>
      <c r="LC8" s="88">
        <f t="shared" si="207"/>
        <v>8.1005661437908805E-12</v>
      </c>
      <c r="LD8" s="88">
        <f t="shared" si="207"/>
        <v>8.1005661437908805E-12</v>
      </c>
      <c r="LE8" s="88">
        <f t="shared" si="207"/>
        <v>8.1005661437908805E-12</v>
      </c>
      <c r="LF8" s="88">
        <f t="shared" si="207"/>
        <v>8.1005661437908805E-12</v>
      </c>
      <c r="LG8" s="88">
        <f t="shared" si="207"/>
        <v>8.1005661437908805E-12</v>
      </c>
      <c r="LH8" s="88">
        <f t="shared" si="207"/>
        <v>8.1005661437908805E-12</v>
      </c>
      <c r="LI8" s="88">
        <f t="shared" si="207"/>
        <v>8.1005661437908805E-12</v>
      </c>
      <c r="LJ8" s="88">
        <f t="shared" si="207"/>
        <v>8.1005661437908805E-12</v>
      </c>
      <c r="LK8" s="88">
        <f t="shared" ref="LK8:LN8" si="208">SUM(LK9:LK11)</f>
        <v>8.1005661437908805E-12</v>
      </c>
      <c r="LL8" s="88">
        <f t="shared" si="208"/>
        <v>8.1005661437908805E-12</v>
      </c>
      <c r="LM8" s="88">
        <f t="shared" si="208"/>
        <v>8.1005661437908805E-12</v>
      </c>
      <c r="LN8" s="446">
        <f t="shared" si="208"/>
        <v>9.7206793725490566E-11</v>
      </c>
    </row>
    <row r="9" spans="1:326" s="449" customFormat="1" outlineLevel="1">
      <c r="A9" s="48" t="s">
        <v>103</v>
      </c>
      <c r="B9" s="88">
        <f>+'Finansinės ataskaitos'!B14+'Finansinės ataskaitos'!B16+'Finansinės ataskaitos'!B22-'Pelno mokesčio apskaičiavimas'!B10</f>
        <v>0</v>
      </c>
      <c r="C9" s="88">
        <f>+'Finansinės ataskaitos'!C14+'Finansinės ataskaitos'!C16+'Finansinės ataskaitos'!C22-'Pelno mokesčio apskaičiavimas'!C10</f>
        <v>0</v>
      </c>
      <c r="D9" s="88">
        <f>+'Finansinės ataskaitos'!D14+'Finansinės ataskaitos'!D16+'Finansinės ataskaitos'!D22-'Pelno mokesčio apskaičiavimas'!D10</f>
        <v>0</v>
      </c>
      <c r="E9" s="88">
        <f>+'Finansinės ataskaitos'!E14+'Finansinės ataskaitos'!E16+'Finansinės ataskaitos'!E22-'Pelno mokesčio apskaičiavimas'!E10</f>
        <v>0</v>
      </c>
      <c r="F9" s="88">
        <f>+'Finansinės ataskaitos'!F14+'Finansinės ataskaitos'!F16+'Finansinės ataskaitos'!F22-'Pelno mokesčio apskaičiavimas'!F10</f>
        <v>0</v>
      </c>
      <c r="G9" s="88">
        <f>+'Finansinės ataskaitos'!G14+'Finansinės ataskaitos'!G16+'Finansinės ataskaitos'!G22-'Pelno mokesčio apskaičiavimas'!G10</f>
        <v>0</v>
      </c>
      <c r="H9" s="88">
        <f>+'Finansinės ataskaitos'!H14+'Finansinės ataskaitos'!H16+'Finansinės ataskaitos'!H22-'Pelno mokesčio apskaičiavimas'!H10</f>
        <v>0</v>
      </c>
      <c r="I9" s="88">
        <f>+'Finansinės ataskaitos'!I14+'Finansinės ataskaitos'!I16+'Finansinės ataskaitos'!I22-'Pelno mokesčio apskaičiavimas'!I10</f>
        <v>0</v>
      </c>
      <c r="J9" s="88">
        <f>+'Finansinės ataskaitos'!J14+'Finansinės ataskaitos'!J16+'Finansinės ataskaitos'!J22-'Pelno mokesčio apskaičiavimas'!J10</f>
        <v>0</v>
      </c>
      <c r="K9" s="88">
        <f>+'Finansinės ataskaitos'!K14+'Finansinės ataskaitos'!K16+'Finansinės ataskaitos'!K22-'Pelno mokesčio apskaičiavimas'!K10</f>
        <v>0</v>
      </c>
      <c r="L9" s="88">
        <f>+'Finansinės ataskaitos'!L14+'Finansinės ataskaitos'!L16+'Finansinės ataskaitos'!L22-'Pelno mokesčio apskaičiavimas'!L10</f>
        <v>0</v>
      </c>
      <c r="M9" s="88">
        <f>+'Finansinės ataskaitos'!M14+'Finansinės ataskaitos'!M16+'Finansinės ataskaitos'!M22-'Pelno mokesčio apskaičiavimas'!M10</f>
        <v>0</v>
      </c>
      <c r="N9" s="447">
        <f t="shared" ref="N9:N11" si="209">+SUM(B9:M9)</f>
        <v>0</v>
      </c>
      <c r="O9" s="88">
        <f>+'Finansinės ataskaitos'!O14+'Finansinės ataskaitos'!O16+'Finansinės ataskaitos'!O22-'Pelno mokesčio apskaičiavimas'!O10</f>
        <v>0</v>
      </c>
      <c r="P9" s="88">
        <f>+'Finansinės ataskaitos'!P14+'Finansinės ataskaitos'!P16+'Finansinės ataskaitos'!P22-'Pelno mokesčio apskaičiavimas'!P10</f>
        <v>0</v>
      </c>
      <c r="Q9" s="88">
        <f>+'Finansinės ataskaitos'!Q14+'Finansinės ataskaitos'!Q16+'Finansinės ataskaitos'!Q22-'Pelno mokesčio apskaičiavimas'!Q10</f>
        <v>0</v>
      </c>
      <c r="R9" s="88">
        <f>+'Finansinės ataskaitos'!R14+'Finansinės ataskaitos'!R16+'Finansinės ataskaitos'!R22-'Pelno mokesčio apskaičiavimas'!R10</f>
        <v>0</v>
      </c>
      <c r="S9" s="88">
        <f>+'Finansinės ataskaitos'!S14+'Finansinės ataskaitos'!S16+'Finansinės ataskaitos'!S22-'Pelno mokesčio apskaičiavimas'!S10</f>
        <v>0</v>
      </c>
      <c r="T9" s="88">
        <f>+'Finansinės ataskaitos'!T14+'Finansinės ataskaitos'!T16+'Finansinės ataskaitos'!T22-'Pelno mokesčio apskaičiavimas'!T10</f>
        <v>0</v>
      </c>
      <c r="U9" s="88">
        <f>+'Finansinės ataskaitos'!U14+'Finansinės ataskaitos'!U16+'Finansinės ataskaitos'!U22-'Pelno mokesčio apskaičiavimas'!U10</f>
        <v>0</v>
      </c>
      <c r="V9" s="88">
        <f>+'Finansinės ataskaitos'!V14+'Finansinės ataskaitos'!V16+'Finansinės ataskaitos'!V22-'Pelno mokesčio apskaičiavimas'!V10</f>
        <v>0</v>
      </c>
      <c r="W9" s="88">
        <f>+'Finansinės ataskaitos'!W14+'Finansinės ataskaitos'!W16+'Finansinės ataskaitos'!W22-'Pelno mokesčio apskaičiavimas'!W10</f>
        <v>0</v>
      </c>
      <c r="X9" s="88">
        <f>+'Finansinės ataskaitos'!X14+'Finansinės ataskaitos'!X16+'Finansinės ataskaitos'!X22-'Pelno mokesčio apskaičiavimas'!X10</f>
        <v>0</v>
      </c>
      <c r="Y9" s="88">
        <f>+'Finansinės ataskaitos'!Y14+'Finansinės ataskaitos'!Y16+'Finansinės ataskaitos'!Y22-'Pelno mokesčio apskaičiavimas'!Y10</f>
        <v>0</v>
      </c>
      <c r="Z9" s="88">
        <f>+'Finansinės ataskaitos'!Z14+'Finansinės ataskaitos'!Z16+'Finansinės ataskaitos'!Z22-'Pelno mokesčio apskaičiavimas'!Z10</f>
        <v>0</v>
      </c>
      <c r="AA9" s="447">
        <f t="shared" ref="AA9:AA11" si="210">+SUM(O9:Z9)</f>
        <v>0</v>
      </c>
      <c r="AB9" s="88">
        <f>+'Finansinės ataskaitos'!AB14+'Finansinės ataskaitos'!AB16+'Finansinės ataskaitos'!AB22-'Pelno mokesčio apskaičiavimas'!AB10</f>
        <v>0</v>
      </c>
      <c r="AC9" s="88">
        <f>+'Finansinės ataskaitos'!AC14+'Finansinės ataskaitos'!AC16+'Finansinės ataskaitos'!AC22-'Pelno mokesčio apskaičiavimas'!AC10</f>
        <v>0</v>
      </c>
      <c r="AD9" s="88">
        <f>+'Finansinės ataskaitos'!AD14+'Finansinės ataskaitos'!AD16+'Finansinės ataskaitos'!AD22-'Pelno mokesčio apskaičiavimas'!AD10</f>
        <v>0</v>
      </c>
      <c r="AE9" s="88">
        <f>+'Finansinės ataskaitos'!AE14+'Finansinės ataskaitos'!AE16+'Finansinės ataskaitos'!AE22-'Pelno mokesčio apskaičiavimas'!AE10</f>
        <v>0</v>
      </c>
      <c r="AF9" s="88">
        <f>+'Finansinės ataskaitos'!AF14+'Finansinės ataskaitos'!AF16+'Finansinės ataskaitos'!AF22-'Pelno mokesčio apskaičiavimas'!AF10</f>
        <v>0</v>
      </c>
      <c r="AG9" s="88">
        <f>+'Finansinės ataskaitos'!AG14+'Finansinės ataskaitos'!AG16+'Finansinės ataskaitos'!AG22-'Pelno mokesčio apskaičiavimas'!AG10</f>
        <v>0</v>
      </c>
      <c r="AH9" s="88">
        <f>+'Finansinės ataskaitos'!AH14+'Finansinės ataskaitos'!AH16+'Finansinės ataskaitos'!AH22-'Pelno mokesčio apskaičiavimas'!AH10</f>
        <v>0</v>
      </c>
      <c r="AI9" s="88">
        <f>+'Finansinės ataskaitos'!AI14+'Finansinės ataskaitos'!AI16+'Finansinės ataskaitos'!AI22-'Pelno mokesčio apskaičiavimas'!AI10</f>
        <v>0</v>
      </c>
      <c r="AJ9" s="88">
        <f>+'Finansinės ataskaitos'!AJ14+'Finansinės ataskaitos'!AJ16+'Finansinės ataskaitos'!AJ22-'Pelno mokesčio apskaičiavimas'!AJ10</f>
        <v>0</v>
      </c>
      <c r="AK9" s="88">
        <f>+'Finansinės ataskaitos'!AK14+'Finansinės ataskaitos'!AK16+'Finansinės ataskaitos'!AK22-'Pelno mokesčio apskaičiavimas'!AK10</f>
        <v>0</v>
      </c>
      <c r="AL9" s="88">
        <f>+'Finansinės ataskaitos'!AL14+'Finansinės ataskaitos'!AL16+'Finansinės ataskaitos'!AL22-'Pelno mokesčio apskaičiavimas'!AL10</f>
        <v>0</v>
      </c>
      <c r="AM9" s="88">
        <f>+'Finansinės ataskaitos'!AM14+'Finansinės ataskaitos'!AM16+'Finansinės ataskaitos'!AM22-'Pelno mokesčio apskaičiavimas'!AM10</f>
        <v>874999.99999999988</v>
      </c>
      <c r="AN9" s="447">
        <f t="shared" ref="AN9:AN11" si="211">+SUM(AB9:AM9)</f>
        <v>874999.99999999988</v>
      </c>
      <c r="AO9" s="88">
        <f>+'Finansinės ataskaitos'!AO14+'Finansinės ataskaitos'!AO16+'Finansinės ataskaitos'!AO22-'Pelno mokesčio apskaičiavimas'!AO10</f>
        <v>8195.4525000000012</v>
      </c>
      <c r="AP9" s="88">
        <f>+'Finansinės ataskaitos'!AP14+'Finansinės ataskaitos'!AP16+'Finansinės ataskaitos'!AP22-'Pelno mokesčio apskaičiavimas'!AP10</f>
        <v>8195.4525000000012</v>
      </c>
      <c r="AQ9" s="88">
        <f>+'Finansinės ataskaitos'!AQ14+'Finansinės ataskaitos'!AQ16+'Finansinės ataskaitos'!AQ22-'Pelno mokesčio apskaičiavimas'!AQ10</f>
        <v>8195.4525000000012</v>
      </c>
      <c r="AR9" s="88">
        <f>+'Finansinės ataskaitos'!AR14+'Finansinės ataskaitos'!AR16+'Finansinės ataskaitos'!AR22-'Pelno mokesčio apskaičiavimas'!AR10</f>
        <v>8195.4525000000012</v>
      </c>
      <c r="AS9" s="88">
        <f>+'Finansinės ataskaitos'!AS14+'Finansinės ataskaitos'!AS16+'Finansinės ataskaitos'!AS22-'Pelno mokesčio apskaičiavimas'!AS10</f>
        <v>8195.4525000000012</v>
      </c>
      <c r="AT9" s="88">
        <f>+'Finansinės ataskaitos'!AT14+'Finansinės ataskaitos'!AT16+'Finansinės ataskaitos'!AT22-'Pelno mokesčio apskaičiavimas'!AT10</f>
        <v>8195.4525000000012</v>
      </c>
      <c r="AU9" s="88">
        <f>+'Finansinės ataskaitos'!AU14+'Finansinės ataskaitos'!AU16+'Finansinės ataskaitos'!AU22-'Pelno mokesčio apskaičiavimas'!AU10</f>
        <v>8195.4525000000012</v>
      </c>
      <c r="AV9" s="88">
        <f>+'Finansinės ataskaitos'!AV14+'Finansinės ataskaitos'!AV16+'Finansinės ataskaitos'!AV22-'Pelno mokesčio apskaičiavimas'!AV10</f>
        <v>8195.4525000000012</v>
      </c>
      <c r="AW9" s="88">
        <f>+'Finansinės ataskaitos'!AW14+'Finansinės ataskaitos'!AW16+'Finansinės ataskaitos'!AW22-'Pelno mokesčio apskaičiavimas'!AW10</f>
        <v>8195.4525000000012</v>
      </c>
      <c r="AX9" s="88">
        <f>+'Finansinės ataskaitos'!AX14+'Finansinės ataskaitos'!AX16+'Finansinės ataskaitos'!AX22-'Pelno mokesčio apskaičiavimas'!AX10</f>
        <v>8195.4525000000012</v>
      </c>
      <c r="AY9" s="88">
        <f>+'Finansinės ataskaitos'!AY14+'Finansinės ataskaitos'!AY16+'Finansinės ataskaitos'!AY22-'Pelno mokesčio apskaičiavimas'!AY10</f>
        <v>8195.4525000000012</v>
      </c>
      <c r="AZ9" s="88">
        <f>+'Finansinės ataskaitos'!AZ14+'Finansinės ataskaitos'!AZ16+'Finansinės ataskaitos'!AZ22-'Pelno mokesčio apskaičiavimas'!AZ10</f>
        <v>8195.4525000000012</v>
      </c>
      <c r="BA9" s="447">
        <f t="shared" ref="BA9:BA11" si="212">+SUM(AO9:AZ9)</f>
        <v>98345.430000000008</v>
      </c>
      <c r="BB9" s="88">
        <f>+'Finansinės ataskaitos'!BB14+'Finansinės ataskaitos'!BB16+'Finansinės ataskaitos'!BB22-'Pelno mokesčio apskaičiavimas'!BB10</f>
        <v>8195.4525000000012</v>
      </c>
      <c r="BC9" s="88">
        <f>+'Finansinės ataskaitos'!BC14+'Finansinės ataskaitos'!BC16+'Finansinės ataskaitos'!BC22-'Pelno mokesčio apskaičiavimas'!BC10</f>
        <v>8195.4525000000012</v>
      </c>
      <c r="BD9" s="88">
        <f>+'Finansinės ataskaitos'!BD14+'Finansinės ataskaitos'!BD16+'Finansinės ataskaitos'!BD22-'Pelno mokesčio apskaičiavimas'!BD10</f>
        <v>8195.4525000000012</v>
      </c>
      <c r="BE9" s="88">
        <f>+'Finansinės ataskaitos'!BE14+'Finansinės ataskaitos'!BE16+'Finansinės ataskaitos'!BE22-'Pelno mokesčio apskaičiavimas'!BE10</f>
        <v>8195.4525000000012</v>
      </c>
      <c r="BF9" s="88">
        <f>+'Finansinės ataskaitos'!BF14+'Finansinės ataskaitos'!BF16+'Finansinės ataskaitos'!BF22-'Pelno mokesčio apskaičiavimas'!BF10</f>
        <v>8195.4525000000012</v>
      </c>
      <c r="BG9" s="88">
        <f>+'Finansinės ataskaitos'!BG14+'Finansinės ataskaitos'!BG16+'Finansinės ataskaitos'!BG22-'Pelno mokesčio apskaičiavimas'!BG10</f>
        <v>8195.4525000000012</v>
      </c>
      <c r="BH9" s="88">
        <f>+'Finansinės ataskaitos'!BH14+'Finansinės ataskaitos'!BH16+'Finansinės ataskaitos'!BH22-'Pelno mokesčio apskaičiavimas'!BH10</f>
        <v>8195.4525000000012</v>
      </c>
      <c r="BI9" s="88">
        <f>+'Finansinės ataskaitos'!BI14+'Finansinės ataskaitos'!BI16+'Finansinės ataskaitos'!BI22-'Pelno mokesčio apskaičiavimas'!BI10</f>
        <v>8195.4525000000012</v>
      </c>
      <c r="BJ9" s="88">
        <f>+'Finansinės ataskaitos'!BJ14+'Finansinės ataskaitos'!BJ16+'Finansinės ataskaitos'!BJ22-'Pelno mokesčio apskaičiavimas'!BJ10</f>
        <v>8195.4525000000012</v>
      </c>
      <c r="BK9" s="88">
        <f>+'Finansinės ataskaitos'!BK14+'Finansinės ataskaitos'!BK16+'Finansinės ataskaitos'!BK22-'Pelno mokesčio apskaičiavimas'!BK10</f>
        <v>8195.4525000000012</v>
      </c>
      <c r="BL9" s="88">
        <f>+'Finansinės ataskaitos'!BL14+'Finansinės ataskaitos'!BL16+'Finansinės ataskaitos'!BL22-'Pelno mokesčio apskaičiavimas'!BL10</f>
        <v>8195.4525000000012</v>
      </c>
      <c r="BM9" s="88">
        <f>+'Finansinės ataskaitos'!BM14+'Finansinės ataskaitos'!BM16+'Finansinės ataskaitos'!BM22-'Pelno mokesčio apskaičiavimas'!BM10</f>
        <v>8195.4525000000012</v>
      </c>
      <c r="BN9" s="447">
        <f t="shared" ref="BN9:BN11" si="213">+SUM(BB9:BM9)</f>
        <v>98345.430000000008</v>
      </c>
      <c r="BO9" s="88">
        <f>+'Finansinės ataskaitos'!BO14+'Finansinės ataskaitos'!BO16+'Finansinės ataskaitos'!BO22-'Pelno mokesčio apskaičiavimas'!BO10</f>
        <v>8195.4525000000012</v>
      </c>
      <c r="BP9" s="88">
        <f>+'Finansinės ataskaitos'!BP14+'Finansinės ataskaitos'!BP16+'Finansinės ataskaitos'!BP22-'Pelno mokesčio apskaičiavimas'!BP10</f>
        <v>8195.4525000000012</v>
      </c>
      <c r="BQ9" s="88">
        <f>+'Finansinės ataskaitos'!BQ14+'Finansinės ataskaitos'!BQ16+'Finansinės ataskaitos'!BQ22-'Pelno mokesčio apskaičiavimas'!BQ10</f>
        <v>8195.4525000000012</v>
      </c>
      <c r="BR9" s="88">
        <f>+'Finansinės ataskaitos'!BR14+'Finansinės ataskaitos'!BR16+'Finansinės ataskaitos'!BR22-'Pelno mokesčio apskaičiavimas'!BR10</f>
        <v>8195.4525000000012</v>
      </c>
      <c r="BS9" s="88">
        <f>+'Finansinės ataskaitos'!BS14+'Finansinės ataskaitos'!BS16+'Finansinės ataskaitos'!BS22-'Pelno mokesčio apskaičiavimas'!BS10</f>
        <v>8195.4525000000012</v>
      </c>
      <c r="BT9" s="88">
        <f>+'Finansinės ataskaitos'!BT14+'Finansinės ataskaitos'!BT16+'Finansinės ataskaitos'!BT22-'Pelno mokesčio apskaičiavimas'!BT10</f>
        <v>8195.4525000000012</v>
      </c>
      <c r="BU9" s="88">
        <f>+'Finansinės ataskaitos'!BU14+'Finansinės ataskaitos'!BU16+'Finansinės ataskaitos'!BU22-'Pelno mokesčio apskaičiavimas'!BU10</f>
        <v>8195.4525000000012</v>
      </c>
      <c r="BV9" s="88">
        <f>+'Finansinės ataskaitos'!BV14+'Finansinės ataskaitos'!BV16+'Finansinės ataskaitos'!BV22-'Pelno mokesčio apskaičiavimas'!BV10</f>
        <v>8195.4525000000012</v>
      </c>
      <c r="BW9" s="88">
        <f>+'Finansinės ataskaitos'!BW14+'Finansinės ataskaitos'!BW16+'Finansinės ataskaitos'!BW22-'Pelno mokesčio apskaičiavimas'!BW10</f>
        <v>8195.4525000000012</v>
      </c>
      <c r="BX9" s="88">
        <f>+'Finansinės ataskaitos'!BX14+'Finansinės ataskaitos'!BX16+'Finansinės ataskaitos'!BX22-'Pelno mokesčio apskaičiavimas'!BX10</f>
        <v>8195.4525000000012</v>
      </c>
      <c r="BY9" s="88">
        <f>+'Finansinės ataskaitos'!BY14+'Finansinės ataskaitos'!BY16+'Finansinės ataskaitos'!BY22-'Pelno mokesčio apskaičiavimas'!BY10</f>
        <v>8195.4525000000012</v>
      </c>
      <c r="BZ9" s="88">
        <f>+'Finansinės ataskaitos'!BZ14+'Finansinės ataskaitos'!BZ16+'Finansinės ataskaitos'!BZ22-'Pelno mokesčio apskaičiavimas'!BZ10</f>
        <v>8195.4525000000012</v>
      </c>
      <c r="CA9" s="447">
        <f t="shared" ref="CA9:CA11" si="214">+SUM(BO9:BZ9)</f>
        <v>98345.430000000008</v>
      </c>
      <c r="CB9" s="88">
        <f>+'Finansinės ataskaitos'!CB14+'Finansinės ataskaitos'!CB16+'Finansinės ataskaitos'!CB22-'Pelno mokesčio apskaičiavimas'!CB10</f>
        <v>8195.4525000000012</v>
      </c>
      <c r="CC9" s="88">
        <f>+'Finansinės ataskaitos'!CC14+'Finansinės ataskaitos'!CC16+'Finansinės ataskaitos'!CC22-'Pelno mokesčio apskaičiavimas'!CC10</f>
        <v>8195.4525000000012</v>
      </c>
      <c r="CD9" s="88">
        <f>+'Finansinės ataskaitos'!CD14+'Finansinės ataskaitos'!CD16+'Finansinės ataskaitos'!CD22-'Pelno mokesčio apskaičiavimas'!CD10</f>
        <v>8195.4525000000012</v>
      </c>
      <c r="CE9" s="88">
        <f>+'Finansinės ataskaitos'!CE14+'Finansinės ataskaitos'!CE16+'Finansinės ataskaitos'!CE22-'Pelno mokesčio apskaičiavimas'!CE10</f>
        <v>8195.4525000000012</v>
      </c>
      <c r="CF9" s="88">
        <f>+'Finansinės ataskaitos'!CF14+'Finansinės ataskaitos'!CF16+'Finansinės ataskaitos'!CF22-'Pelno mokesčio apskaičiavimas'!CF10</f>
        <v>8195.4525000000012</v>
      </c>
      <c r="CG9" s="88">
        <f>+'Finansinės ataskaitos'!CG14+'Finansinės ataskaitos'!CG16+'Finansinės ataskaitos'!CG22-'Pelno mokesčio apskaičiavimas'!CG10</f>
        <v>8195.4525000000012</v>
      </c>
      <c r="CH9" s="88">
        <f>+'Finansinės ataskaitos'!CH14+'Finansinės ataskaitos'!CH16+'Finansinės ataskaitos'!CH22-'Pelno mokesčio apskaičiavimas'!CH10</f>
        <v>8195.4525000000012</v>
      </c>
      <c r="CI9" s="88">
        <f>+'Finansinės ataskaitos'!CI14+'Finansinės ataskaitos'!CI16+'Finansinės ataskaitos'!CI22-'Pelno mokesčio apskaičiavimas'!CI10</f>
        <v>8195.4525000000012</v>
      </c>
      <c r="CJ9" s="88">
        <f>+'Finansinės ataskaitos'!CJ14+'Finansinės ataskaitos'!CJ16+'Finansinės ataskaitos'!CJ22-'Pelno mokesčio apskaičiavimas'!CJ10</f>
        <v>8195.4525000000012</v>
      </c>
      <c r="CK9" s="88">
        <f>+'Finansinės ataskaitos'!CK14+'Finansinės ataskaitos'!CK16+'Finansinės ataskaitos'!CK22-'Pelno mokesčio apskaičiavimas'!CK10</f>
        <v>8195.4525000000012</v>
      </c>
      <c r="CL9" s="88">
        <f>+'Finansinės ataskaitos'!CL14+'Finansinės ataskaitos'!CL16+'Finansinės ataskaitos'!CL22-'Pelno mokesčio apskaičiavimas'!CL10</f>
        <v>8195.4525000000012</v>
      </c>
      <c r="CM9" s="88">
        <f>+'Finansinės ataskaitos'!CM14+'Finansinės ataskaitos'!CM16+'Finansinės ataskaitos'!CM22-'Pelno mokesčio apskaičiavimas'!CM10</f>
        <v>8195.4525000000012</v>
      </c>
      <c r="CN9" s="447">
        <f t="shared" ref="CN9:CN11" si="215">+SUM(CB9:CM9)</f>
        <v>98345.430000000008</v>
      </c>
      <c r="CO9" s="88">
        <f>+'Finansinės ataskaitos'!CO14+'Finansinės ataskaitos'!CO16+'Finansinės ataskaitos'!CO22-'Pelno mokesčio apskaičiavimas'!CO10</f>
        <v>8195.4525000000012</v>
      </c>
      <c r="CP9" s="88">
        <f>+'Finansinės ataskaitos'!CP14+'Finansinės ataskaitos'!CP16+'Finansinės ataskaitos'!CP22-'Pelno mokesčio apskaičiavimas'!CP10</f>
        <v>8195.4525000000012</v>
      </c>
      <c r="CQ9" s="88">
        <f>+'Finansinės ataskaitos'!CQ14+'Finansinės ataskaitos'!CQ16+'Finansinės ataskaitos'!CQ22-'Pelno mokesčio apskaičiavimas'!CQ10</f>
        <v>8195.4525000000012</v>
      </c>
      <c r="CR9" s="88">
        <f>+'Finansinės ataskaitos'!CR14+'Finansinės ataskaitos'!CR16+'Finansinės ataskaitos'!CR22-'Pelno mokesčio apskaičiavimas'!CR10</f>
        <v>8195.4525000000012</v>
      </c>
      <c r="CS9" s="88">
        <f>+'Finansinės ataskaitos'!CS14+'Finansinės ataskaitos'!CS16+'Finansinės ataskaitos'!CS22-'Pelno mokesčio apskaičiavimas'!CS10</f>
        <v>8195.4525000000012</v>
      </c>
      <c r="CT9" s="88">
        <f>+'Finansinės ataskaitos'!CT14+'Finansinės ataskaitos'!CT16+'Finansinės ataskaitos'!CT22-'Pelno mokesčio apskaičiavimas'!CT10</f>
        <v>8195.4525000000012</v>
      </c>
      <c r="CU9" s="88">
        <f>+'Finansinės ataskaitos'!CU14+'Finansinės ataskaitos'!CU16+'Finansinės ataskaitos'!CU22-'Pelno mokesčio apskaičiavimas'!CU10</f>
        <v>8195.4525000000012</v>
      </c>
      <c r="CV9" s="88">
        <f>+'Finansinės ataskaitos'!CV14+'Finansinės ataskaitos'!CV16+'Finansinės ataskaitos'!CV22-'Pelno mokesčio apskaičiavimas'!CV10</f>
        <v>8195.4525000000012</v>
      </c>
      <c r="CW9" s="88">
        <f>+'Finansinės ataskaitos'!CW14+'Finansinės ataskaitos'!CW16+'Finansinės ataskaitos'!CW22-'Pelno mokesčio apskaičiavimas'!CW10</f>
        <v>8195.4525000000012</v>
      </c>
      <c r="CX9" s="88">
        <f>+'Finansinės ataskaitos'!CX14+'Finansinės ataskaitos'!CX16+'Finansinės ataskaitos'!CX22-'Pelno mokesčio apskaičiavimas'!CX10</f>
        <v>8195.4525000000012</v>
      </c>
      <c r="CY9" s="88">
        <f>+'Finansinės ataskaitos'!CY14+'Finansinės ataskaitos'!CY16+'Finansinės ataskaitos'!CY22-'Pelno mokesčio apskaičiavimas'!CY10</f>
        <v>8195.4525000000012</v>
      </c>
      <c r="CZ9" s="88">
        <f>+'Finansinės ataskaitos'!CZ14+'Finansinės ataskaitos'!CZ16+'Finansinės ataskaitos'!CZ22-'Pelno mokesčio apskaičiavimas'!CZ10</f>
        <v>8195.4525000000012</v>
      </c>
      <c r="DA9" s="447">
        <f t="shared" ref="DA9:DA11" si="216">+SUM(CO9:CZ9)</f>
        <v>98345.430000000008</v>
      </c>
      <c r="DB9" s="88">
        <f>+'Finansinės ataskaitos'!DB14+'Finansinės ataskaitos'!DB16+'Finansinės ataskaitos'!DB22-'Pelno mokesčio apskaičiavimas'!DB10</f>
        <v>8195.4525000000012</v>
      </c>
      <c r="DC9" s="88">
        <f>+'Finansinės ataskaitos'!DC14+'Finansinės ataskaitos'!DC16+'Finansinės ataskaitos'!DC22-'Pelno mokesčio apskaičiavimas'!DC10</f>
        <v>8195.4525000000012</v>
      </c>
      <c r="DD9" s="88">
        <f>+'Finansinės ataskaitos'!DD14+'Finansinės ataskaitos'!DD16+'Finansinės ataskaitos'!DD22-'Pelno mokesčio apskaičiavimas'!DD10</f>
        <v>8195.4525000000012</v>
      </c>
      <c r="DE9" s="88">
        <f>+'Finansinės ataskaitos'!DE14+'Finansinės ataskaitos'!DE16+'Finansinės ataskaitos'!DE22-'Pelno mokesčio apskaičiavimas'!DE10</f>
        <v>8195.4525000000012</v>
      </c>
      <c r="DF9" s="88">
        <f>+'Finansinės ataskaitos'!DF14+'Finansinės ataskaitos'!DF16+'Finansinės ataskaitos'!DF22-'Pelno mokesčio apskaičiavimas'!DF10</f>
        <v>8195.4525000000012</v>
      </c>
      <c r="DG9" s="88">
        <f>+'Finansinės ataskaitos'!DG14+'Finansinės ataskaitos'!DG16+'Finansinės ataskaitos'!DG22-'Pelno mokesčio apskaičiavimas'!DG10</f>
        <v>8195.4525000000012</v>
      </c>
      <c r="DH9" s="88">
        <f>+'Finansinės ataskaitos'!DH14+'Finansinės ataskaitos'!DH16+'Finansinės ataskaitos'!DH22-'Pelno mokesčio apskaičiavimas'!DH10</f>
        <v>8195.4525000000012</v>
      </c>
      <c r="DI9" s="88">
        <f>+'Finansinės ataskaitos'!DI14+'Finansinės ataskaitos'!DI16+'Finansinės ataskaitos'!DI22-'Pelno mokesčio apskaičiavimas'!DI10</f>
        <v>8195.4525000000012</v>
      </c>
      <c r="DJ9" s="88">
        <f>+'Finansinės ataskaitos'!DJ14+'Finansinės ataskaitos'!DJ16+'Finansinės ataskaitos'!DJ22-'Pelno mokesčio apskaičiavimas'!DJ10</f>
        <v>8195.4525000000012</v>
      </c>
      <c r="DK9" s="88">
        <f>+'Finansinės ataskaitos'!DK14+'Finansinės ataskaitos'!DK16+'Finansinės ataskaitos'!DK22-'Pelno mokesčio apskaičiavimas'!DK10</f>
        <v>8195.4525000000012</v>
      </c>
      <c r="DL9" s="88">
        <f>+'Finansinės ataskaitos'!DL14+'Finansinės ataskaitos'!DL16+'Finansinės ataskaitos'!DL22-'Pelno mokesčio apskaičiavimas'!DL10</f>
        <v>8195.4525000000012</v>
      </c>
      <c r="DM9" s="88">
        <f>+'Finansinės ataskaitos'!DM14+'Finansinės ataskaitos'!DM16+'Finansinės ataskaitos'!DM22-'Pelno mokesčio apskaičiavimas'!DM10</f>
        <v>8195.4525000000012</v>
      </c>
      <c r="DN9" s="447">
        <f t="shared" ref="DN9:DN11" si="217">+SUM(DB9:DM9)</f>
        <v>98345.430000000008</v>
      </c>
      <c r="DO9" s="88">
        <f>+'Finansinės ataskaitos'!DO14+'Finansinės ataskaitos'!DO16+'Finansinės ataskaitos'!DO22-'Pelno mokesčio apskaičiavimas'!DO10</f>
        <v>8195.4525000000012</v>
      </c>
      <c r="DP9" s="88">
        <f>+'Finansinės ataskaitos'!DP14+'Finansinės ataskaitos'!DP16+'Finansinės ataskaitos'!DP22-'Pelno mokesčio apskaičiavimas'!DP10</f>
        <v>8195.4525000000012</v>
      </c>
      <c r="DQ9" s="88">
        <f>+'Finansinės ataskaitos'!DQ14+'Finansinės ataskaitos'!DQ16+'Finansinės ataskaitos'!DQ22-'Pelno mokesčio apskaičiavimas'!DQ10</f>
        <v>8195.4525000000012</v>
      </c>
      <c r="DR9" s="88">
        <f>+'Finansinės ataskaitos'!DR14+'Finansinės ataskaitos'!DR16+'Finansinės ataskaitos'!DR22-'Pelno mokesčio apskaičiavimas'!DR10</f>
        <v>8195.4525000000012</v>
      </c>
      <c r="DS9" s="88">
        <f>+'Finansinės ataskaitos'!DS14+'Finansinės ataskaitos'!DS16+'Finansinės ataskaitos'!DS22-'Pelno mokesčio apskaičiavimas'!DS10</f>
        <v>8195.4525000000012</v>
      </c>
      <c r="DT9" s="88">
        <f>+'Finansinės ataskaitos'!DT14+'Finansinės ataskaitos'!DT16+'Finansinės ataskaitos'!DT22-'Pelno mokesčio apskaičiavimas'!DT10</f>
        <v>8195.4525000000012</v>
      </c>
      <c r="DU9" s="88">
        <f>+'Finansinės ataskaitos'!DU14+'Finansinės ataskaitos'!DU16+'Finansinės ataskaitos'!DU22-'Pelno mokesčio apskaičiavimas'!DU10</f>
        <v>8195.4525000000012</v>
      </c>
      <c r="DV9" s="88">
        <f>+'Finansinės ataskaitos'!DV14+'Finansinės ataskaitos'!DV16+'Finansinės ataskaitos'!DV22-'Pelno mokesčio apskaičiavimas'!DV10</f>
        <v>8195.4525000000012</v>
      </c>
      <c r="DW9" s="88">
        <f>+'Finansinės ataskaitos'!DW14+'Finansinės ataskaitos'!DW16+'Finansinės ataskaitos'!DW22-'Pelno mokesčio apskaičiavimas'!DW10</f>
        <v>8195.4525000000012</v>
      </c>
      <c r="DX9" s="88">
        <f>+'Finansinės ataskaitos'!DX14+'Finansinės ataskaitos'!DX16+'Finansinės ataskaitos'!DX22-'Pelno mokesčio apskaičiavimas'!DX10</f>
        <v>8195.4525000000012</v>
      </c>
      <c r="DY9" s="88">
        <f>+'Finansinės ataskaitos'!DY14+'Finansinės ataskaitos'!DY16+'Finansinės ataskaitos'!DY22-'Pelno mokesčio apskaičiavimas'!DY10</f>
        <v>8195.4525000000012</v>
      </c>
      <c r="DZ9" s="88">
        <f>+'Finansinės ataskaitos'!DZ14+'Finansinės ataskaitos'!DZ16+'Finansinės ataskaitos'!DZ22-'Pelno mokesčio apskaičiavimas'!DZ10</f>
        <v>8195.4525000000012</v>
      </c>
      <c r="EA9" s="447">
        <f t="shared" ref="EA9:EA11" si="218">+SUM(DO9:DZ9)</f>
        <v>98345.430000000008</v>
      </c>
      <c r="EB9" s="88">
        <f>+'Finansinės ataskaitos'!EB14+'Finansinės ataskaitos'!EB16+'Finansinės ataskaitos'!EB22-'Pelno mokesčio apskaičiavimas'!EB10</f>
        <v>8195.4525000000012</v>
      </c>
      <c r="EC9" s="88">
        <f>+'Finansinės ataskaitos'!EC14+'Finansinės ataskaitos'!EC16+'Finansinės ataskaitos'!EC22-'Pelno mokesčio apskaičiavimas'!EC10</f>
        <v>8195.4525000000012</v>
      </c>
      <c r="ED9" s="88">
        <f>+'Finansinės ataskaitos'!ED14+'Finansinės ataskaitos'!ED16+'Finansinės ataskaitos'!ED22-'Pelno mokesčio apskaičiavimas'!ED10</f>
        <v>8195.4525000000012</v>
      </c>
      <c r="EE9" s="88">
        <f>+'Finansinės ataskaitos'!EE14+'Finansinės ataskaitos'!EE16+'Finansinės ataskaitos'!EE22-'Pelno mokesčio apskaičiavimas'!EE10</f>
        <v>8195.4525000000012</v>
      </c>
      <c r="EF9" s="88">
        <f>+'Finansinės ataskaitos'!EF14+'Finansinės ataskaitos'!EF16+'Finansinės ataskaitos'!EF22-'Pelno mokesčio apskaičiavimas'!EF10</f>
        <v>8195.4525000000012</v>
      </c>
      <c r="EG9" s="88">
        <f>+'Finansinės ataskaitos'!EG14+'Finansinės ataskaitos'!EG16+'Finansinės ataskaitos'!EG22-'Pelno mokesčio apskaičiavimas'!EG10</f>
        <v>8195.4525000000012</v>
      </c>
      <c r="EH9" s="88">
        <f>+'Finansinės ataskaitos'!EH14+'Finansinės ataskaitos'!EH16+'Finansinės ataskaitos'!EH22-'Pelno mokesčio apskaičiavimas'!EH10</f>
        <v>8195.4525000000012</v>
      </c>
      <c r="EI9" s="88">
        <f>+'Finansinės ataskaitos'!EI14+'Finansinės ataskaitos'!EI16+'Finansinės ataskaitos'!EI22-'Pelno mokesčio apskaičiavimas'!EI10</f>
        <v>8195.4525000000012</v>
      </c>
      <c r="EJ9" s="88">
        <f>+'Finansinės ataskaitos'!EJ14+'Finansinės ataskaitos'!EJ16+'Finansinės ataskaitos'!EJ22-'Pelno mokesčio apskaičiavimas'!EJ10</f>
        <v>8195.4525000000012</v>
      </c>
      <c r="EK9" s="88">
        <f>+'Finansinės ataskaitos'!EK14+'Finansinės ataskaitos'!EK16+'Finansinės ataskaitos'!EK22-'Pelno mokesčio apskaičiavimas'!EK10</f>
        <v>8195.4525000000012</v>
      </c>
      <c r="EL9" s="88">
        <f>+'Finansinės ataskaitos'!EL14+'Finansinės ataskaitos'!EL16+'Finansinės ataskaitos'!EL22-'Pelno mokesčio apskaičiavimas'!EL10</f>
        <v>8195.4525000000012</v>
      </c>
      <c r="EM9" s="88">
        <f>+'Finansinės ataskaitos'!EM14+'Finansinės ataskaitos'!EM16+'Finansinės ataskaitos'!EM22-'Pelno mokesčio apskaičiavimas'!EM10</f>
        <v>8195.4525000000012</v>
      </c>
      <c r="EN9" s="447">
        <f t="shared" ref="EN9:EN11" si="219">+SUM(EB9:EM9)</f>
        <v>98345.430000000008</v>
      </c>
      <c r="EO9" s="88">
        <f>+'Finansinės ataskaitos'!EO14+'Finansinės ataskaitos'!EO16+'Finansinės ataskaitos'!EO22-'Pelno mokesčio apskaičiavimas'!EO10</f>
        <v>8195.4525000000012</v>
      </c>
      <c r="EP9" s="88">
        <f>+'Finansinės ataskaitos'!EP14+'Finansinės ataskaitos'!EP16+'Finansinės ataskaitos'!EP22-'Pelno mokesčio apskaičiavimas'!EP10</f>
        <v>8195.4525000000012</v>
      </c>
      <c r="EQ9" s="88">
        <f>+'Finansinės ataskaitos'!EQ14+'Finansinės ataskaitos'!EQ16+'Finansinės ataskaitos'!EQ22-'Pelno mokesčio apskaičiavimas'!EQ10</f>
        <v>8195.4525000000012</v>
      </c>
      <c r="ER9" s="88">
        <f>+'Finansinės ataskaitos'!ER14+'Finansinės ataskaitos'!ER16+'Finansinės ataskaitos'!ER22-'Pelno mokesčio apskaičiavimas'!ER10</f>
        <v>8195.4525000000012</v>
      </c>
      <c r="ES9" s="88">
        <f>+'Finansinės ataskaitos'!ES14+'Finansinės ataskaitos'!ES16+'Finansinės ataskaitos'!ES22-'Pelno mokesčio apskaičiavimas'!ES10</f>
        <v>8195.4525000000012</v>
      </c>
      <c r="ET9" s="88">
        <f>+'Finansinės ataskaitos'!ET14+'Finansinės ataskaitos'!ET16+'Finansinės ataskaitos'!ET22-'Pelno mokesčio apskaičiavimas'!ET10</f>
        <v>8195.4525000000012</v>
      </c>
      <c r="EU9" s="88">
        <f>+'Finansinės ataskaitos'!EU14+'Finansinės ataskaitos'!EU16+'Finansinės ataskaitos'!EU22-'Pelno mokesčio apskaičiavimas'!EU10</f>
        <v>8195.4525000000012</v>
      </c>
      <c r="EV9" s="88">
        <f>+'Finansinės ataskaitos'!EV14+'Finansinės ataskaitos'!EV16+'Finansinės ataskaitos'!EV22-'Pelno mokesčio apskaičiavimas'!EV10</f>
        <v>8195.4525000000012</v>
      </c>
      <c r="EW9" s="88">
        <f>+'Finansinės ataskaitos'!EW14+'Finansinės ataskaitos'!EW16+'Finansinės ataskaitos'!EW22-'Pelno mokesčio apskaičiavimas'!EW10</f>
        <v>8195.4525000000012</v>
      </c>
      <c r="EX9" s="88">
        <f>+'Finansinės ataskaitos'!EX14+'Finansinės ataskaitos'!EX16+'Finansinės ataskaitos'!EX22-'Pelno mokesčio apskaičiavimas'!EX10</f>
        <v>8195.4525000000012</v>
      </c>
      <c r="EY9" s="88">
        <f>+'Finansinės ataskaitos'!EY14+'Finansinės ataskaitos'!EY16+'Finansinės ataskaitos'!EY22-'Pelno mokesčio apskaičiavimas'!EY10</f>
        <v>8195.4525000000012</v>
      </c>
      <c r="EZ9" s="88">
        <f>+'Finansinės ataskaitos'!EZ14+'Finansinės ataskaitos'!EZ16+'Finansinės ataskaitos'!EZ22-'Pelno mokesčio apskaičiavimas'!EZ10</f>
        <v>8195.4525000000012</v>
      </c>
      <c r="FA9" s="447">
        <f t="shared" ref="FA9:FA11" si="220">+SUM(EO9:EZ9)</f>
        <v>98345.430000000008</v>
      </c>
      <c r="FB9" s="88">
        <f>+'Finansinės ataskaitos'!FB14+'Finansinės ataskaitos'!FB16+'Finansinės ataskaitos'!FB22-'Pelno mokesčio apskaičiavimas'!FB10</f>
        <v>8195.4525000000012</v>
      </c>
      <c r="FC9" s="88">
        <f>+'Finansinės ataskaitos'!FC14+'Finansinės ataskaitos'!FC16+'Finansinės ataskaitos'!FC22-'Pelno mokesčio apskaičiavimas'!FC10</f>
        <v>8195.4525000000012</v>
      </c>
      <c r="FD9" s="88">
        <f>+'Finansinės ataskaitos'!FD14+'Finansinės ataskaitos'!FD16+'Finansinės ataskaitos'!FD22-'Pelno mokesčio apskaičiavimas'!FD10</f>
        <v>8195.4525000000012</v>
      </c>
      <c r="FE9" s="88">
        <f>+'Finansinės ataskaitos'!FE14+'Finansinės ataskaitos'!FE16+'Finansinės ataskaitos'!FE22-'Pelno mokesčio apskaičiavimas'!FE10</f>
        <v>8195.4525000000012</v>
      </c>
      <c r="FF9" s="88">
        <f>+'Finansinės ataskaitos'!FF14+'Finansinės ataskaitos'!FF16+'Finansinės ataskaitos'!FF22-'Pelno mokesčio apskaičiavimas'!FF10</f>
        <v>8195.4525000000012</v>
      </c>
      <c r="FG9" s="88">
        <f>+'Finansinės ataskaitos'!FG14+'Finansinės ataskaitos'!FG16+'Finansinės ataskaitos'!FG22-'Pelno mokesčio apskaičiavimas'!FG10</f>
        <v>8195.4525000000012</v>
      </c>
      <c r="FH9" s="88">
        <f>+'Finansinės ataskaitos'!FH14+'Finansinės ataskaitos'!FH16+'Finansinės ataskaitos'!FH22-'Pelno mokesčio apskaičiavimas'!FH10</f>
        <v>8195.4525000000012</v>
      </c>
      <c r="FI9" s="88">
        <f>+'Finansinės ataskaitos'!FI14+'Finansinės ataskaitos'!FI16+'Finansinės ataskaitos'!FI22-'Pelno mokesčio apskaičiavimas'!FI10</f>
        <v>8195.4525000000012</v>
      </c>
      <c r="FJ9" s="88">
        <f>+'Finansinės ataskaitos'!FJ14+'Finansinės ataskaitos'!FJ16+'Finansinės ataskaitos'!FJ22-'Pelno mokesčio apskaičiavimas'!FJ10</f>
        <v>8195.4525000000012</v>
      </c>
      <c r="FK9" s="88">
        <f>+'Finansinės ataskaitos'!FK14+'Finansinės ataskaitos'!FK16+'Finansinės ataskaitos'!FK22-'Pelno mokesčio apskaičiavimas'!FK10</f>
        <v>8195.4525000000012</v>
      </c>
      <c r="FL9" s="88">
        <f>+'Finansinės ataskaitos'!FL14+'Finansinės ataskaitos'!FL16+'Finansinės ataskaitos'!FL22-'Pelno mokesčio apskaičiavimas'!FL10</f>
        <v>8195.4525000000012</v>
      </c>
      <c r="FM9" s="88">
        <f>+'Finansinės ataskaitos'!FM14+'Finansinės ataskaitos'!FM16+'Finansinės ataskaitos'!FM22-'Pelno mokesčio apskaičiavimas'!FM10</f>
        <v>8195.4525000000012</v>
      </c>
      <c r="FN9" s="447">
        <f t="shared" ref="FN9:FN11" si="221">+SUM(FB9:FM9)</f>
        <v>98345.430000000008</v>
      </c>
      <c r="FO9" s="88">
        <f>+'Finansinės ataskaitos'!FO14+'Finansinės ataskaitos'!FO16+'Finansinės ataskaitos'!FO22-'Pelno mokesčio apskaičiavimas'!FO10</f>
        <v>8195.4525000000012</v>
      </c>
      <c r="FP9" s="88">
        <f>+'Finansinės ataskaitos'!FP14+'Finansinės ataskaitos'!FP16+'Finansinės ataskaitos'!FP22-'Pelno mokesčio apskaičiavimas'!FP10</f>
        <v>8195.4525000000012</v>
      </c>
      <c r="FQ9" s="88">
        <f>+'Finansinės ataskaitos'!FQ14+'Finansinės ataskaitos'!FQ16+'Finansinės ataskaitos'!FQ22-'Pelno mokesčio apskaičiavimas'!FQ10</f>
        <v>8195.4525000000012</v>
      </c>
      <c r="FR9" s="88">
        <f>+'Finansinės ataskaitos'!FR14+'Finansinės ataskaitos'!FR16+'Finansinės ataskaitos'!FR22-'Pelno mokesčio apskaičiavimas'!FR10</f>
        <v>8195.4525000000012</v>
      </c>
      <c r="FS9" s="88">
        <f>+'Finansinės ataskaitos'!FS14+'Finansinės ataskaitos'!FS16+'Finansinės ataskaitos'!FS22-'Pelno mokesčio apskaičiavimas'!FS10</f>
        <v>8195.4525000000012</v>
      </c>
      <c r="FT9" s="88">
        <f>+'Finansinės ataskaitos'!FT14+'Finansinės ataskaitos'!FT16+'Finansinės ataskaitos'!FT22-'Pelno mokesčio apskaičiavimas'!FT10</f>
        <v>8195.4525000000012</v>
      </c>
      <c r="FU9" s="88">
        <f>+'Finansinės ataskaitos'!FU14+'Finansinės ataskaitos'!FU16+'Finansinės ataskaitos'!FU22-'Pelno mokesčio apskaičiavimas'!FU10</f>
        <v>8195.4525000000012</v>
      </c>
      <c r="FV9" s="88">
        <f>+'Finansinės ataskaitos'!FV14+'Finansinės ataskaitos'!FV16+'Finansinės ataskaitos'!FV22-'Pelno mokesčio apskaičiavimas'!FV10</f>
        <v>8195.4525000000012</v>
      </c>
      <c r="FW9" s="88">
        <f>+'Finansinės ataskaitos'!FW14+'Finansinės ataskaitos'!FW16+'Finansinės ataskaitos'!FW22-'Pelno mokesčio apskaičiavimas'!FW10</f>
        <v>8195.4525000000012</v>
      </c>
      <c r="FX9" s="88">
        <f>+'Finansinės ataskaitos'!FX14+'Finansinės ataskaitos'!FX16+'Finansinės ataskaitos'!FX22-'Pelno mokesčio apskaičiavimas'!FX10</f>
        <v>8195.4525000000012</v>
      </c>
      <c r="FY9" s="88">
        <f>+'Finansinės ataskaitos'!FY14+'Finansinės ataskaitos'!FY16+'Finansinės ataskaitos'!FY22-'Pelno mokesčio apskaičiavimas'!FY10</f>
        <v>8195.4525000000012</v>
      </c>
      <c r="FZ9" s="88">
        <f>+'Finansinės ataskaitos'!FZ14+'Finansinės ataskaitos'!FZ16+'Finansinės ataskaitos'!FZ22-'Pelno mokesčio apskaičiavimas'!FZ10</f>
        <v>8195.4525000000012</v>
      </c>
      <c r="GA9" s="447">
        <f t="shared" ref="GA9:GA11" si="222">+SUM(FO9:FZ9)</f>
        <v>98345.430000000008</v>
      </c>
      <c r="GB9" s="88">
        <f>+'Finansinės ataskaitos'!GB14+'Finansinės ataskaitos'!GB16+'Finansinės ataskaitos'!GB22-'Pelno mokesčio apskaičiavimas'!GB10</f>
        <v>8195.4525000000012</v>
      </c>
      <c r="GC9" s="88">
        <f>+'Finansinės ataskaitos'!GC14+'Finansinės ataskaitos'!GC16+'Finansinės ataskaitos'!GC22-'Pelno mokesčio apskaičiavimas'!GC10</f>
        <v>8195.4525000000012</v>
      </c>
      <c r="GD9" s="88">
        <f>+'Finansinės ataskaitos'!GD14+'Finansinės ataskaitos'!GD16+'Finansinės ataskaitos'!GD22-'Pelno mokesčio apskaičiavimas'!GD10</f>
        <v>8195.4525000000012</v>
      </c>
      <c r="GE9" s="88">
        <f>+'Finansinės ataskaitos'!GE14+'Finansinės ataskaitos'!GE16+'Finansinės ataskaitos'!GE22-'Pelno mokesčio apskaičiavimas'!GE10</f>
        <v>8195.4525000000012</v>
      </c>
      <c r="GF9" s="88">
        <f>+'Finansinės ataskaitos'!GF14+'Finansinės ataskaitos'!GF16+'Finansinės ataskaitos'!GF22-'Pelno mokesčio apskaičiavimas'!GF10</f>
        <v>8195.4525000000012</v>
      </c>
      <c r="GG9" s="88">
        <f>+'Finansinės ataskaitos'!GG14+'Finansinės ataskaitos'!GG16+'Finansinės ataskaitos'!GG22-'Pelno mokesčio apskaičiavimas'!GG10</f>
        <v>8195.4525000000012</v>
      </c>
      <c r="GH9" s="88">
        <f>+'Finansinės ataskaitos'!GH14+'Finansinės ataskaitos'!GH16+'Finansinės ataskaitos'!GH22-'Pelno mokesčio apskaičiavimas'!GH10</f>
        <v>8195.4525000000012</v>
      </c>
      <c r="GI9" s="88">
        <f>+'Finansinės ataskaitos'!GI14+'Finansinės ataskaitos'!GI16+'Finansinės ataskaitos'!GI22-'Pelno mokesčio apskaičiavimas'!GI10</f>
        <v>8195.4525000000012</v>
      </c>
      <c r="GJ9" s="88">
        <f>+'Finansinės ataskaitos'!GJ14+'Finansinės ataskaitos'!GJ16+'Finansinės ataskaitos'!GJ22-'Pelno mokesčio apskaičiavimas'!GJ10</f>
        <v>8195.4525000000012</v>
      </c>
      <c r="GK9" s="88">
        <f>+'Finansinės ataskaitos'!GK14+'Finansinės ataskaitos'!GK16+'Finansinės ataskaitos'!GK22-'Pelno mokesčio apskaičiavimas'!GK10</f>
        <v>8195.4525000000012</v>
      </c>
      <c r="GL9" s="88">
        <f>+'Finansinės ataskaitos'!GL14+'Finansinės ataskaitos'!GL16+'Finansinės ataskaitos'!GL22-'Pelno mokesčio apskaičiavimas'!GL10</f>
        <v>8195.4525000000012</v>
      </c>
      <c r="GM9" s="88">
        <f>+'Finansinės ataskaitos'!GM14+'Finansinės ataskaitos'!GM16+'Finansinės ataskaitos'!GM22-'Pelno mokesčio apskaičiavimas'!GM10</f>
        <v>8195.4525000000012</v>
      </c>
      <c r="GN9" s="447">
        <f t="shared" ref="GN9:GN11" si="223">+SUM(GB9:GM9)</f>
        <v>98345.430000000008</v>
      </c>
      <c r="GO9" s="88">
        <f>+'Finansinės ataskaitos'!GO14+'Finansinės ataskaitos'!GO16+'Finansinės ataskaitos'!GO22-'Pelno mokesčio apskaičiavimas'!GO10</f>
        <v>0</v>
      </c>
      <c r="GP9" s="88">
        <f>+'Finansinės ataskaitos'!GP14+'Finansinės ataskaitos'!GP16+'Finansinės ataskaitos'!GP22-'Pelno mokesčio apskaičiavimas'!GP10</f>
        <v>0</v>
      </c>
      <c r="GQ9" s="88">
        <f>+'Finansinės ataskaitos'!GQ14+'Finansinės ataskaitos'!GQ16+'Finansinės ataskaitos'!GQ22-'Pelno mokesčio apskaičiavimas'!GQ10</f>
        <v>0</v>
      </c>
      <c r="GR9" s="88">
        <f>+'Finansinės ataskaitos'!GR14+'Finansinės ataskaitos'!GR16+'Finansinės ataskaitos'!GR22-'Pelno mokesčio apskaičiavimas'!GR10</f>
        <v>0</v>
      </c>
      <c r="GS9" s="88">
        <f>+'Finansinės ataskaitos'!GS14+'Finansinės ataskaitos'!GS16+'Finansinės ataskaitos'!GS22-'Pelno mokesčio apskaičiavimas'!GS10</f>
        <v>0</v>
      </c>
      <c r="GT9" s="88">
        <f>+'Finansinės ataskaitos'!GT14+'Finansinės ataskaitos'!GT16+'Finansinės ataskaitos'!GT22-'Pelno mokesčio apskaičiavimas'!GT10</f>
        <v>0</v>
      </c>
      <c r="GU9" s="88">
        <f>+'Finansinės ataskaitos'!GU14+'Finansinės ataskaitos'!GU16+'Finansinės ataskaitos'!GU22-'Pelno mokesčio apskaičiavimas'!GU10</f>
        <v>0</v>
      </c>
      <c r="GV9" s="88">
        <f>+'Finansinės ataskaitos'!GV14+'Finansinės ataskaitos'!GV16+'Finansinės ataskaitos'!GV22-'Pelno mokesčio apskaičiavimas'!GV10</f>
        <v>0</v>
      </c>
      <c r="GW9" s="88">
        <f>+'Finansinės ataskaitos'!GW14+'Finansinės ataskaitos'!GW16+'Finansinės ataskaitos'!GW22-'Pelno mokesčio apskaičiavimas'!GW10</f>
        <v>0</v>
      </c>
      <c r="GX9" s="88">
        <f>+'Finansinės ataskaitos'!GX14+'Finansinės ataskaitos'!GX16+'Finansinės ataskaitos'!GX22-'Pelno mokesčio apskaičiavimas'!GX10</f>
        <v>0</v>
      </c>
      <c r="GY9" s="88">
        <f>+'Finansinės ataskaitos'!GY14+'Finansinės ataskaitos'!GY16+'Finansinės ataskaitos'!GY22-'Pelno mokesčio apskaičiavimas'!GY10</f>
        <v>0</v>
      </c>
      <c r="GZ9" s="88">
        <f>+'Finansinės ataskaitos'!GZ14+'Finansinės ataskaitos'!GZ16+'Finansinės ataskaitos'!GZ22-'Pelno mokesčio apskaičiavimas'!GZ10</f>
        <v>0</v>
      </c>
      <c r="HA9" s="447">
        <f t="shared" ref="HA9:HA11" si="224">+SUM(GO9:GZ9)</f>
        <v>0</v>
      </c>
      <c r="HB9" s="447">
        <f>'Finansinės ataskaitos'!HB14+'Finansinės ataskaitos'!HB16</f>
        <v>0</v>
      </c>
      <c r="HC9" s="447">
        <f>'Finansinės ataskaitos'!HC14+'Finansinės ataskaitos'!HC16</f>
        <v>0</v>
      </c>
      <c r="HD9" s="447">
        <f>'Finansinės ataskaitos'!HD14+'Finansinės ataskaitos'!HD16</f>
        <v>0</v>
      </c>
      <c r="HE9" s="447">
        <f>'Finansinės ataskaitos'!HE14+'Finansinės ataskaitos'!HE16</f>
        <v>0</v>
      </c>
      <c r="HF9" s="447">
        <f>'Finansinės ataskaitos'!HF14+'Finansinės ataskaitos'!HF16</f>
        <v>0</v>
      </c>
      <c r="HG9" s="447">
        <f>'Finansinės ataskaitos'!HG14+'Finansinės ataskaitos'!HG16</f>
        <v>0</v>
      </c>
      <c r="HH9" s="447">
        <f>'Finansinės ataskaitos'!HH14+'Finansinės ataskaitos'!HH16</f>
        <v>0</v>
      </c>
      <c r="HI9" s="447">
        <f>'Finansinės ataskaitos'!HI14+'Finansinės ataskaitos'!HI16</f>
        <v>0</v>
      </c>
      <c r="HJ9" s="447">
        <f>'Finansinės ataskaitos'!HJ14+'Finansinės ataskaitos'!HJ16</f>
        <v>0</v>
      </c>
      <c r="HK9" s="447">
        <f>'Finansinės ataskaitos'!HK14+'Finansinės ataskaitos'!HK16</f>
        <v>0</v>
      </c>
      <c r="HL9" s="447">
        <f>'Finansinės ataskaitos'!HL14+'Finansinės ataskaitos'!HL16</f>
        <v>0</v>
      </c>
      <c r="HM9" s="447">
        <f>'Finansinės ataskaitos'!HM14+'Finansinės ataskaitos'!HM16</f>
        <v>0</v>
      </c>
      <c r="HN9" s="447">
        <f>'Finansinės ataskaitos'!HN14+'Finansinės ataskaitos'!HN16</f>
        <v>0</v>
      </c>
      <c r="HO9" s="447">
        <f>'Finansinės ataskaitos'!HO14+'Finansinės ataskaitos'!HO16</f>
        <v>0</v>
      </c>
      <c r="HP9" s="447">
        <f>'Finansinės ataskaitos'!HP14+'Finansinės ataskaitos'!HP16</f>
        <v>0</v>
      </c>
      <c r="HQ9" s="447">
        <f>'Finansinės ataskaitos'!HQ14+'Finansinės ataskaitos'!HQ16</f>
        <v>0</v>
      </c>
      <c r="HR9" s="447">
        <f>'Finansinės ataskaitos'!HR14+'Finansinės ataskaitos'!HR16</f>
        <v>0</v>
      </c>
      <c r="HS9" s="447">
        <f>'Finansinės ataskaitos'!HS14+'Finansinės ataskaitos'!HS16</f>
        <v>0</v>
      </c>
      <c r="HT9" s="447">
        <f>'Finansinės ataskaitos'!HT14+'Finansinės ataskaitos'!HT16</f>
        <v>0</v>
      </c>
      <c r="HU9" s="447">
        <f>'Finansinės ataskaitos'!HU14+'Finansinės ataskaitos'!HU16</f>
        <v>0</v>
      </c>
      <c r="HV9" s="447">
        <f>'Finansinės ataskaitos'!HV14+'Finansinės ataskaitos'!HV16</f>
        <v>0</v>
      </c>
      <c r="HW9" s="447">
        <f>'Finansinės ataskaitos'!HW14+'Finansinės ataskaitos'!HW16</f>
        <v>0</v>
      </c>
      <c r="HX9" s="447">
        <f>'Finansinės ataskaitos'!HX14+'Finansinės ataskaitos'!HX16</f>
        <v>0</v>
      </c>
      <c r="HY9" s="447">
        <f>'Finansinės ataskaitos'!HY14+'Finansinės ataskaitos'!HY16</f>
        <v>0</v>
      </c>
      <c r="HZ9" s="447">
        <f>'Finansinės ataskaitos'!HZ14+'Finansinės ataskaitos'!HZ16</f>
        <v>0</v>
      </c>
      <c r="IA9" s="447">
        <f>'Finansinės ataskaitos'!IA14+'Finansinės ataskaitos'!IA16</f>
        <v>0</v>
      </c>
      <c r="IB9" s="447">
        <f>'Finansinės ataskaitos'!IB14+'Finansinės ataskaitos'!IB16</f>
        <v>0</v>
      </c>
      <c r="IC9" s="447">
        <f>'Finansinės ataskaitos'!IC14+'Finansinės ataskaitos'!IC16</f>
        <v>0</v>
      </c>
      <c r="ID9" s="447">
        <f>'Finansinės ataskaitos'!ID14+'Finansinės ataskaitos'!ID16</f>
        <v>0</v>
      </c>
      <c r="IE9" s="447">
        <f>'Finansinės ataskaitos'!IE14+'Finansinės ataskaitos'!IE16</f>
        <v>0</v>
      </c>
      <c r="IF9" s="447">
        <f>'Finansinės ataskaitos'!IF14+'Finansinės ataskaitos'!IF16</f>
        <v>0</v>
      </c>
      <c r="IG9" s="447">
        <f>'Finansinės ataskaitos'!IG14+'Finansinės ataskaitos'!IG16</f>
        <v>0</v>
      </c>
      <c r="IH9" s="447">
        <f>'Finansinės ataskaitos'!IH14+'Finansinės ataskaitos'!IH16</f>
        <v>0</v>
      </c>
      <c r="II9" s="447">
        <f>'Finansinės ataskaitos'!II14+'Finansinės ataskaitos'!II16</f>
        <v>0</v>
      </c>
      <c r="IJ9" s="447">
        <f>'Finansinės ataskaitos'!IJ14+'Finansinės ataskaitos'!IJ16</f>
        <v>0</v>
      </c>
      <c r="IK9" s="447">
        <f>'Finansinės ataskaitos'!IK14+'Finansinės ataskaitos'!IK16</f>
        <v>0</v>
      </c>
      <c r="IL9" s="447">
        <f>'Finansinės ataskaitos'!IL14+'Finansinės ataskaitos'!IL16</f>
        <v>0</v>
      </c>
      <c r="IM9" s="447">
        <f>'Finansinės ataskaitos'!IM14+'Finansinės ataskaitos'!IM16</f>
        <v>0</v>
      </c>
      <c r="IN9" s="447">
        <f>'Finansinės ataskaitos'!IN14+'Finansinės ataskaitos'!IN16</f>
        <v>0</v>
      </c>
      <c r="IO9" s="447">
        <f>'Finansinės ataskaitos'!IO14+'Finansinės ataskaitos'!IO16</f>
        <v>0</v>
      </c>
      <c r="IP9" s="447">
        <f>'Finansinės ataskaitos'!IP14+'Finansinės ataskaitos'!IP16</f>
        <v>0</v>
      </c>
      <c r="IQ9" s="447">
        <f>'Finansinės ataskaitos'!IQ14+'Finansinės ataskaitos'!IQ16</f>
        <v>0</v>
      </c>
      <c r="IR9" s="447">
        <f>'Finansinės ataskaitos'!IR14+'Finansinės ataskaitos'!IR16</f>
        <v>0</v>
      </c>
      <c r="IS9" s="447">
        <f>'Finansinės ataskaitos'!IS14+'Finansinės ataskaitos'!IS16</f>
        <v>0</v>
      </c>
      <c r="IT9" s="447">
        <f>'Finansinės ataskaitos'!IT14+'Finansinės ataskaitos'!IT16</f>
        <v>0</v>
      </c>
      <c r="IU9" s="447">
        <f>'Finansinės ataskaitos'!IU14+'Finansinės ataskaitos'!IU16</f>
        <v>0</v>
      </c>
      <c r="IV9" s="447">
        <f>'Finansinės ataskaitos'!IV14+'Finansinės ataskaitos'!IV16</f>
        <v>0</v>
      </c>
      <c r="IW9" s="447">
        <f>'Finansinės ataskaitos'!IW14+'Finansinės ataskaitos'!IW16</f>
        <v>0</v>
      </c>
      <c r="IX9" s="447">
        <f>'Finansinės ataskaitos'!IX14+'Finansinės ataskaitos'!IX16</f>
        <v>0</v>
      </c>
      <c r="IY9" s="447">
        <f>'Finansinės ataskaitos'!IY14+'Finansinės ataskaitos'!IY16</f>
        <v>0</v>
      </c>
      <c r="IZ9" s="447">
        <f>'Finansinės ataskaitos'!IZ14+'Finansinės ataskaitos'!IZ16</f>
        <v>0</v>
      </c>
      <c r="JA9" s="447">
        <f>'Finansinės ataskaitos'!JA14+'Finansinės ataskaitos'!JA16</f>
        <v>0</v>
      </c>
      <c r="JB9" s="447">
        <f>'Finansinės ataskaitos'!JB14+'Finansinės ataskaitos'!JB16</f>
        <v>0</v>
      </c>
      <c r="JC9" s="447">
        <f>'Finansinės ataskaitos'!JC14+'Finansinės ataskaitos'!JC16</f>
        <v>0</v>
      </c>
      <c r="JD9" s="447">
        <f>'Finansinės ataskaitos'!JD14+'Finansinės ataskaitos'!JD16</f>
        <v>0</v>
      </c>
      <c r="JE9" s="447">
        <f>'Finansinės ataskaitos'!JE14+'Finansinės ataskaitos'!JE16</f>
        <v>0</v>
      </c>
      <c r="JF9" s="447">
        <f>'Finansinės ataskaitos'!JF14+'Finansinės ataskaitos'!JF16</f>
        <v>0</v>
      </c>
      <c r="JG9" s="447">
        <f>'Finansinės ataskaitos'!JG14+'Finansinės ataskaitos'!JG16</f>
        <v>0</v>
      </c>
      <c r="JH9" s="447">
        <f>'Finansinės ataskaitos'!JH14+'Finansinės ataskaitos'!JH16</f>
        <v>0</v>
      </c>
      <c r="JI9" s="447">
        <f>'Finansinės ataskaitos'!JI14+'Finansinės ataskaitos'!JI16</f>
        <v>0</v>
      </c>
      <c r="JJ9" s="447">
        <f>'Finansinės ataskaitos'!JJ14+'Finansinės ataskaitos'!JJ16</f>
        <v>0</v>
      </c>
      <c r="JK9" s="447">
        <f>'Finansinės ataskaitos'!JK14+'Finansinės ataskaitos'!JK16</f>
        <v>0</v>
      </c>
      <c r="JL9" s="447">
        <f>'Finansinės ataskaitos'!JL14+'Finansinės ataskaitos'!JL16</f>
        <v>0</v>
      </c>
      <c r="JM9" s="447">
        <f>'Finansinės ataskaitos'!JM14+'Finansinės ataskaitos'!JM16</f>
        <v>0</v>
      </c>
      <c r="JN9" s="447">
        <f>'Finansinės ataskaitos'!JN14+'Finansinės ataskaitos'!JN16</f>
        <v>0</v>
      </c>
      <c r="JO9" s="447">
        <f>'Finansinės ataskaitos'!JO14+'Finansinės ataskaitos'!JO16</f>
        <v>0</v>
      </c>
      <c r="JP9" s="447">
        <f>'Finansinės ataskaitos'!JP14+'Finansinės ataskaitos'!JP16</f>
        <v>0</v>
      </c>
      <c r="JQ9" s="447">
        <f>'Finansinės ataskaitos'!JQ14+'Finansinės ataskaitos'!JQ16</f>
        <v>0</v>
      </c>
      <c r="JR9" s="447">
        <f>'Finansinės ataskaitos'!JR14+'Finansinės ataskaitos'!JR16</f>
        <v>0</v>
      </c>
      <c r="JS9" s="447">
        <f>'Finansinės ataskaitos'!JS14+'Finansinės ataskaitos'!JS16</f>
        <v>0</v>
      </c>
      <c r="JT9" s="447">
        <f>'Finansinės ataskaitos'!JT14+'Finansinės ataskaitos'!JT16</f>
        <v>0</v>
      </c>
      <c r="JU9" s="447">
        <f>'Finansinės ataskaitos'!JU14+'Finansinės ataskaitos'!JU16</f>
        <v>0</v>
      </c>
      <c r="JV9" s="447">
        <f>'Finansinės ataskaitos'!JV14+'Finansinės ataskaitos'!JV16</f>
        <v>0</v>
      </c>
      <c r="JW9" s="447">
        <f>'Finansinės ataskaitos'!JW14+'Finansinės ataskaitos'!JW16</f>
        <v>0</v>
      </c>
      <c r="JX9" s="447">
        <f>'Finansinės ataskaitos'!JX14+'Finansinės ataskaitos'!JX16</f>
        <v>0</v>
      </c>
      <c r="JY9" s="447">
        <f>'Finansinės ataskaitos'!JY14+'Finansinės ataskaitos'!JY16</f>
        <v>0</v>
      </c>
      <c r="JZ9" s="447">
        <f>'Finansinės ataskaitos'!JZ14+'Finansinės ataskaitos'!JZ16</f>
        <v>0</v>
      </c>
      <c r="KA9" s="447">
        <f>'Finansinės ataskaitos'!KA14+'Finansinės ataskaitos'!KA16</f>
        <v>0</v>
      </c>
      <c r="KB9" s="447">
        <f>'Finansinės ataskaitos'!KB14+'Finansinės ataskaitos'!KB16</f>
        <v>0</v>
      </c>
      <c r="KC9" s="447">
        <f>'Finansinės ataskaitos'!KC14+'Finansinės ataskaitos'!KC16</f>
        <v>0</v>
      </c>
      <c r="KD9" s="447">
        <f>'Finansinės ataskaitos'!KD14+'Finansinės ataskaitos'!KD16</f>
        <v>0</v>
      </c>
      <c r="KE9" s="447">
        <f>'Finansinės ataskaitos'!KE14+'Finansinės ataskaitos'!KE16</f>
        <v>0</v>
      </c>
      <c r="KF9" s="447">
        <f>'Finansinės ataskaitos'!KF14+'Finansinės ataskaitos'!KF16</f>
        <v>0</v>
      </c>
      <c r="KG9" s="447">
        <f>'Finansinės ataskaitos'!KG14+'Finansinės ataskaitos'!KG16</f>
        <v>0</v>
      </c>
      <c r="KH9" s="447">
        <f>'Finansinės ataskaitos'!KH14+'Finansinės ataskaitos'!KH16</f>
        <v>0</v>
      </c>
      <c r="KI9" s="447">
        <f>'Finansinės ataskaitos'!KI14+'Finansinės ataskaitos'!KI16</f>
        <v>0</v>
      </c>
      <c r="KJ9" s="447">
        <f>'Finansinės ataskaitos'!KJ14+'Finansinės ataskaitos'!KJ16</f>
        <v>0</v>
      </c>
      <c r="KK9" s="447">
        <f>'Finansinės ataskaitos'!KK14+'Finansinės ataskaitos'!KK16</f>
        <v>0</v>
      </c>
      <c r="KL9" s="447">
        <f>'Finansinės ataskaitos'!KL14+'Finansinės ataskaitos'!KL16</f>
        <v>0</v>
      </c>
      <c r="KM9" s="447">
        <f>'Finansinės ataskaitos'!KM14+'Finansinės ataskaitos'!KM16</f>
        <v>0</v>
      </c>
      <c r="KN9" s="447">
        <f>'Finansinės ataskaitos'!KN14+'Finansinės ataskaitos'!KN16</f>
        <v>0</v>
      </c>
      <c r="KO9" s="447">
        <f>'Finansinės ataskaitos'!KO14+'Finansinės ataskaitos'!KO16</f>
        <v>0</v>
      </c>
      <c r="KP9" s="447">
        <f>'Finansinės ataskaitos'!KP14+'Finansinės ataskaitos'!KP16</f>
        <v>0</v>
      </c>
      <c r="KQ9" s="447">
        <f>'Finansinės ataskaitos'!KQ14+'Finansinės ataskaitos'!KQ16</f>
        <v>0</v>
      </c>
      <c r="KR9" s="447">
        <f>'Finansinės ataskaitos'!KR14+'Finansinės ataskaitos'!KR16</f>
        <v>0</v>
      </c>
      <c r="KS9" s="447">
        <f>'Finansinės ataskaitos'!KS14+'Finansinės ataskaitos'!KS16</f>
        <v>0</v>
      </c>
      <c r="KT9" s="447">
        <f>'Finansinės ataskaitos'!KT14+'Finansinės ataskaitos'!KT16</f>
        <v>0</v>
      </c>
      <c r="KU9" s="447">
        <f>'Finansinės ataskaitos'!KU14+'Finansinės ataskaitos'!KU16</f>
        <v>0</v>
      </c>
      <c r="KV9" s="447">
        <f>'Finansinės ataskaitos'!KV14+'Finansinės ataskaitos'!KV16</f>
        <v>0</v>
      </c>
      <c r="KW9" s="447">
        <f>'Finansinės ataskaitos'!KW14+'Finansinės ataskaitos'!KW16</f>
        <v>0</v>
      </c>
      <c r="KX9" s="447">
        <f>'Finansinės ataskaitos'!KX14+'Finansinės ataskaitos'!KX16</f>
        <v>0</v>
      </c>
      <c r="KY9" s="447">
        <f>'Finansinės ataskaitos'!KY14+'Finansinės ataskaitos'!KY16</f>
        <v>0</v>
      </c>
      <c r="KZ9" s="447">
        <f>'Finansinės ataskaitos'!KZ14+'Finansinės ataskaitos'!KZ16</f>
        <v>0</v>
      </c>
      <c r="LA9" s="447">
        <f>'Finansinės ataskaitos'!LA14+'Finansinės ataskaitos'!LA16</f>
        <v>0</v>
      </c>
      <c r="LB9" s="447">
        <f>'Finansinės ataskaitos'!LB14+'Finansinės ataskaitos'!LB16</f>
        <v>0</v>
      </c>
      <c r="LC9" s="447">
        <f>'Finansinės ataskaitos'!LC14+'Finansinės ataskaitos'!LC16</f>
        <v>0</v>
      </c>
      <c r="LD9" s="447">
        <f>'Finansinės ataskaitos'!LD14+'Finansinės ataskaitos'!LD16</f>
        <v>0</v>
      </c>
      <c r="LE9" s="447">
        <f>'Finansinės ataskaitos'!LE14+'Finansinės ataskaitos'!LE16</f>
        <v>0</v>
      </c>
      <c r="LF9" s="447">
        <f>'Finansinės ataskaitos'!LF14+'Finansinės ataskaitos'!LF16</f>
        <v>0</v>
      </c>
      <c r="LG9" s="447">
        <f>'Finansinės ataskaitos'!LG14+'Finansinės ataskaitos'!LG16</f>
        <v>0</v>
      </c>
      <c r="LH9" s="447">
        <f>'Finansinės ataskaitos'!LH14+'Finansinės ataskaitos'!LH16</f>
        <v>0</v>
      </c>
      <c r="LI9" s="447">
        <f>'Finansinės ataskaitos'!LI14+'Finansinės ataskaitos'!LI16</f>
        <v>0</v>
      </c>
      <c r="LJ9" s="447">
        <f>'Finansinės ataskaitos'!LJ14+'Finansinės ataskaitos'!LJ16</f>
        <v>0</v>
      </c>
      <c r="LK9" s="447">
        <f>'Finansinės ataskaitos'!LK14+'Finansinės ataskaitos'!LK16</f>
        <v>0</v>
      </c>
      <c r="LL9" s="447">
        <f>'Finansinės ataskaitos'!LL14+'Finansinės ataskaitos'!LL16</f>
        <v>0</v>
      </c>
      <c r="LM9" s="447">
        <f>'Finansinės ataskaitos'!LM14+'Finansinės ataskaitos'!LM16</f>
        <v>0</v>
      </c>
      <c r="LN9" s="448">
        <f>'Finansinės ataskaitos'!LN14+'Finansinės ataskaitos'!LN16</f>
        <v>0</v>
      </c>
    </row>
    <row r="10" spans="1:326" s="449" customFormat="1" outlineLevel="1">
      <c r="A10" s="48" t="s">
        <v>166</v>
      </c>
      <c r="B10" s="88">
        <f>-'Ilgalaikio turto apskaita'!B11</f>
        <v>0</v>
      </c>
      <c r="C10" s="88">
        <f>-'Ilgalaikio turto apskaita'!C11</f>
        <v>0</v>
      </c>
      <c r="D10" s="88">
        <f>-'Ilgalaikio turto apskaita'!D11</f>
        <v>0</v>
      </c>
      <c r="E10" s="88">
        <f>-'Ilgalaikio turto apskaita'!E11</f>
        <v>0</v>
      </c>
      <c r="F10" s="88">
        <f>-'Ilgalaikio turto apskaita'!F11</f>
        <v>0</v>
      </c>
      <c r="G10" s="88">
        <f>-'Ilgalaikio turto apskaita'!G11</f>
        <v>0</v>
      </c>
      <c r="H10" s="88">
        <f>-'Ilgalaikio turto apskaita'!H11</f>
        <v>0</v>
      </c>
      <c r="I10" s="88">
        <f>-'Ilgalaikio turto apskaita'!I11</f>
        <v>0</v>
      </c>
      <c r="J10" s="88">
        <f>-'Ilgalaikio turto apskaita'!J11</f>
        <v>0</v>
      </c>
      <c r="K10" s="88">
        <f>-'Ilgalaikio turto apskaita'!K11</f>
        <v>0</v>
      </c>
      <c r="L10" s="88">
        <f>-'Ilgalaikio turto apskaita'!L11</f>
        <v>0</v>
      </c>
      <c r="M10" s="88">
        <f>-'Ilgalaikio turto apskaita'!M11</f>
        <v>375000</v>
      </c>
      <c r="N10" s="447">
        <f t="shared" si="209"/>
        <v>375000</v>
      </c>
      <c r="O10" s="88">
        <f>-'Ilgalaikio turto apskaita'!O11</f>
        <v>0</v>
      </c>
      <c r="P10" s="88">
        <f>-'Ilgalaikio turto apskaita'!P11</f>
        <v>0</v>
      </c>
      <c r="Q10" s="88">
        <f>-'Ilgalaikio turto apskaita'!Q11</f>
        <v>0</v>
      </c>
      <c r="R10" s="88">
        <f>-'Ilgalaikio turto apskaita'!R11</f>
        <v>0</v>
      </c>
      <c r="S10" s="88">
        <f>-'Ilgalaikio turto apskaita'!S11</f>
        <v>0</v>
      </c>
      <c r="T10" s="88">
        <f>-'Ilgalaikio turto apskaita'!T11</f>
        <v>0</v>
      </c>
      <c r="U10" s="88">
        <f>-'Ilgalaikio turto apskaita'!U11</f>
        <v>0</v>
      </c>
      <c r="V10" s="88">
        <f>-'Ilgalaikio turto apskaita'!V11</f>
        <v>0</v>
      </c>
      <c r="W10" s="88">
        <f>-'Ilgalaikio turto apskaita'!W11</f>
        <v>0</v>
      </c>
      <c r="X10" s="88">
        <f>-'Ilgalaikio turto apskaita'!X11</f>
        <v>0</v>
      </c>
      <c r="Y10" s="88">
        <f>-'Ilgalaikio turto apskaita'!Y11</f>
        <v>0</v>
      </c>
      <c r="Z10" s="88">
        <f>-'Ilgalaikio turto apskaita'!Z11</f>
        <v>1250000</v>
      </c>
      <c r="AA10" s="447">
        <f t="shared" si="210"/>
        <v>1250000</v>
      </c>
      <c r="AB10" s="88">
        <f>-'Ilgalaikio turto apskaita'!AB11</f>
        <v>0</v>
      </c>
      <c r="AC10" s="88">
        <f>-'Ilgalaikio turto apskaita'!AC11</f>
        <v>0</v>
      </c>
      <c r="AD10" s="88">
        <f>-'Ilgalaikio turto apskaita'!AD11</f>
        <v>0</v>
      </c>
      <c r="AE10" s="88">
        <f>-'Ilgalaikio turto apskaita'!AE11</f>
        <v>0</v>
      </c>
      <c r="AF10" s="88">
        <f>-'Ilgalaikio turto apskaita'!AF11</f>
        <v>0</v>
      </c>
      <c r="AG10" s="88">
        <f>-'Ilgalaikio turto apskaita'!AG11</f>
        <v>0</v>
      </c>
      <c r="AH10" s="88"/>
      <c r="AI10" s="88"/>
      <c r="AJ10" s="88"/>
      <c r="AK10" s="88"/>
      <c r="AL10" s="88"/>
      <c r="AM10" s="88"/>
      <c r="AN10" s="447">
        <f t="shared" si="211"/>
        <v>0</v>
      </c>
      <c r="AO10" s="88"/>
      <c r="AP10" s="88"/>
      <c r="AQ10" s="88"/>
      <c r="AR10" s="88"/>
      <c r="AS10" s="88"/>
      <c r="AT10" s="88"/>
      <c r="AU10" s="88"/>
      <c r="AV10" s="88"/>
      <c r="AW10" s="88"/>
      <c r="AX10" s="88"/>
      <c r="AY10" s="88"/>
      <c r="AZ10" s="88"/>
      <c r="BA10" s="447">
        <f t="shared" si="212"/>
        <v>0</v>
      </c>
      <c r="BB10" s="88"/>
      <c r="BC10" s="88"/>
      <c r="BD10" s="88"/>
      <c r="BE10" s="88"/>
      <c r="BF10" s="88"/>
      <c r="BG10" s="88"/>
      <c r="BH10" s="88"/>
      <c r="BI10" s="88"/>
      <c r="BJ10" s="88"/>
      <c r="BK10" s="88"/>
      <c r="BL10" s="88"/>
      <c r="BM10" s="88"/>
      <c r="BN10" s="447">
        <f t="shared" si="213"/>
        <v>0</v>
      </c>
      <c r="BO10" s="88"/>
      <c r="BP10" s="88"/>
      <c r="BQ10" s="88"/>
      <c r="BR10" s="88"/>
      <c r="BS10" s="88"/>
      <c r="BT10" s="88"/>
      <c r="BU10" s="88"/>
      <c r="BV10" s="88"/>
      <c r="BW10" s="88"/>
      <c r="BX10" s="88"/>
      <c r="BY10" s="88"/>
      <c r="BZ10" s="88"/>
      <c r="CA10" s="447">
        <f t="shared" si="214"/>
        <v>0</v>
      </c>
      <c r="CB10" s="88"/>
      <c r="CC10" s="88"/>
      <c r="CD10" s="88"/>
      <c r="CE10" s="88"/>
      <c r="CF10" s="88"/>
      <c r="CG10" s="88"/>
      <c r="CH10" s="88"/>
      <c r="CI10" s="88"/>
      <c r="CJ10" s="88"/>
      <c r="CK10" s="88"/>
      <c r="CL10" s="88"/>
      <c r="CM10" s="88"/>
      <c r="CN10" s="447">
        <f t="shared" si="215"/>
        <v>0</v>
      </c>
      <c r="CO10" s="88"/>
      <c r="CP10" s="88"/>
      <c r="CQ10" s="88"/>
      <c r="CR10" s="88"/>
      <c r="CS10" s="88"/>
      <c r="CT10" s="88"/>
      <c r="CU10" s="88"/>
      <c r="CV10" s="88"/>
      <c r="CW10" s="88"/>
      <c r="CX10" s="88"/>
      <c r="CY10" s="88"/>
      <c r="CZ10" s="88"/>
      <c r="DA10" s="447">
        <f t="shared" si="216"/>
        <v>0</v>
      </c>
      <c r="DB10" s="88"/>
      <c r="DC10" s="88"/>
      <c r="DD10" s="88"/>
      <c r="DE10" s="88"/>
      <c r="DF10" s="88"/>
      <c r="DG10" s="88"/>
      <c r="DH10" s="88"/>
      <c r="DI10" s="88"/>
      <c r="DJ10" s="88"/>
      <c r="DK10" s="88"/>
      <c r="DL10" s="88"/>
      <c r="DM10" s="88"/>
      <c r="DN10" s="447">
        <f t="shared" si="217"/>
        <v>0</v>
      </c>
      <c r="DO10" s="88"/>
      <c r="DP10" s="88"/>
      <c r="DQ10" s="88"/>
      <c r="DR10" s="88"/>
      <c r="DS10" s="88"/>
      <c r="DT10" s="88"/>
      <c r="DU10" s="88"/>
      <c r="DV10" s="88"/>
      <c r="DW10" s="88"/>
      <c r="DX10" s="88"/>
      <c r="DY10" s="88"/>
      <c r="DZ10" s="88"/>
      <c r="EA10" s="447">
        <f t="shared" si="218"/>
        <v>0</v>
      </c>
      <c r="EB10" s="88"/>
      <c r="EC10" s="88"/>
      <c r="ED10" s="88"/>
      <c r="EE10" s="88"/>
      <c r="EF10" s="88"/>
      <c r="EG10" s="88"/>
      <c r="EH10" s="88"/>
      <c r="EI10" s="88"/>
      <c r="EJ10" s="88"/>
      <c r="EK10" s="88"/>
      <c r="EL10" s="88"/>
      <c r="EM10" s="88"/>
      <c r="EN10" s="447">
        <f t="shared" si="219"/>
        <v>0</v>
      </c>
      <c r="EO10" s="88"/>
      <c r="EP10" s="88"/>
      <c r="EQ10" s="88"/>
      <c r="ER10" s="88"/>
      <c r="ES10" s="88"/>
      <c r="ET10" s="88"/>
      <c r="EU10" s="88"/>
      <c r="EV10" s="88"/>
      <c r="EW10" s="88"/>
      <c r="EX10" s="88"/>
      <c r="EY10" s="88"/>
      <c r="EZ10" s="88"/>
      <c r="FA10" s="447">
        <f t="shared" si="220"/>
        <v>0</v>
      </c>
      <c r="FB10" s="88"/>
      <c r="FC10" s="88"/>
      <c r="FD10" s="88"/>
      <c r="FE10" s="88"/>
      <c r="FF10" s="88"/>
      <c r="FG10" s="88"/>
      <c r="FH10" s="88"/>
      <c r="FI10" s="88"/>
      <c r="FJ10" s="88"/>
      <c r="FK10" s="88"/>
      <c r="FL10" s="88"/>
      <c r="FM10" s="88"/>
      <c r="FN10" s="447">
        <f t="shared" si="221"/>
        <v>0</v>
      </c>
      <c r="FO10" s="88"/>
      <c r="FP10" s="88"/>
      <c r="FQ10" s="88"/>
      <c r="FR10" s="88"/>
      <c r="FS10" s="88"/>
      <c r="FT10" s="88"/>
      <c r="FU10" s="88"/>
      <c r="FV10" s="88"/>
      <c r="FW10" s="88"/>
      <c r="FX10" s="88"/>
      <c r="FY10" s="88"/>
      <c r="FZ10" s="88"/>
      <c r="GA10" s="447">
        <f t="shared" si="222"/>
        <v>0</v>
      </c>
      <c r="GB10" s="88"/>
      <c r="GC10" s="88"/>
      <c r="GD10" s="88"/>
      <c r="GE10" s="88"/>
      <c r="GF10" s="88"/>
      <c r="GG10" s="88"/>
      <c r="GH10" s="88"/>
      <c r="GI10" s="88"/>
      <c r="GJ10" s="88"/>
      <c r="GK10" s="88"/>
      <c r="GL10" s="88"/>
      <c r="GM10" s="88"/>
      <c r="GN10" s="447">
        <f t="shared" si="223"/>
        <v>0</v>
      </c>
      <c r="GO10" s="88"/>
      <c r="GP10" s="88"/>
      <c r="GQ10" s="88"/>
      <c r="GR10" s="88"/>
      <c r="GS10" s="88"/>
      <c r="GT10" s="88"/>
      <c r="GU10" s="88"/>
      <c r="GV10" s="88"/>
      <c r="GW10" s="88"/>
      <c r="GX10" s="88"/>
      <c r="GY10" s="88"/>
      <c r="GZ10" s="88"/>
      <c r="HA10" s="447">
        <f t="shared" si="224"/>
        <v>0</v>
      </c>
      <c r="HB10" s="447">
        <f>-'Ilgalaikio turto apskaita'!HB9</f>
        <v>0</v>
      </c>
      <c r="HC10" s="447">
        <f>-'Ilgalaikio turto apskaita'!HC9</f>
        <v>0</v>
      </c>
      <c r="HD10" s="447">
        <f>-'Ilgalaikio turto apskaita'!HD9</f>
        <v>0</v>
      </c>
      <c r="HE10" s="447">
        <f>-'Ilgalaikio turto apskaita'!HE9</f>
        <v>0</v>
      </c>
      <c r="HF10" s="447">
        <f>-'Ilgalaikio turto apskaita'!HF9</f>
        <v>0</v>
      </c>
      <c r="HG10" s="447">
        <f>-'Ilgalaikio turto apskaita'!HG9</f>
        <v>0</v>
      </c>
      <c r="HH10" s="447">
        <f>-'Ilgalaikio turto apskaita'!HH9</f>
        <v>0</v>
      </c>
      <c r="HI10" s="447">
        <f>-'Ilgalaikio turto apskaita'!HI9</f>
        <v>0</v>
      </c>
      <c r="HJ10" s="447">
        <f>-'Ilgalaikio turto apskaita'!HJ9</f>
        <v>0</v>
      </c>
      <c r="HK10" s="447">
        <f>-'Ilgalaikio turto apskaita'!HK9</f>
        <v>0</v>
      </c>
      <c r="HL10" s="447">
        <f>-'Ilgalaikio turto apskaita'!HL9</f>
        <v>0</v>
      </c>
      <c r="HM10" s="447">
        <f>-'Ilgalaikio turto apskaita'!HM9</f>
        <v>0</v>
      </c>
      <c r="HN10" s="447">
        <f>-'Ilgalaikio turto apskaita'!HN9</f>
        <v>0</v>
      </c>
      <c r="HO10" s="447">
        <f>-'Ilgalaikio turto apskaita'!HO9</f>
        <v>0</v>
      </c>
      <c r="HP10" s="447">
        <f>-'Ilgalaikio turto apskaita'!HP9</f>
        <v>0</v>
      </c>
      <c r="HQ10" s="447">
        <f>-'Ilgalaikio turto apskaita'!HQ9</f>
        <v>0</v>
      </c>
      <c r="HR10" s="447">
        <f>-'Ilgalaikio turto apskaita'!HR9</f>
        <v>0</v>
      </c>
      <c r="HS10" s="447">
        <f>-'Ilgalaikio turto apskaita'!HS9</f>
        <v>0</v>
      </c>
      <c r="HT10" s="447">
        <f>-'Ilgalaikio turto apskaita'!HT9</f>
        <v>0</v>
      </c>
      <c r="HU10" s="447">
        <f>-'Ilgalaikio turto apskaita'!HU9</f>
        <v>0</v>
      </c>
      <c r="HV10" s="447">
        <f>-'Ilgalaikio turto apskaita'!HV9</f>
        <v>0</v>
      </c>
      <c r="HW10" s="447">
        <f>-'Ilgalaikio turto apskaita'!HW9</f>
        <v>0</v>
      </c>
      <c r="HX10" s="447">
        <f>-'Ilgalaikio turto apskaita'!HX9</f>
        <v>0</v>
      </c>
      <c r="HY10" s="447">
        <f>-'Ilgalaikio turto apskaita'!HY9</f>
        <v>0</v>
      </c>
      <c r="HZ10" s="447">
        <f>-'Ilgalaikio turto apskaita'!HZ9</f>
        <v>0</v>
      </c>
      <c r="IA10" s="447">
        <f>-'Ilgalaikio turto apskaita'!IA9</f>
        <v>0</v>
      </c>
      <c r="IB10" s="447">
        <f>-'Ilgalaikio turto apskaita'!IB9</f>
        <v>0</v>
      </c>
      <c r="IC10" s="447">
        <f>-'Ilgalaikio turto apskaita'!IC9</f>
        <v>0</v>
      </c>
      <c r="ID10" s="447">
        <f>-'Ilgalaikio turto apskaita'!ID9</f>
        <v>0</v>
      </c>
      <c r="IE10" s="447">
        <f>-'Ilgalaikio turto apskaita'!IE9</f>
        <v>0</v>
      </c>
      <c r="IF10" s="447">
        <f>-'Ilgalaikio turto apskaita'!IF9</f>
        <v>0</v>
      </c>
      <c r="IG10" s="447">
        <f>-'Ilgalaikio turto apskaita'!IG9</f>
        <v>0</v>
      </c>
      <c r="IH10" s="447">
        <f>-'Ilgalaikio turto apskaita'!IH9</f>
        <v>0</v>
      </c>
      <c r="II10" s="447">
        <f>-'Ilgalaikio turto apskaita'!II9</f>
        <v>0</v>
      </c>
      <c r="IJ10" s="447">
        <f>-'Ilgalaikio turto apskaita'!IJ9</f>
        <v>0</v>
      </c>
      <c r="IK10" s="447">
        <f>-'Ilgalaikio turto apskaita'!IK9</f>
        <v>0</v>
      </c>
      <c r="IL10" s="447">
        <f>-'Ilgalaikio turto apskaita'!IL9</f>
        <v>0</v>
      </c>
      <c r="IM10" s="447">
        <f>-'Ilgalaikio turto apskaita'!IM9</f>
        <v>0</v>
      </c>
      <c r="IN10" s="447">
        <f>-'Ilgalaikio turto apskaita'!IN9</f>
        <v>0</v>
      </c>
      <c r="IO10" s="447">
        <f>-'Ilgalaikio turto apskaita'!IO9</f>
        <v>0</v>
      </c>
      <c r="IP10" s="447">
        <f>-'Ilgalaikio turto apskaita'!IP9</f>
        <v>0</v>
      </c>
      <c r="IQ10" s="447">
        <f>-'Ilgalaikio turto apskaita'!IQ9</f>
        <v>0</v>
      </c>
      <c r="IR10" s="447">
        <f>-'Ilgalaikio turto apskaita'!IR9</f>
        <v>0</v>
      </c>
      <c r="IS10" s="447">
        <f>-'Ilgalaikio turto apskaita'!IS9</f>
        <v>0</v>
      </c>
      <c r="IT10" s="447">
        <f>-'Ilgalaikio turto apskaita'!IT9</f>
        <v>0</v>
      </c>
      <c r="IU10" s="447">
        <f>-'Ilgalaikio turto apskaita'!IU9</f>
        <v>0</v>
      </c>
      <c r="IV10" s="447">
        <f>-'Ilgalaikio turto apskaita'!IV9</f>
        <v>0</v>
      </c>
      <c r="IW10" s="447">
        <f>-'Ilgalaikio turto apskaita'!IW9</f>
        <v>0</v>
      </c>
      <c r="IX10" s="447">
        <f>-'Ilgalaikio turto apskaita'!IX9</f>
        <v>0</v>
      </c>
      <c r="IY10" s="447">
        <f>-'Ilgalaikio turto apskaita'!IY9</f>
        <v>0</v>
      </c>
      <c r="IZ10" s="447">
        <f>-'Ilgalaikio turto apskaita'!IZ9</f>
        <v>0</v>
      </c>
      <c r="JA10" s="447">
        <f>-'Ilgalaikio turto apskaita'!JA9</f>
        <v>0</v>
      </c>
      <c r="JB10" s="447">
        <f>-'Ilgalaikio turto apskaita'!JB9</f>
        <v>0</v>
      </c>
      <c r="JC10" s="447">
        <f>-'Ilgalaikio turto apskaita'!JC9</f>
        <v>0</v>
      </c>
      <c r="JD10" s="447">
        <f>-'Ilgalaikio turto apskaita'!JD9</f>
        <v>0</v>
      </c>
      <c r="JE10" s="447">
        <f>-'Ilgalaikio turto apskaita'!JE9</f>
        <v>0</v>
      </c>
      <c r="JF10" s="447">
        <f>-'Ilgalaikio turto apskaita'!JF9</f>
        <v>0</v>
      </c>
      <c r="JG10" s="447">
        <f>-'Ilgalaikio turto apskaita'!JG9</f>
        <v>0</v>
      </c>
      <c r="JH10" s="447">
        <f>-'Ilgalaikio turto apskaita'!JH9</f>
        <v>0</v>
      </c>
      <c r="JI10" s="447">
        <f>-'Ilgalaikio turto apskaita'!JI9</f>
        <v>0</v>
      </c>
      <c r="JJ10" s="447">
        <f>-'Ilgalaikio turto apskaita'!JJ9</f>
        <v>0</v>
      </c>
      <c r="JK10" s="447">
        <f>-'Ilgalaikio turto apskaita'!JK9</f>
        <v>0</v>
      </c>
      <c r="JL10" s="447">
        <f>-'Ilgalaikio turto apskaita'!JL9</f>
        <v>0</v>
      </c>
      <c r="JM10" s="447">
        <f>-'Ilgalaikio turto apskaita'!JM9</f>
        <v>0</v>
      </c>
      <c r="JN10" s="447">
        <f>-'Ilgalaikio turto apskaita'!JN9</f>
        <v>0</v>
      </c>
      <c r="JO10" s="447">
        <f>-'Ilgalaikio turto apskaita'!JO9</f>
        <v>0</v>
      </c>
      <c r="JP10" s="447">
        <f>-'Ilgalaikio turto apskaita'!JP9</f>
        <v>0</v>
      </c>
      <c r="JQ10" s="447">
        <f>-'Ilgalaikio turto apskaita'!JQ9</f>
        <v>0</v>
      </c>
      <c r="JR10" s="447">
        <f>-'Ilgalaikio turto apskaita'!JR9</f>
        <v>0</v>
      </c>
      <c r="JS10" s="447">
        <f>-'Ilgalaikio turto apskaita'!JS9</f>
        <v>0</v>
      </c>
      <c r="JT10" s="447">
        <f>-'Ilgalaikio turto apskaita'!JT9</f>
        <v>0</v>
      </c>
      <c r="JU10" s="447">
        <f>-'Ilgalaikio turto apskaita'!JU9</f>
        <v>0</v>
      </c>
      <c r="JV10" s="447">
        <f>-'Ilgalaikio turto apskaita'!JV9</f>
        <v>0</v>
      </c>
      <c r="JW10" s="447">
        <f>-'Ilgalaikio turto apskaita'!JW9</f>
        <v>0</v>
      </c>
      <c r="JX10" s="447">
        <f>-'Ilgalaikio turto apskaita'!JX9</f>
        <v>0</v>
      </c>
      <c r="JY10" s="447">
        <f>-'Ilgalaikio turto apskaita'!JY9</f>
        <v>0</v>
      </c>
      <c r="JZ10" s="447">
        <f>-'Ilgalaikio turto apskaita'!JZ9</f>
        <v>0</v>
      </c>
      <c r="KA10" s="447">
        <f>-'Ilgalaikio turto apskaita'!KA9</f>
        <v>0</v>
      </c>
      <c r="KB10" s="447">
        <f>-'Ilgalaikio turto apskaita'!KB9</f>
        <v>0</v>
      </c>
      <c r="KC10" s="447">
        <f>-'Ilgalaikio turto apskaita'!KC9</f>
        <v>0</v>
      </c>
      <c r="KD10" s="447">
        <f>-'Ilgalaikio turto apskaita'!KD9</f>
        <v>0</v>
      </c>
      <c r="KE10" s="447">
        <f>-'Ilgalaikio turto apskaita'!KE9</f>
        <v>0</v>
      </c>
      <c r="KF10" s="447">
        <f>-'Ilgalaikio turto apskaita'!KF9</f>
        <v>0</v>
      </c>
      <c r="KG10" s="447">
        <f>-'Ilgalaikio turto apskaita'!KG9</f>
        <v>0</v>
      </c>
      <c r="KH10" s="447">
        <f>-'Ilgalaikio turto apskaita'!KH9</f>
        <v>0</v>
      </c>
      <c r="KI10" s="447">
        <f>-'Ilgalaikio turto apskaita'!KI9</f>
        <v>0</v>
      </c>
      <c r="KJ10" s="447">
        <f>-'Ilgalaikio turto apskaita'!KJ9</f>
        <v>0</v>
      </c>
      <c r="KK10" s="447">
        <f>-'Ilgalaikio turto apskaita'!KK9</f>
        <v>0</v>
      </c>
      <c r="KL10" s="447">
        <f>-'Ilgalaikio turto apskaita'!KL9</f>
        <v>0</v>
      </c>
      <c r="KM10" s="447">
        <f>-'Ilgalaikio turto apskaita'!KM9</f>
        <v>0</v>
      </c>
      <c r="KN10" s="447">
        <f>-'Ilgalaikio turto apskaita'!KN9</f>
        <v>0</v>
      </c>
      <c r="KO10" s="447">
        <f>-'Ilgalaikio turto apskaita'!KO9</f>
        <v>0</v>
      </c>
      <c r="KP10" s="447">
        <f>-'Ilgalaikio turto apskaita'!KP9</f>
        <v>0</v>
      </c>
      <c r="KQ10" s="447">
        <f>-'Ilgalaikio turto apskaita'!KQ9</f>
        <v>0</v>
      </c>
      <c r="KR10" s="447">
        <f>-'Ilgalaikio turto apskaita'!KR9</f>
        <v>0</v>
      </c>
      <c r="KS10" s="447">
        <f>-'Ilgalaikio turto apskaita'!KS9</f>
        <v>0</v>
      </c>
      <c r="KT10" s="447">
        <f>-'Ilgalaikio turto apskaita'!KT9</f>
        <v>0</v>
      </c>
      <c r="KU10" s="447">
        <f>-'Ilgalaikio turto apskaita'!KU9</f>
        <v>0</v>
      </c>
      <c r="KV10" s="447">
        <f>-'Ilgalaikio turto apskaita'!KV9</f>
        <v>0</v>
      </c>
      <c r="KW10" s="447">
        <f>-'Ilgalaikio turto apskaita'!KW9</f>
        <v>0</v>
      </c>
      <c r="KX10" s="447">
        <f>-'Ilgalaikio turto apskaita'!KX9</f>
        <v>0</v>
      </c>
      <c r="KY10" s="447">
        <f>-'Ilgalaikio turto apskaita'!KY9</f>
        <v>0</v>
      </c>
      <c r="KZ10" s="447">
        <f>-'Ilgalaikio turto apskaita'!KZ9</f>
        <v>0</v>
      </c>
      <c r="LA10" s="447">
        <f>-'Ilgalaikio turto apskaita'!LA9</f>
        <v>0</v>
      </c>
      <c r="LB10" s="447">
        <f>-'Ilgalaikio turto apskaita'!LB9</f>
        <v>0</v>
      </c>
      <c r="LC10" s="447">
        <f>-'Ilgalaikio turto apskaita'!LC9</f>
        <v>0</v>
      </c>
      <c r="LD10" s="447">
        <f>-'Ilgalaikio turto apskaita'!LD9</f>
        <v>0</v>
      </c>
      <c r="LE10" s="447">
        <f>-'Ilgalaikio turto apskaita'!LE9</f>
        <v>0</v>
      </c>
      <c r="LF10" s="447">
        <f>-'Ilgalaikio turto apskaita'!LF9</f>
        <v>0</v>
      </c>
      <c r="LG10" s="447">
        <f>-'Ilgalaikio turto apskaita'!LG9</f>
        <v>0</v>
      </c>
      <c r="LH10" s="447">
        <f>-'Ilgalaikio turto apskaita'!LH9</f>
        <v>0</v>
      </c>
      <c r="LI10" s="447">
        <f>-'Ilgalaikio turto apskaita'!LI9</f>
        <v>0</v>
      </c>
      <c r="LJ10" s="447">
        <f>-'Ilgalaikio turto apskaita'!LJ9</f>
        <v>0</v>
      </c>
      <c r="LK10" s="447">
        <f>-'Ilgalaikio turto apskaita'!LK9</f>
        <v>0</v>
      </c>
      <c r="LL10" s="447">
        <f>-'Ilgalaikio turto apskaita'!LL9</f>
        <v>0</v>
      </c>
      <c r="LM10" s="447">
        <f>-'Ilgalaikio turto apskaita'!LM9</f>
        <v>0</v>
      </c>
      <c r="LN10" s="448">
        <f>-'Ilgalaikio turto apskaita'!LN9</f>
        <v>0</v>
      </c>
    </row>
    <row r="11" spans="1:326" s="449" customFormat="1" outlineLevel="1">
      <c r="A11" s="48" t="s">
        <v>49</v>
      </c>
      <c r="B11" s="88">
        <f>-'Finansinės ataskaitos'!B25</f>
        <v>16666.666666666668</v>
      </c>
      <c r="C11" s="88">
        <f>-'Finansinės ataskaitos'!C25</f>
        <v>1736.1111111111113</v>
      </c>
      <c r="D11" s="88">
        <f>-'Finansinės ataskaitos'!D25</f>
        <v>1743.0555555555557</v>
      </c>
      <c r="E11" s="88">
        <f>-'Finansinės ataskaitos'!E25</f>
        <v>1750</v>
      </c>
      <c r="F11" s="88">
        <f>-'Finansinės ataskaitos'!F25</f>
        <v>1756.9444444444446</v>
      </c>
      <c r="G11" s="88">
        <f>-'Finansinės ataskaitos'!G25</f>
        <v>1763.8888888888889</v>
      </c>
      <c r="H11" s="88">
        <f>-'Finansinės ataskaitos'!H25</f>
        <v>1770.8333333333335</v>
      </c>
      <c r="I11" s="88">
        <f>-'Finansinės ataskaitos'!I25</f>
        <v>1777.7777777777778</v>
      </c>
      <c r="J11" s="88">
        <f>-'Finansinės ataskaitos'!J25</f>
        <v>1784.7222222222224</v>
      </c>
      <c r="K11" s="88">
        <f>-'Finansinės ataskaitos'!K25</f>
        <v>1921.875</v>
      </c>
      <c r="L11" s="88">
        <f>-'Finansinės ataskaitos'!L25</f>
        <v>2059.0277777777778</v>
      </c>
      <c r="M11" s="88">
        <f>-'Finansinės ataskaitos'!M25</f>
        <v>2196.1805555555561</v>
      </c>
      <c r="N11" s="447">
        <f t="shared" si="209"/>
        <v>36927.083333333336</v>
      </c>
      <c r="O11" s="88">
        <f>-'Finansinės ataskaitos'!O25</f>
        <v>2341.3628472222222</v>
      </c>
      <c r="P11" s="88">
        <f>-'Finansinės ataskaitos'!P25</f>
        <v>2782.3350694444448</v>
      </c>
      <c r="Q11" s="88">
        <f>-'Finansinės ataskaitos'!Q25</f>
        <v>3223.307291666667</v>
      </c>
      <c r="R11" s="88">
        <f>-'Finansinės ataskaitos'!R25</f>
        <v>3716.3628472222226</v>
      </c>
      <c r="S11" s="88">
        <f>-'Finansinės ataskaitos'!S25</f>
        <v>4166.2326388888887</v>
      </c>
      <c r="T11" s="88">
        <f>-'Finansinės ataskaitos'!T25</f>
        <v>4434.5703125</v>
      </c>
      <c r="U11" s="88">
        <f>-'Finansinės ataskaitos'!U25</f>
        <v>4703.9930555555566</v>
      </c>
      <c r="V11" s="88">
        <f>-'Finansinės ataskaitos'!V25</f>
        <v>4974.5008680555566</v>
      </c>
      <c r="W11" s="88">
        <f>-'Finansinės ataskaitos'!W25</f>
        <v>5246.09375</v>
      </c>
      <c r="X11" s="88">
        <f>-'Finansinės ataskaitos'!X25</f>
        <v>5518.7717013888896</v>
      </c>
      <c r="Y11" s="88">
        <f>-'Finansinės ataskaitos'!Y25</f>
        <v>5792.5347222222226</v>
      </c>
      <c r="Z11" s="88">
        <f>-'Finansinės ataskaitos'!Z25</f>
        <v>6067.3828124999991</v>
      </c>
      <c r="AA11" s="447">
        <f t="shared" si="210"/>
        <v>52967.447916666672</v>
      </c>
      <c r="AB11" s="88">
        <f>-'Finansinės ataskaitos'!AB25</f>
        <v>6403.206380208333</v>
      </c>
      <c r="AC11" s="88">
        <f>-'Finansinės ataskaitos'!AC25</f>
        <v>6601.9368489583339</v>
      </c>
      <c r="AD11" s="88">
        <f>-'Finansinės ataskaitos'!AD25</f>
        <v>6801.4268663194453</v>
      </c>
      <c r="AE11" s="88">
        <f>-'Finansinės ataskaitos'!AE25</f>
        <v>7001.676432291667</v>
      </c>
      <c r="AF11" s="88">
        <f>-'Finansinės ataskaitos'!AF25</f>
        <v>7202.685546875</v>
      </c>
      <c r="AG11" s="88">
        <f>-'Finansinės ataskaitos'!AG25</f>
        <v>7404.4542100694453</v>
      </c>
      <c r="AH11" s="88">
        <f>-'Finansinės ataskaitos'!AH25</f>
        <v>7669.5204897280091</v>
      </c>
      <c r="AI11" s="88">
        <f>-'Finansinės ataskaitos'!AI25</f>
        <v>7851.812156394677</v>
      </c>
      <c r="AJ11" s="88">
        <f>-'Finansinės ataskaitos'!AJ25</f>
        <v>8034.1038230613431</v>
      </c>
      <c r="AK11" s="88">
        <f>-'Finansinės ataskaitos'!AK25</f>
        <v>8216.3954897280109</v>
      </c>
      <c r="AL11" s="88">
        <f>-'Finansinės ataskaitos'!AL25</f>
        <v>8398.6871563946752</v>
      </c>
      <c r="AM11" s="88">
        <f>-'Finansinės ataskaitos'!AM25</f>
        <v>8580.9788230613449</v>
      </c>
      <c r="AN11" s="447">
        <f t="shared" si="211"/>
        <v>90166.884223090296</v>
      </c>
      <c r="AO11" s="88">
        <f>-'Finansinės ataskaitos'!AO25</f>
        <v>8596.8997510916488</v>
      </c>
      <c r="AP11" s="88">
        <f>-'Finansinės ataskaitos'!AP25</f>
        <v>8969.8584860559786</v>
      </c>
      <c r="AQ11" s="88">
        <f>-'Finansinės ataskaitos'!AQ25</f>
        <v>8677.8452701519182</v>
      </c>
      <c r="AR11" s="88">
        <f>-'Finansinės ataskaitos'!AR25</f>
        <v>8384.6153325149262</v>
      </c>
      <c r="AS11" s="88">
        <f>-'Finansinės ataskaitos'!AS25</f>
        <v>8090.1636034711119</v>
      </c>
      <c r="AT11" s="88">
        <f>-'Finansinės ataskaitos'!AT25</f>
        <v>7794.4849922229487</v>
      </c>
      <c r="AU11" s="88">
        <f>-'Finansinės ataskaitos'!AU25</f>
        <v>7497.5743867612509</v>
      </c>
      <c r="AV11" s="88">
        <f>-'Finansinės ataskaitos'!AV25</f>
        <v>7199.4266537767962</v>
      </c>
      <c r="AW11" s="88">
        <f>-'Finansinės ataskaitos'!AW25</f>
        <v>6900.0366385715743</v>
      </c>
      <c r="AX11" s="88">
        <f>-'Finansinės ataskaitos'!AX25</f>
        <v>6599.3991649696618</v>
      </c>
      <c r="AY11" s="88">
        <f>-'Finansinės ataskaitos'!AY25</f>
        <v>6297.509035227743</v>
      </c>
      <c r="AZ11" s="88">
        <f>-'Finansinės ataskaitos'!AZ25</f>
        <v>5994.3610299452321</v>
      </c>
      <c r="BA11" s="447">
        <f t="shared" si="212"/>
        <v>91002.174344760788</v>
      </c>
      <c r="BB11" s="88">
        <f>-'Finansinės ataskaitos'!BB25</f>
        <v>5689.9499079740444</v>
      </c>
      <c r="BC11" s="88">
        <f>-'Finansinės ataskaitos'!BC25</f>
        <v>5986.1920087717608</v>
      </c>
      <c r="BD11" s="88">
        <f>-'Finansinės ataskaitos'!BD25</f>
        <v>5681.7468492123517</v>
      </c>
      <c r="BE11" s="88">
        <f>-'Finansinės ataskaitos'!BE25</f>
        <v>5376.0331681547759</v>
      </c>
      <c r="BF11" s="88">
        <f>-'Finansinės ataskaitos'!BF25</f>
        <v>5104.1666666666697</v>
      </c>
      <c r="BG11" s="88">
        <f>-'Finansinės ataskaitos'!BG25</f>
        <v>5059.9747474747501</v>
      </c>
      <c r="BH11" s="88">
        <f>-'Finansinės ataskaitos'!BH25</f>
        <v>5015.7828282828314</v>
      </c>
      <c r="BI11" s="88">
        <f>-'Finansinės ataskaitos'!BI25</f>
        <v>4971.5909090909117</v>
      </c>
      <c r="BJ11" s="88">
        <f>-'Finansinės ataskaitos'!BJ25</f>
        <v>4927.398989898993</v>
      </c>
      <c r="BK11" s="88">
        <f>-'Finansinės ataskaitos'!BK25</f>
        <v>4883.2070707070734</v>
      </c>
      <c r="BL11" s="88">
        <f>-'Finansinės ataskaitos'!BL25</f>
        <v>4839.0151515151547</v>
      </c>
      <c r="BM11" s="88">
        <f>-'Finansinės ataskaitos'!BM25</f>
        <v>4794.8232323232351</v>
      </c>
      <c r="BN11" s="447">
        <f t="shared" si="213"/>
        <v>62329.881530072547</v>
      </c>
      <c r="BO11" s="88">
        <f>-'Finansinės ataskaitos'!BO25</f>
        <v>4750.6313131313163</v>
      </c>
      <c r="BP11" s="88">
        <f>-'Finansinės ataskaitos'!BP25</f>
        <v>4706.4393939393967</v>
      </c>
      <c r="BQ11" s="88">
        <f>-'Finansinės ataskaitos'!BQ25</f>
        <v>4662.247474747478</v>
      </c>
      <c r="BR11" s="88">
        <f>-'Finansinės ataskaitos'!BR25</f>
        <v>4618.0555555555584</v>
      </c>
      <c r="BS11" s="88">
        <f>-'Finansinės ataskaitos'!BS25</f>
        <v>4573.8636363636406</v>
      </c>
      <c r="BT11" s="88">
        <f>-'Finansinės ataskaitos'!BT25</f>
        <v>4529.671717171721</v>
      </c>
      <c r="BU11" s="88">
        <f>-'Finansinės ataskaitos'!BU25</f>
        <v>4485.4797979798022</v>
      </c>
      <c r="BV11" s="88">
        <f>-'Finansinės ataskaitos'!BV25</f>
        <v>4441.2878787878826</v>
      </c>
      <c r="BW11" s="88">
        <f>-'Finansinės ataskaitos'!BW25</f>
        <v>4397.0959595959639</v>
      </c>
      <c r="BX11" s="88">
        <f>-'Finansinės ataskaitos'!BX25</f>
        <v>4352.9040404040443</v>
      </c>
      <c r="BY11" s="88">
        <f>-'Finansinės ataskaitos'!BY25</f>
        <v>4308.7121212121256</v>
      </c>
      <c r="BZ11" s="88">
        <f>-'Finansinės ataskaitos'!BZ25</f>
        <v>4264.5202020202059</v>
      </c>
      <c r="CA11" s="447">
        <f t="shared" si="214"/>
        <v>54090.909090909132</v>
      </c>
      <c r="CB11" s="88">
        <f>-'Finansinės ataskaitos'!CB25</f>
        <v>4220.3282828282872</v>
      </c>
      <c r="CC11" s="88">
        <f>-'Finansinės ataskaitos'!CC25</f>
        <v>4176.1363636363676</v>
      </c>
      <c r="CD11" s="88">
        <f>-'Finansinės ataskaitos'!CD25</f>
        <v>4131.9444444444489</v>
      </c>
      <c r="CE11" s="88">
        <f>-'Finansinės ataskaitos'!CE25</f>
        <v>4087.7525252525293</v>
      </c>
      <c r="CF11" s="88">
        <f>-'Finansinės ataskaitos'!CF25</f>
        <v>4043.5606060606101</v>
      </c>
      <c r="CG11" s="88">
        <f>-'Finansinės ataskaitos'!CG25</f>
        <v>3999.3686868686914</v>
      </c>
      <c r="CH11" s="88">
        <f>-'Finansinės ataskaitos'!CH25</f>
        <v>3955.1767676767722</v>
      </c>
      <c r="CI11" s="88">
        <f>-'Finansinės ataskaitos'!CI25</f>
        <v>3910.984848484853</v>
      </c>
      <c r="CJ11" s="88">
        <f>-'Finansinės ataskaitos'!CJ25</f>
        <v>3866.7929292929339</v>
      </c>
      <c r="CK11" s="88">
        <f>-'Finansinės ataskaitos'!CK25</f>
        <v>3822.6010101010147</v>
      </c>
      <c r="CL11" s="88">
        <f>-'Finansinės ataskaitos'!CL25</f>
        <v>3778.4090909090955</v>
      </c>
      <c r="CM11" s="88">
        <f>-'Finansinės ataskaitos'!CM25</f>
        <v>3734.2171717171764</v>
      </c>
      <c r="CN11" s="447">
        <f t="shared" si="215"/>
        <v>47727.272727272786</v>
      </c>
      <c r="CO11" s="88">
        <f>-'Finansinės ataskaitos'!CO25</f>
        <v>3690.0252525252572</v>
      </c>
      <c r="CP11" s="88">
        <f>-'Finansinės ataskaitos'!CP25</f>
        <v>3645.833333333338</v>
      </c>
      <c r="CQ11" s="88">
        <f>-'Finansinės ataskaitos'!CQ25</f>
        <v>3601.6414141414189</v>
      </c>
      <c r="CR11" s="88">
        <f>-'Finansinės ataskaitos'!CR25</f>
        <v>3557.4494949494997</v>
      </c>
      <c r="CS11" s="88">
        <f>-'Finansinės ataskaitos'!CS25</f>
        <v>3513.2575757575805</v>
      </c>
      <c r="CT11" s="88">
        <f>-'Finansinės ataskaitos'!CT25</f>
        <v>3469.0656565656614</v>
      </c>
      <c r="CU11" s="88">
        <f>-'Finansinės ataskaitos'!CU25</f>
        <v>3424.8737373737422</v>
      </c>
      <c r="CV11" s="88">
        <f>-'Finansinės ataskaitos'!CV25</f>
        <v>3380.681818181823</v>
      </c>
      <c r="CW11" s="88">
        <f>-'Finansinės ataskaitos'!CW25</f>
        <v>3336.4898989899038</v>
      </c>
      <c r="CX11" s="88">
        <f>-'Finansinės ataskaitos'!CX25</f>
        <v>3292.2979797979847</v>
      </c>
      <c r="CY11" s="88">
        <f>-'Finansinės ataskaitos'!CY25</f>
        <v>3248.1060606060655</v>
      </c>
      <c r="CZ11" s="88">
        <f>-'Finansinės ataskaitos'!CZ25</f>
        <v>3203.9141414141463</v>
      </c>
      <c r="DA11" s="447">
        <f t="shared" si="216"/>
        <v>41363.636363636426</v>
      </c>
      <c r="DB11" s="88">
        <f>-'Finansinės ataskaitos'!DB25</f>
        <v>3159.7222222222272</v>
      </c>
      <c r="DC11" s="88">
        <f>-'Finansinės ataskaitos'!DC25</f>
        <v>3115.530303030308</v>
      </c>
      <c r="DD11" s="88">
        <f>-'Finansinės ataskaitos'!DD25</f>
        <v>3071.3383838383888</v>
      </c>
      <c r="DE11" s="88">
        <f>-'Finansinės ataskaitos'!DE25</f>
        <v>3027.1464646464697</v>
      </c>
      <c r="DF11" s="88">
        <f>-'Finansinės ataskaitos'!DF25</f>
        <v>2982.9545454545505</v>
      </c>
      <c r="DG11" s="88">
        <f>-'Finansinės ataskaitos'!DG25</f>
        <v>2938.7626262626313</v>
      </c>
      <c r="DH11" s="88">
        <f>-'Finansinės ataskaitos'!DH25</f>
        <v>2894.5707070707122</v>
      </c>
      <c r="DI11" s="88">
        <f>-'Finansinės ataskaitos'!DI25</f>
        <v>2850.378787878793</v>
      </c>
      <c r="DJ11" s="88">
        <f>-'Finansinės ataskaitos'!DJ25</f>
        <v>2806.1868686868738</v>
      </c>
      <c r="DK11" s="88">
        <f>-'Finansinės ataskaitos'!DK25</f>
        <v>2761.9949494949547</v>
      </c>
      <c r="DL11" s="88">
        <f>-'Finansinės ataskaitos'!DL25</f>
        <v>2717.8030303030355</v>
      </c>
      <c r="DM11" s="88">
        <f>-'Finansinės ataskaitos'!DM25</f>
        <v>2673.6111111111163</v>
      </c>
      <c r="DN11" s="447">
        <f t="shared" si="217"/>
        <v>35000.000000000058</v>
      </c>
      <c r="DO11" s="88">
        <f>-'Finansinės ataskaitos'!DO25</f>
        <v>2629.4191919191971</v>
      </c>
      <c r="DP11" s="88">
        <f>-'Finansinės ataskaitos'!DP25</f>
        <v>2585.2272727272784</v>
      </c>
      <c r="DQ11" s="88">
        <f>-'Finansinės ataskaitos'!DQ25</f>
        <v>2541.0353535353593</v>
      </c>
      <c r="DR11" s="88">
        <f>-'Finansinės ataskaitos'!DR25</f>
        <v>2496.8434343434401</v>
      </c>
      <c r="DS11" s="88">
        <f>-'Finansinės ataskaitos'!DS25</f>
        <v>2452.6515151515209</v>
      </c>
      <c r="DT11" s="88">
        <f>-'Finansinės ataskaitos'!DT25</f>
        <v>2408.4595959596018</v>
      </c>
      <c r="DU11" s="88">
        <f>-'Finansinės ataskaitos'!DU25</f>
        <v>2364.2676767676826</v>
      </c>
      <c r="DV11" s="88">
        <f>-'Finansinės ataskaitos'!DV25</f>
        <v>2320.0757575757634</v>
      </c>
      <c r="DW11" s="88">
        <f>-'Finansinės ataskaitos'!DW25</f>
        <v>2275.8838383838438</v>
      </c>
      <c r="DX11" s="88">
        <f>-'Finansinės ataskaitos'!DX25</f>
        <v>2231.6919191919246</v>
      </c>
      <c r="DY11" s="88">
        <f>-'Finansinės ataskaitos'!DY25</f>
        <v>2187.5000000000055</v>
      </c>
      <c r="DZ11" s="88">
        <f>-'Finansinės ataskaitos'!DZ25</f>
        <v>2143.3080808080863</v>
      </c>
      <c r="EA11" s="447">
        <f t="shared" si="218"/>
        <v>28636.363636363705</v>
      </c>
      <c r="EB11" s="88">
        <f>-'Finansinės ataskaitos'!EB25</f>
        <v>2099.1161616161671</v>
      </c>
      <c r="EC11" s="88">
        <f>-'Finansinės ataskaitos'!EC25</f>
        <v>2054.924242424248</v>
      </c>
      <c r="ED11" s="88">
        <f>-'Finansinės ataskaitos'!ED25</f>
        <v>2010.732323232329</v>
      </c>
      <c r="EE11" s="88">
        <f>-'Finansinės ataskaitos'!EE25</f>
        <v>1966.5404040404098</v>
      </c>
      <c r="EF11" s="88">
        <f>-'Finansinės ataskaitos'!EF25</f>
        <v>1922.3484848484907</v>
      </c>
      <c r="EG11" s="88">
        <f>-'Finansinės ataskaitos'!EG25</f>
        <v>1878.1565656565715</v>
      </c>
      <c r="EH11" s="88">
        <f>-'Finansinės ataskaitos'!EH25</f>
        <v>1833.9646464646523</v>
      </c>
      <c r="EI11" s="88">
        <f>-'Finansinės ataskaitos'!EI25</f>
        <v>1789.7727272727332</v>
      </c>
      <c r="EJ11" s="88">
        <f>-'Finansinės ataskaitos'!EJ25</f>
        <v>1745.580808080814</v>
      </c>
      <c r="EK11" s="88">
        <f>-'Finansinės ataskaitos'!EK25</f>
        <v>1701.3888888888948</v>
      </c>
      <c r="EL11" s="88">
        <f>-'Finansinės ataskaitos'!EL25</f>
        <v>1657.1969696969757</v>
      </c>
      <c r="EM11" s="88">
        <f>-'Finansinės ataskaitos'!EM25</f>
        <v>1613.0050505050565</v>
      </c>
      <c r="EN11" s="447">
        <f t="shared" si="219"/>
        <v>22272.727272727341</v>
      </c>
      <c r="EO11" s="88">
        <f>-'Finansinės ataskaitos'!EO25</f>
        <v>1568.8131313131373</v>
      </c>
      <c r="EP11" s="88">
        <f>-'Finansinės ataskaitos'!EP25</f>
        <v>1524.6212121212182</v>
      </c>
      <c r="EQ11" s="88">
        <f>-'Finansinės ataskaitos'!EQ25</f>
        <v>1480.429292929299</v>
      </c>
      <c r="ER11" s="88">
        <f>-'Finansinės ataskaitos'!ER25</f>
        <v>1436.2373737373798</v>
      </c>
      <c r="ES11" s="88">
        <f>-'Finansinės ataskaitos'!ES25</f>
        <v>1392.0454545454609</v>
      </c>
      <c r="ET11" s="88">
        <f>-'Finansinės ataskaitos'!ET25</f>
        <v>1347.8535353535417</v>
      </c>
      <c r="EU11" s="88">
        <f>-'Finansinės ataskaitos'!EU25</f>
        <v>1303.6616161616225</v>
      </c>
      <c r="EV11" s="88">
        <f>-'Finansinės ataskaitos'!EV25</f>
        <v>1259.4696969697034</v>
      </c>
      <c r="EW11" s="88">
        <f>-'Finansinės ataskaitos'!EW25</f>
        <v>1215.2777777777842</v>
      </c>
      <c r="EX11" s="88">
        <f>-'Finansinės ataskaitos'!EX25</f>
        <v>1171.085858585865</v>
      </c>
      <c r="EY11" s="88">
        <f>-'Finansinės ataskaitos'!EY25</f>
        <v>1126.8939393939459</v>
      </c>
      <c r="EZ11" s="88">
        <f>-'Finansinės ataskaitos'!EZ25</f>
        <v>1082.7020202020269</v>
      </c>
      <c r="FA11" s="447">
        <f t="shared" si="220"/>
        <v>15909.090909090984</v>
      </c>
      <c r="FB11" s="88">
        <f>-'Finansinės ataskaitos'!FB25</f>
        <v>1038.5101010101077</v>
      </c>
      <c r="FC11" s="88">
        <f>-'Finansinės ataskaitos'!FC25</f>
        <v>994.31818181818846</v>
      </c>
      <c r="FD11" s="88">
        <f>-'Finansinės ataskaitos'!FD25</f>
        <v>950.12626262626929</v>
      </c>
      <c r="FE11" s="88">
        <f>-'Finansinės ataskaitos'!FE25</f>
        <v>905.93434343435024</v>
      </c>
      <c r="FF11" s="88">
        <f>-'Finansinės ataskaitos'!FF25</f>
        <v>861.74242424243107</v>
      </c>
      <c r="FG11" s="88">
        <f>-'Finansinės ataskaitos'!FG25</f>
        <v>817.5505050505119</v>
      </c>
      <c r="FH11" s="88">
        <f>-'Finansinės ataskaitos'!FH25</f>
        <v>773.35858585859273</v>
      </c>
      <c r="FI11" s="88">
        <f>-'Finansinės ataskaitos'!FI25</f>
        <v>729.16666666667356</v>
      </c>
      <c r="FJ11" s="88">
        <f>-'Finansinės ataskaitos'!FJ25</f>
        <v>684.97474747475439</v>
      </c>
      <c r="FK11" s="88">
        <f>-'Finansinės ataskaitos'!FK25</f>
        <v>640.78282828283523</v>
      </c>
      <c r="FL11" s="88">
        <f>-'Finansinės ataskaitos'!FL25</f>
        <v>596.59090909091606</v>
      </c>
      <c r="FM11" s="88">
        <f>-'Finansinės ataskaitos'!FM25</f>
        <v>552.39898989899689</v>
      </c>
      <c r="FN11" s="447">
        <f t="shared" si="221"/>
        <v>9545.4545454546278</v>
      </c>
      <c r="FO11" s="88">
        <f>-'Finansinės ataskaitos'!FO25</f>
        <v>508.20707070707772</v>
      </c>
      <c r="FP11" s="88">
        <f>-'Finansinės ataskaitos'!FP25</f>
        <v>464.01515151515855</v>
      </c>
      <c r="FQ11" s="88">
        <f>-'Finansinės ataskaitos'!FQ25</f>
        <v>419.82323232323944</v>
      </c>
      <c r="FR11" s="88">
        <f>-'Finansinės ataskaitos'!FR25</f>
        <v>375.63131313132027</v>
      </c>
      <c r="FS11" s="88">
        <f>-'Finansinės ataskaitos'!FS25</f>
        <v>331.43939393940104</v>
      </c>
      <c r="FT11" s="88">
        <f>-'Finansinės ataskaitos'!FT25</f>
        <v>287.24747474748187</v>
      </c>
      <c r="FU11" s="88">
        <f>-'Finansinės ataskaitos'!FU25</f>
        <v>243.05555555556265</v>
      </c>
      <c r="FV11" s="88">
        <f>-'Finansinės ataskaitos'!FV25</f>
        <v>198.86363636364348</v>
      </c>
      <c r="FW11" s="88">
        <f>-'Finansinės ataskaitos'!FW25</f>
        <v>154.67171717172428</v>
      </c>
      <c r="FX11" s="88">
        <f>-'Finansinės ataskaitos'!FX25</f>
        <v>110.47979797980508</v>
      </c>
      <c r="FY11" s="88">
        <f>-'Finansinės ataskaitos'!FY25</f>
        <v>66.287878787885887</v>
      </c>
      <c r="FZ11" s="88">
        <f>-'Finansinės ataskaitos'!FZ25</f>
        <v>22.095959595966686</v>
      </c>
      <c r="GA11" s="447">
        <f t="shared" si="222"/>
        <v>3181.8181818182661</v>
      </c>
      <c r="GB11" s="88">
        <f>-'Finansinės ataskaitos'!GB25</f>
        <v>8.1005661437908805E-12</v>
      </c>
      <c r="GC11" s="88">
        <f>-'Finansinės ataskaitos'!GC25</f>
        <v>8.1005661437908805E-12</v>
      </c>
      <c r="GD11" s="88">
        <f>-'Finansinės ataskaitos'!GD25</f>
        <v>8.1005661437908805E-12</v>
      </c>
      <c r="GE11" s="88">
        <f>-'Finansinės ataskaitos'!GE25</f>
        <v>8.1005661437908805E-12</v>
      </c>
      <c r="GF11" s="88">
        <f>-'Finansinės ataskaitos'!GF25</f>
        <v>8.1005661437908805E-12</v>
      </c>
      <c r="GG11" s="88">
        <f>-'Finansinės ataskaitos'!GG25</f>
        <v>8.1005661437908805E-12</v>
      </c>
      <c r="GH11" s="88">
        <f>-'Finansinės ataskaitos'!GH25</f>
        <v>8.1005661437908805E-12</v>
      </c>
      <c r="GI11" s="88">
        <f>-'Finansinės ataskaitos'!GI25</f>
        <v>8.1005661437908805E-12</v>
      </c>
      <c r="GJ11" s="88">
        <f>-'Finansinės ataskaitos'!GJ25</f>
        <v>8.1005661437908805E-12</v>
      </c>
      <c r="GK11" s="88">
        <f>-'Finansinės ataskaitos'!GK25</f>
        <v>8.1005661437908805E-12</v>
      </c>
      <c r="GL11" s="88">
        <f>-'Finansinės ataskaitos'!GL25</f>
        <v>8.1005661437908805E-12</v>
      </c>
      <c r="GM11" s="88">
        <f>-'Finansinės ataskaitos'!GM25</f>
        <v>8.1005661437908805E-12</v>
      </c>
      <c r="GN11" s="447">
        <f t="shared" si="223"/>
        <v>9.7206793725490566E-11</v>
      </c>
      <c r="GO11" s="88">
        <f>-'Finansinės ataskaitos'!GO25</f>
        <v>8.1005661437908805E-12</v>
      </c>
      <c r="GP11" s="88">
        <f>-'Finansinės ataskaitos'!GP25</f>
        <v>8.1005661437908805E-12</v>
      </c>
      <c r="GQ11" s="88">
        <f>-'Finansinės ataskaitos'!GQ25</f>
        <v>8.1005661437908805E-12</v>
      </c>
      <c r="GR11" s="88">
        <f>-'Finansinės ataskaitos'!GR25</f>
        <v>8.1005661437908805E-12</v>
      </c>
      <c r="GS11" s="88">
        <f>-'Finansinės ataskaitos'!GS25</f>
        <v>8.1005661437908805E-12</v>
      </c>
      <c r="GT11" s="88">
        <f>-'Finansinės ataskaitos'!GT25</f>
        <v>8.1005661437908805E-12</v>
      </c>
      <c r="GU11" s="88">
        <f>-'Finansinės ataskaitos'!GU25</f>
        <v>8.1005661437908805E-12</v>
      </c>
      <c r="GV11" s="88">
        <f>-'Finansinės ataskaitos'!GV25</f>
        <v>8.1005661437908805E-12</v>
      </c>
      <c r="GW11" s="88">
        <f>-'Finansinės ataskaitos'!GW25</f>
        <v>8.1005661437908805E-12</v>
      </c>
      <c r="GX11" s="88">
        <f>-'Finansinės ataskaitos'!GX25</f>
        <v>8.1005661437908805E-12</v>
      </c>
      <c r="GY11" s="88">
        <f>-'Finansinės ataskaitos'!GY25</f>
        <v>8.1005661437908805E-12</v>
      </c>
      <c r="GZ11" s="88">
        <f>-'Finansinės ataskaitos'!GZ25</f>
        <v>8.1005661437908805E-12</v>
      </c>
      <c r="HA11" s="447">
        <f t="shared" si="224"/>
        <v>9.7206793725490566E-11</v>
      </c>
      <c r="HB11" s="447">
        <f>'Investuotojas ir Finansuotojas'!HB24+'Investuotojas ir Finansuotojas'!HB37</f>
        <v>8.1005661437908805E-12</v>
      </c>
      <c r="HC11" s="447">
        <f>'Investuotojas ir Finansuotojas'!HC24+'Investuotojas ir Finansuotojas'!HC37</f>
        <v>8.1005661437908805E-12</v>
      </c>
      <c r="HD11" s="447">
        <f>'Investuotojas ir Finansuotojas'!HD24+'Investuotojas ir Finansuotojas'!HD37</f>
        <v>8.1005661437908805E-12</v>
      </c>
      <c r="HE11" s="447">
        <f>'Investuotojas ir Finansuotojas'!HE24+'Investuotojas ir Finansuotojas'!HE37</f>
        <v>8.1005661437908805E-12</v>
      </c>
      <c r="HF11" s="447">
        <f>'Investuotojas ir Finansuotojas'!HF24+'Investuotojas ir Finansuotojas'!HF37</f>
        <v>8.1005661437908805E-12</v>
      </c>
      <c r="HG11" s="447">
        <f>'Investuotojas ir Finansuotojas'!HG24+'Investuotojas ir Finansuotojas'!HG37</f>
        <v>8.1005661437908805E-12</v>
      </c>
      <c r="HH11" s="447">
        <f>'Investuotojas ir Finansuotojas'!HH24+'Investuotojas ir Finansuotojas'!HH37</f>
        <v>8.1005661437908805E-12</v>
      </c>
      <c r="HI11" s="447">
        <f>'Investuotojas ir Finansuotojas'!HI24+'Investuotojas ir Finansuotojas'!HI37</f>
        <v>8.1005661437908805E-12</v>
      </c>
      <c r="HJ11" s="447">
        <f>'Investuotojas ir Finansuotojas'!HJ24+'Investuotojas ir Finansuotojas'!HJ37</f>
        <v>8.1005661437908805E-12</v>
      </c>
      <c r="HK11" s="447">
        <f>'Investuotojas ir Finansuotojas'!HK24+'Investuotojas ir Finansuotojas'!HK37</f>
        <v>8.1005661437908805E-12</v>
      </c>
      <c r="HL11" s="447">
        <f>'Investuotojas ir Finansuotojas'!HL24+'Investuotojas ir Finansuotojas'!HL37</f>
        <v>8.1005661437908805E-12</v>
      </c>
      <c r="HM11" s="447">
        <f>'Investuotojas ir Finansuotojas'!HM24+'Investuotojas ir Finansuotojas'!HM37</f>
        <v>8.1005661437908805E-12</v>
      </c>
      <c r="HN11" s="447">
        <f>'Investuotojas ir Finansuotojas'!HN24+'Investuotojas ir Finansuotojas'!HN37</f>
        <v>9.7206793725490566E-11</v>
      </c>
      <c r="HO11" s="447">
        <f>'Investuotojas ir Finansuotojas'!HO24+'Investuotojas ir Finansuotojas'!HO37</f>
        <v>8.1005661437908805E-12</v>
      </c>
      <c r="HP11" s="447">
        <f>'Investuotojas ir Finansuotojas'!HP24+'Investuotojas ir Finansuotojas'!HP37</f>
        <v>8.1005661437908805E-12</v>
      </c>
      <c r="HQ11" s="447">
        <f>'Investuotojas ir Finansuotojas'!HQ24+'Investuotojas ir Finansuotojas'!HQ37</f>
        <v>8.1005661437908805E-12</v>
      </c>
      <c r="HR11" s="447">
        <f>'Investuotojas ir Finansuotojas'!HR24+'Investuotojas ir Finansuotojas'!HR37</f>
        <v>8.1005661437908805E-12</v>
      </c>
      <c r="HS11" s="447">
        <f>'Investuotojas ir Finansuotojas'!HS24+'Investuotojas ir Finansuotojas'!HS37</f>
        <v>8.1005661437908805E-12</v>
      </c>
      <c r="HT11" s="447">
        <f>'Investuotojas ir Finansuotojas'!HT24+'Investuotojas ir Finansuotojas'!HT37</f>
        <v>8.1005661437908805E-12</v>
      </c>
      <c r="HU11" s="447">
        <f>'Investuotojas ir Finansuotojas'!HU24+'Investuotojas ir Finansuotojas'!HU37</f>
        <v>8.1005661437908805E-12</v>
      </c>
      <c r="HV11" s="447">
        <f>'Investuotojas ir Finansuotojas'!HV24+'Investuotojas ir Finansuotojas'!HV37</f>
        <v>8.1005661437908805E-12</v>
      </c>
      <c r="HW11" s="447">
        <f>'Investuotojas ir Finansuotojas'!HW24+'Investuotojas ir Finansuotojas'!HW37</f>
        <v>8.1005661437908805E-12</v>
      </c>
      <c r="HX11" s="447">
        <f>'Investuotojas ir Finansuotojas'!HX24+'Investuotojas ir Finansuotojas'!HX37</f>
        <v>8.1005661437908805E-12</v>
      </c>
      <c r="HY11" s="447">
        <f>'Investuotojas ir Finansuotojas'!HY24+'Investuotojas ir Finansuotojas'!HY37</f>
        <v>8.1005661437908805E-12</v>
      </c>
      <c r="HZ11" s="447">
        <f>'Investuotojas ir Finansuotojas'!HZ24+'Investuotojas ir Finansuotojas'!HZ37</f>
        <v>8.1005661437908805E-12</v>
      </c>
      <c r="IA11" s="447">
        <f>'Investuotojas ir Finansuotojas'!IA24+'Investuotojas ir Finansuotojas'!IA37</f>
        <v>9.7206793725490566E-11</v>
      </c>
      <c r="IB11" s="447">
        <f>'Investuotojas ir Finansuotojas'!IB24+'Investuotojas ir Finansuotojas'!IB37</f>
        <v>8.1005661437908805E-12</v>
      </c>
      <c r="IC11" s="447">
        <f>'Investuotojas ir Finansuotojas'!IC24+'Investuotojas ir Finansuotojas'!IC37</f>
        <v>8.1005661437908805E-12</v>
      </c>
      <c r="ID11" s="447">
        <f>'Investuotojas ir Finansuotojas'!ID24+'Investuotojas ir Finansuotojas'!ID37</f>
        <v>8.1005661437908805E-12</v>
      </c>
      <c r="IE11" s="447">
        <f>'Investuotojas ir Finansuotojas'!IE24+'Investuotojas ir Finansuotojas'!IE37</f>
        <v>8.1005661437908805E-12</v>
      </c>
      <c r="IF11" s="447">
        <f>'Investuotojas ir Finansuotojas'!IF24+'Investuotojas ir Finansuotojas'!IF37</f>
        <v>8.1005661437908805E-12</v>
      </c>
      <c r="IG11" s="447">
        <f>'Investuotojas ir Finansuotojas'!IG24+'Investuotojas ir Finansuotojas'!IG37</f>
        <v>8.1005661437908805E-12</v>
      </c>
      <c r="IH11" s="447">
        <f>'Investuotojas ir Finansuotojas'!IH24+'Investuotojas ir Finansuotojas'!IH37</f>
        <v>8.1005661437908805E-12</v>
      </c>
      <c r="II11" s="447">
        <f>'Investuotojas ir Finansuotojas'!II24+'Investuotojas ir Finansuotojas'!II37</f>
        <v>8.1005661437908805E-12</v>
      </c>
      <c r="IJ11" s="447">
        <f>'Investuotojas ir Finansuotojas'!IJ24+'Investuotojas ir Finansuotojas'!IJ37</f>
        <v>8.1005661437908805E-12</v>
      </c>
      <c r="IK11" s="447">
        <f>'Investuotojas ir Finansuotojas'!IK24+'Investuotojas ir Finansuotojas'!IK37</f>
        <v>8.1005661437908805E-12</v>
      </c>
      <c r="IL11" s="447">
        <f>'Investuotojas ir Finansuotojas'!IL24+'Investuotojas ir Finansuotojas'!IL37</f>
        <v>8.1005661437908805E-12</v>
      </c>
      <c r="IM11" s="447">
        <f>'Investuotojas ir Finansuotojas'!IM24+'Investuotojas ir Finansuotojas'!IM37</f>
        <v>8.1005661437908805E-12</v>
      </c>
      <c r="IN11" s="447">
        <f>'Investuotojas ir Finansuotojas'!IN24+'Investuotojas ir Finansuotojas'!IN37</f>
        <v>9.7206793725490566E-11</v>
      </c>
      <c r="IO11" s="447">
        <f>'Investuotojas ir Finansuotojas'!IO24+'Investuotojas ir Finansuotojas'!IO37</f>
        <v>8.1005661437908805E-12</v>
      </c>
      <c r="IP11" s="447">
        <f>'Investuotojas ir Finansuotojas'!IP24+'Investuotojas ir Finansuotojas'!IP37</f>
        <v>8.1005661437908805E-12</v>
      </c>
      <c r="IQ11" s="447">
        <f>'Investuotojas ir Finansuotojas'!IQ24+'Investuotojas ir Finansuotojas'!IQ37</f>
        <v>8.1005661437908805E-12</v>
      </c>
      <c r="IR11" s="447">
        <f>'Investuotojas ir Finansuotojas'!IR24+'Investuotojas ir Finansuotojas'!IR37</f>
        <v>8.1005661437908805E-12</v>
      </c>
      <c r="IS11" s="447">
        <f>'Investuotojas ir Finansuotojas'!IS24+'Investuotojas ir Finansuotojas'!IS37</f>
        <v>8.1005661437908805E-12</v>
      </c>
      <c r="IT11" s="447">
        <f>'Investuotojas ir Finansuotojas'!IT24+'Investuotojas ir Finansuotojas'!IT37</f>
        <v>8.1005661437908805E-12</v>
      </c>
      <c r="IU11" s="447">
        <f>'Investuotojas ir Finansuotojas'!IU24+'Investuotojas ir Finansuotojas'!IU37</f>
        <v>8.1005661437908805E-12</v>
      </c>
      <c r="IV11" s="447">
        <f>'Investuotojas ir Finansuotojas'!IV24+'Investuotojas ir Finansuotojas'!IV37</f>
        <v>8.1005661437908805E-12</v>
      </c>
      <c r="IW11" s="447">
        <f>'Investuotojas ir Finansuotojas'!IW24+'Investuotojas ir Finansuotojas'!IW37</f>
        <v>8.1005661437908805E-12</v>
      </c>
      <c r="IX11" s="447">
        <f>'Investuotojas ir Finansuotojas'!IX24+'Investuotojas ir Finansuotojas'!IX37</f>
        <v>8.1005661437908805E-12</v>
      </c>
      <c r="IY11" s="447">
        <f>'Investuotojas ir Finansuotojas'!IY24+'Investuotojas ir Finansuotojas'!IY37</f>
        <v>8.1005661437908805E-12</v>
      </c>
      <c r="IZ11" s="447">
        <f>'Investuotojas ir Finansuotojas'!IZ24+'Investuotojas ir Finansuotojas'!IZ37</f>
        <v>8.1005661437908805E-12</v>
      </c>
      <c r="JA11" s="447">
        <f>'Investuotojas ir Finansuotojas'!JA24+'Investuotojas ir Finansuotojas'!JA37</f>
        <v>9.7206793725490566E-11</v>
      </c>
      <c r="JB11" s="447">
        <f>'Investuotojas ir Finansuotojas'!JB24+'Investuotojas ir Finansuotojas'!JB37</f>
        <v>8.1005661437908805E-12</v>
      </c>
      <c r="JC11" s="447">
        <f>'Investuotojas ir Finansuotojas'!JC24+'Investuotojas ir Finansuotojas'!JC37</f>
        <v>8.1005661437908805E-12</v>
      </c>
      <c r="JD11" s="447">
        <f>'Investuotojas ir Finansuotojas'!JD24+'Investuotojas ir Finansuotojas'!JD37</f>
        <v>8.1005661437908805E-12</v>
      </c>
      <c r="JE11" s="447">
        <f>'Investuotojas ir Finansuotojas'!JE24+'Investuotojas ir Finansuotojas'!JE37</f>
        <v>8.1005661437908805E-12</v>
      </c>
      <c r="JF11" s="447">
        <f>'Investuotojas ir Finansuotojas'!JF24+'Investuotojas ir Finansuotojas'!JF37</f>
        <v>8.1005661437908805E-12</v>
      </c>
      <c r="JG11" s="447">
        <f>'Investuotojas ir Finansuotojas'!JG24+'Investuotojas ir Finansuotojas'!JG37</f>
        <v>8.1005661437908805E-12</v>
      </c>
      <c r="JH11" s="447">
        <f>'Investuotojas ir Finansuotojas'!JH24+'Investuotojas ir Finansuotojas'!JH37</f>
        <v>8.1005661437908805E-12</v>
      </c>
      <c r="JI11" s="447">
        <f>'Investuotojas ir Finansuotojas'!JI24+'Investuotojas ir Finansuotojas'!JI37</f>
        <v>8.1005661437908805E-12</v>
      </c>
      <c r="JJ11" s="447">
        <f>'Investuotojas ir Finansuotojas'!JJ24+'Investuotojas ir Finansuotojas'!JJ37</f>
        <v>8.1005661437908805E-12</v>
      </c>
      <c r="JK11" s="447">
        <f>'Investuotojas ir Finansuotojas'!JK24+'Investuotojas ir Finansuotojas'!JK37</f>
        <v>8.1005661437908805E-12</v>
      </c>
      <c r="JL11" s="447">
        <f>'Investuotojas ir Finansuotojas'!JL24+'Investuotojas ir Finansuotojas'!JL37</f>
        <v>8.1005661437908805E-12</v>
      </c>
      <c r="JM11" s="447">
        <f>'Investuotojas ir Finansuotojas'!JM24+'Investuotojas ir Finansuotojas'!JM37</f>
        <v>8.1005661437908805E-12</v>
      </c>
      <c r="JN11" s="447">
        <f>'Investuotojas ir Finansuotojas'!JN24+'Investuotojas ir Finansuotojas'!JN37</f>
        <v>9.7206793725490566E-11</v>
      </c>
      <c r="JO11" s="447">
        <f>'Investuotojas ir Finansuotojas'!JO24+'Investuotojas ir Finansuotojas'!JO37</f>
        <v>8.1005661437908805E-12</v>
      </c>
      <c r="JP11" s="447">
        <f>'Investuotojas ir Finansuotojas'!JP24+'Investuotojas ir Finansuotojas'!JP37</f>
        <v>8.1005661437908805E-12</v>
      </c>
      <c r="JQ11" s="447">
        <f>'Investuotojas ir Finansuotojas'!JQ24+'Investuotojas ir Finansuotojas'!JQ37</f>
        <v>8.1005661437908805E-12</v>
      </c>
      <c r="JR11" s="447">
        <f>'Investuotojas ir Finansuotojas'!JR24+'Investuotojas ir Finansuotojas'!JR37</f>
        <v>8.1005661437908805E-12</v>
      </c>
      <c r="JS11" s="447">
        <f>'Investuotojas ir Finansuotojas'!JS24+'Investuotojas ir Finansuotojas'!JS37</f>
        <v>8.1005661437908805E-12</v>
      </c>
      <c r="JT11" s="447">
        <f>'Investuotojas ir Finansuotojas'!JT24+'Investuotojas ir Finansuotojas'!JT37</f>
        <v>8.1005661437908805E-12</v>
      </c>
      <c r="JU11" s="447">
        <f>'Investuotojas ir Finansuotojas'!JU24+'Investuotojas ir Finansuotojas'!JU37</f>
        <v>8.1005661437908805E-12</v>
      </c>
      <c r="JV11" s="447">
        <f>'Investuotojas ir Finansuotojas'!JV24+'Investuotojas ir Finansuotojas'!JV37</f>
        <v>8.1005661437908805E-12</v>
      </c>
      <c r="JW11" s="447">
        <f>'Investuotojas ir Finansuotojas'!JW24+'Investuotojas ir Finansuotojas'!JW37</f>
        <v>8.1005661437908805E-12</v>
      </c>
      <c r="JX11" s="447">
        <f>'Investuotojas ir Finansuotojas'!JX24+'Investuotojas ir Finansuotojas'!JX37</f>
        <v>8.1005661437908805E-12</v>
      </c>
      <c r="JY11" s="447">
        <f>'Investuotojas ir Finansuotojas'!JY24+'Investuotojas ir Finansuotojas'!JY37</f>
        <v>8.1005661437908805E-12</v>
      </c>
      <c r="JZ11" s="447">
        <f>'Investuotojas ir Finansuotojas'!JZ24+'Investuotojas ir Finansuotojas'!JZ37</f>
        <v>8.1005661437908805E-12</v>
      </c>
      <c r="KA11" s="447">
        <f>'Investuotojas ir Finansuotojas'!KA24+'Investuotojas ir Finansuotojas'!KA37</f>
        <v>9.7206793725490566E-11</v>
      </c>
      <c r="KB11" s="447">
        <f>'Investuotojas ir Finansuotojas'!KB24+'Investuotojas ir Finansuotojas'!KB37</f>
        <v>8.1005661437908805E-12</v>
      </c>
      <c r="KC11" s="447">
        <f>'Investuotojas ir Finansuotojas'!KC24+'Investuotojas ir Finansuotojas'!KC37</f>
        <v>8.1005661437908805E-12</v>
      </c>
      <c r="KD11" s="447">
        <f>'Investuotojas ir Finansuotojas'!KD24+'Investuotojas ir Finansuotojas'!KD37</f>
        <v>8.1005661437908805E-12</v>
      </c>
      <c r="KE11" s="447">
        <f>'Investuotojas ir Finansuotojas'!KE24+'Investuotojas ir Finansuotojas'!KE37</f>
        <v>8.1005661437908805E-12</v>
      </c>
      <c r="KF11" s="447">
        <f>'Investuotojas ir Finansuotojas'!KF24+'Investuotojas ir Finansuotojas'!KF37</f>
        <v>8.1005661437908805E-12</v>
      </c>
      <c r="KG11" s="447">
        <f>'Investuotojas ir Finansuotojas'!KG24+'Investuotojas ir Finansuotojas'!KG37</f>
        <v>8.1005661437908805E-12</v>
      </c>
      <c r="KH11" s="447">
        <f>'Investuotojas ir Finansuotojas'!KH24+'Investuotojas ir Finansuotojas'!KH37</f>
        <v>8.1005661437908805E-12</v>
      </c>
      <c r="KI11" s="447">
        <f>'Investuotojas ir Finansuotojas'!KI24+'Investuotojas ir Finansuotojas'!KI37</f>
        <v>8.1005661437908805E-12</v>
      </c>
      <c r="KJ11" s="447">
        <f>'Investuotojas ir Finansuotojas'!KJ24+'Investuotojas ir Finansuotojas'!KJ37</f>
        <v>8.1005661437908805E-12</v>
      </c>
      <c r="KK11" s="447">
        <f>'Investuotojas ir Finansuotojas'!KK24+'Investuotojas ir Finansuotojas'!KK37</f>
        <v>8.1005661437908805E-12</v>
      </c>
      <c r="KL11" s="447">
        <f>'Investuotojas ir Finansuotojas'!KL24+'Investuotojas ir Finansuotojas'!KL37</f>
        <v>8.1005661437908805E-12</v>
      </c>
      <c r="KM11" s="447">
        <f>'Investuotojas ir Finansuotojas'!KM24+'Investuotojas ir Finansuotojas'!KM37</f>
        <v>8.1005661437908805E-12</v>
      </c>
      <c r="KN11" s="447">
        <f>'Investuotojas ir Finansuotojas'!KN24+'Investuotojas ir Finansuotojas'!KN37</f>
        <v>9.7206793725490566E-11</v>
      </c>
      <c r="KO11" s="447">
        <f>'Investuotojas ir Finansuotojas'!KO24+'Investuotojas ir Finansuotojas'!KO37</f>
        <v>8.1005661437908805E-12</v>
      </c>
      <c r="KP11" s="447">
        <f>'Investuotojas ir Finansuotojas'!KP24+'Investuotojas ir Finansuotojas'!KP37</f>
        <v>8.1005661437908805E-12</v>
      </c>
      <c r="KQ11" s="447">
        <f>'Investuotojas ir Finansuotojas'!KQ24+'Investuotojas ir Finansuotojas'!KQ37</f>
        <v>8.1005661437908805E-12</v>
      </c>
      <c r="KR11" s="447">
        <f>'Investuotojas ir Finansuotojas'!KR24+'Investuotojas ir Finansuotojas'!KR37</f>
        <v>8.1005661437908805E-12</v>
      </c>
      <c r="KS11" s="447">
        <f>'Investuotojas ir Finansuotojas'!KS24+'Investuotojas ir Finansuotojas'!KS37</f>
        <v>8.1005661437908805E-12</v>
      </c>
      <c r="KT11" s="447">
        <f>'Investuotojas ir Finansuotojas'!KT24+'Investuotojas ir Finansuotojas'!KT37</f>
        <v>8.1005661437908805E-12</v>
      </c>
      <c r="KU11" s="447">
        <f>'Investuotojas ir Finansuotojas'!KU24+'Investuotojas ir Finansuotojas'!KU37</f>
        <v>8.1005661437908805E-12</v>
      </c>
      <c r="KV11" s="447">
        <f>'Investuotojas ir Finansuotojas'!KV24+'Investuotojas ir Finansuotojas'!KV37</f>
        <v>8.1005661437908805E-12</v>
      </c>
      <c r="KW11" s="447">
        <f>'Investuotojas ir Finansuotojas'!KW24+'Investuotojas ir Finansuotojas'!KW37</f>
        <v>8.1005661437908805E-12</v>
      </c>
      <c r="KX11" s="447">
        <f>'Investuotojas ir Finansuotojas'!KX24+'Investuotojas ir Finansuotojas'!KX37</f>
        <v>8.1005661437908805E-12</v>
      </c>
      <c r="KY11" s="447">
        <f>'Investuotojas ir Finansuotojas'!KY24+'Investuotojas ir Finansuotojas'!KY37</f>
        <v>8.1005661437908805E-12</v>
      </c>
      <c r="KZ11" s="447">
        <f>'Investuotojas ir Finansuotojas'!KZ24+'Investuotojas ir Finansuotojas'!KZ37</f>
        <v>8.1005661437908805E-12</v>
      </c>
      <c r="LA11" s="447">
        <f>'Investuotojas ir Finansuotojas'!LA24+'Investuotojas ir Finansuotojas'!LA37</f>
        <v>9.7206793725490566E-11</v>
      </c>
      <c r="LB11" s="447">
        <f>'Investuotojas ir Finansuotojas'!LB24+'Investuotojas ir Finansuotojas'!LB37</f>
        <v>8.1005661437908805E-12</v>
      </c>
      <c r="LC11" s="447">
        <f>'Investuotojas ir Finansuotojas'!LC24+'Investuotojas ir Finansuotojas'!LC37</f>
        <v>8.1005661437908805E-12</v>
      </c>
      <c r="LD11" s="447">
        <f>'Investuotojas ir Finansuotojas'!LD24+'Investuotojas ir Finansuotojas'!LD37</f>
        <v>8.1005661437908805E-12</v>
      </c>
      <c r="LE11" s="447">
        <f>'Investuotojas ir Finansuotojas'!LE24+'Investuotojas ir Finansuotojas'!LE37</f>
        <v>8.1005661437908805E-12</v>
      </c>
      <c r="LF11" s="447">
        <f>'Investuotojas ir Finansuotojas'!LF24+'Investuotojas ir Finansuotojas'!LF37</f>
        <v>8.1005661437908805E-12</v>
      </c>
      <c r="LG11" s="447">
        <f>'Investuotojas ir Finansuotojas'!LG24+'Investuotojas ir Finansuotojas'!LG37</f>
        <v>8.1005661437908805E-12</v>
      </c>
      <c r="LH11" s="447">
        <f>'Investuotojas ir Finansuotojas'!LH24+'Investuotojas ir Finansuotojas'!LH37</f>
        <v>8.1005661437908805E-12</v>
      </c>
      <c r="LI11" s="447">
        <f>'Investuotojas ir Finansuotojas'!LI24+'Investuotojas ir Finansuotojas'!LI37</f>
        <v>8.1005661437908805E-12</v>
      </c>
      <c r="LJ11" s="447">
        <f>'Investuotojas ir Finansuotojas'!LJ24+'Investuotojas ir Finansuotojas'!LJ37</f>
        <v>8.1005661437908805E-12</v>
      </c>
      <c r="LK11" s="447">
        <f>'Investuotojas ir Finansuotojas'!LK24+'Investuotojas ir Finansuotojas'!LK37</f>
        <v>8.1005661437908805E-12</v>
      </c>
      <c r="LL11" s="447">
        <f>'Investuotojas ir Finansuotojas'!LL24+'Investuotojas ir Finansuotojas'!LL37</f>
        <v>8.1005661437908805E-12</v>
      </c>
      <c r="LM11" s="447">
        <f>'Investuotojas ir Finansuotojas'!LM24+'Investuotojas ir Finansuotojas'!LM37</f>
        <v>8.1005661437908805E-12</v>
      </c>
      <c r="LN11" s="448">
        <f>'Investuotojas ir Finansuotojas'!LN24+'Investuotojas ir Finansuotojas'!LN37</f>
        <v>9.7206793725490566E-11</v>
      </c>
    </row>
    <row r="12" spans="1:326" s="454" customFormat="1">
      <c r="A12" s="55" t="s">
        <v>104</v>
      </c>
      <c r="B12" s="450"/>
      <c r="C12" s="451"/>
      <c r="D12" s="451"/>
      <c r="E12" s="451"/>
      <c r="F12" s="451"/>
      <c r="G12" s="451"/>
      <c r="H12" s="451"/>
      <c r="I12" s="451"/>
      <c r="J12" s="451"/>
      <c r="K12" s="451"/>
      <c r="L12" s="451"/>
      <c r="M12" s="451"/>
      <c r="N12" s="274">
        <f>N7-N8</f>
        <v>-36927.083333333314</v>
      </c>
      <c r="O12" s="450"/>
      <c r="P12" s="451"/>
      <c r="Q12" s="451"/>
      <c r="R12" s="451"/>
      <c r="S12" s="451"/>
      <c r="T12" s="451"/>
      <c r="U12" s="451"/>
      <c r="V12" s="451"/>
      <c r="W12" s="451"/>
      <c r="X12" s="451"/>
      <c r="Y12" s="451"/>
      <c r="Z12" s="451"/>
      <c r="AA12" s="274">
        <f>AA7-AA8</f>
        <v>69531.450803952059</v>
      </c>
      <c r="AB12" s="450"/>
      <c r="AC12" s="451"/>
      <c r="AD12" s="451"/>
      <c r="AE12" s="451"/>
      <c r="AF12" s="451"/>
      <c r="AG12" s="451"/>
      <c r="AH12" s="451"/>
      <c r="AI12" s="451"/>
      <c r="AJ12" s="451"/>
      <c r="AK12" s="451"/>
      <c r="AL12" s="451"/>
      <c r="AM12" s="451"/>
      <c r="AN12" s="274">
        <f>AN7-AN8</f>
        <v>480677.62406696321</v>
      </c>
      <c r="AO12" s="450"/>
      <c r="AP12" s="451"/>
      <c r="AQ12" s="451"/>
      <c r="AR12" s="451"/>
      <c r="AS12" s="451"/>
      <c r="AT12" s="451"/>
      <c r="AU12" s="451"/>
      <c r="AV12" s="451"/>
      <c r="AW12" s="451"/>
      <c r="AX12" s="451"/>
      <c r="AY12" s="451"/>
      <c r="AZ12" s="451"/>
      <c r="BA12" s="274">
        <f>BA7-BA8</f>
        <v>963074.56391005544</v>
      </c>
      <c r="BB12" s="450"/>
      <c r="BC12" s="451"/>
      <c r="BD12" s="451"/>
      <c r="BE12" s="451"/>
      <c r="BF12" s="451"/>
      <c r="BG12" s="451"/>
      <c r="BH12" s="451"/>
      <c r="BI12" s="451"/>
      <c r="BJ12" s="451"/>
      <c r="BK12" s="451"/>
      <c r="BL12" s="451"/>
      <c r="BM12" s="451"/>
      <c r="BN12" s="274">
        <f>BN7-BN8</f>
        <v>993636.53313357232</v>
      </c>
      <c r="BO12" s="450"/>
      <c r="BP12" s="451"/>
      <c r="BQ12" s="451"/>
      <c r="BR12" s="451"/>
      <c r="BS12" s="451"/>
      <c r="BT12" s="451"/>
      <c r="BU12" s="451"/>
      <c r="BV12" s="451"/>
      <c r="BW12" s="451"/>
      <c r="BX12" s="451"/>
      <c r="BY12" s="451"/>
      <c r="BZ12" s="451"/>
      <c r="CA12" s="274">
        <f>CA7-CA8</f>
        <v>1005960.3841174417</v>
      </c>
      <c r="CB12" s="450"/>
      <c r="CC12" s="451"/>
      <c r="CD12" s="451"/>
      <c r="CE12" s="451"/>
      <c r="CF12" s="451"/>
      <c r="CG12" s="451"/>
      <c r="CH12" s="451"/>
      <c r="CI12" s="451"/>
      <c r="CJ12" s="451"/>
      <c r="CK12" s="451"/>
      <c r="CL12" s="451"/>
      <c r="CM12" s="451"/>
      <c r="CN12" s="274">
        <f>CN7-CN8</f>
        <v>999326.71386332239</v>
      </c>
      <c r="CO12" s="450"/>
      <c r="CP12" s="451"/>
      <c r="CQ12" s="451"/>
      <c r="CR12" s="451"/>
      <c r="CS12" s="451"/>
      <c r="CT12" s="451"/>
      <c r="CU12" s="451"/>
      <c r="CV12" s="451"/>
      <c r="CW12" s="451"/>
      <c r="CX12" s="451"/>
      <c r="CY12" s="451"/>
      <c r="CZ12" s="451"/>
      <c r="DA12" s="274">
        <f>DA7-DA8</f>
        <v>985647.33659859304</v>
      </c>
      <c r="DB12" s="450"/>
      <c r="DC12" s="451"/>
      <c r="DD12" s="451"/>
      <c r="DE12" s="451"/>
      <c r="DF12" s="451"/>
      <c r="DG12" s="451"/>
      <c r="DH12" s="451"/>
      <c r="DI12" s="451"/>
      <c r="DJ12" s="451"/>
      <c r="DK12" s="451"/>
      <c r="DL12" s="451"/>
      <c r="DM12" s="451"/>
      <c r="DN12" s="274">
        <f>DN7-DN8</f>
        <v>962560.55812039052</v>
      </c>
      <c r="DO12" s="450"/>
      <c r="DP12" s="451"/>
      <c r="DQ12" s="451"/>
      <c r="DR12" s="451"/>
      <c r="DS12" s="451"/>
      <c r="DT12" s="451"/>
      <c r="DU12" s="451"/>
      <c r="DV12" s="451"/>
      <c r="DW12" s="451"/>
      <c r="DX12" s="451"/>
      <c r="DY12" s="451"/>
      <c r="DZ12" s="451"/>
      <c r="EA12" s="274">
        <f>EA7-EA8</f>
        <v>926909.02057649638</v>
      </c>
      <c r="EB12" s="450"/>
      <c r="EC12" s="451"/>
      <c r="ED12" s="451"/>
      <c r="EE12" s="451"/>
      <c r="EF12" s="451"/>
      <c r="EG12" s="451"/>
      <c r="EH12" s="451"/>
      <c r="EI12" s="451"/>
      <c r="EJ12" s="451"/>
      <c r="EK12" s="451"/>
      <c r="EL12" s="451"/>
      <c r="EM12" s="451"/>
      <c r="EN12" s="274">
        <f>EN7-EN8</f>
        <v>874501.46684370039</v>
      </c>
      <c r="EO12" s="450"/>
      <c r="EP12" s="451"/>
      <c r="EQ12" s="451"/>
      <c r="ER12" s="451"/>
      <c r="ES12" s="451"/>
      <c r="ET12" s="451"/>
      <c r="EU12" s="451"/>
      <c r="EV12" s="451"/>
      <c r="EW12" s="451"/>
      <c r="EX12" s="451"/>
      <c r="EY12" s="451"/>
      <c r="EZ12" s="451"/>
      <c r="FA12" s="274">
        <f>FA7-FA8</f>
        <v>799774.90402151505</v>
      </c>
      <c r="FB12" s="450"/>
      <c r="FC12" s="451"/>
      <c r="FD12" s="451"/>
      <c r="FE12" s="451"/>
      <c r="FF12" s="451"/>
      <c r="FG12" s="451"/>
      <c r="FH12" s="451"/>
      <c r="FI12" s="451"/>
      <c r="FJ12" s="451"/>
      <c r="FK12" s="451"/>
      <c r="FL12" s="451"/>
      <c r="FM12" s="451"/>
      <c r="FN12" s="274">
        <f>FN7-FN8</f>
        <v>695346.42889448476</v>
      </c>
      <c r="FO12" s="450"/>
      <c r="FP12" s="451"/>
      <c r="FQ12" s="451"/>
      <c r="FR12" s="451"/>
      <c r="FS12" s="451"/>
      <c r="FT12" s="451"/>
      <c r="FU12" s="451"/>
      <c r="FV12" s="451"/>
      <c r="FW12" s="451"/>
      <c r="FX12" s="451"/>
      <c r="FY12" s="451"/>
      <c r="FZ12" s="451"/>
      <c r="GA12" s="274">
        <f>GA7-GA8</f>
        <v>552365.81299785816</v>
      </c>
      <c r="GB12" s="450"/>
      <c r="GC12" s="451"/>
      <c r="GD12" s="451"/>
      <c r="GE12" s="451"/>
      <c r="GF12" s="451"/>
      <c r="GG12" s="451"/>
      <c r="GH12" s="451"/>
      <c r="GI12" s="451"/>
      <c r="GJ12" s="451"/>
      <c r="GK12" s="451"/>
      <c r="GL12" s="451"/>
      <c r="GM12" s="451"/>
      <c r="GN12" s="274">
        <f>GN7-GN8</f>
        <v>356338.30100154597</v>
      </c>
      <c r="GO12" s="450"/>
      <c r="GP12" s="451"/>
      <c r="GQ12" s="451"/>
      <c r="GR12" s="451"/>
      <c r="GS12" s="451"/>
      <c r="GT12" s="451"/>
      <c r="GU12" s="451"/>
      <c r="GV12" s="451"/>
      <c r="GW12" s="451"/>
      <c r="GX12" s="451"/>
      <c r="GY12" s="451"/>
      <c r="GZ12" s="451"/>
      <c r="HA12" s="274">
        <f>HA7-HA8</f>
        <v>-2.9786164002568941E-7</v>
      </c>
      <c r="HB12" s="452"/>
      <c r="HC12" s="452"/>
      <c r="HD12" s="452"/>
      <c r="HE12" s="452"/>
      <c r="HF12" s="452"/>
      <c r="HG12" s="452"/>
      <c r="HH12" s="452"/>
      <c r="HI12" s="452"/>
      <c r="HJ12" s="452"/>
      <c r="HK12" s="452"/>
      <c r="HL12" s="452"/>
      <c r="HM12" s="452"/>
      <c r="HN12" s="452">
        <f>HN7-HN8</f>
        <v>-9.7206793725490566E-11</v>
      </c>
      <c r="HO12" s="452"/>
      <c r="HP12" s="452"/>
      <c r="HQ12" s="452"/>
      <c r="HR12" s="452"/>
      <c r="HS12" s="452"/>
      <c r="HT12" s="452"/>
      <c r="HU12" s="452"/>
      <c r="HV12" s="452"/>
      <c r="HW12" s="452"/>
      <c r="HX12" s="452"/>
      <c r="HY12" s="452"/>
      <c r="HZ12" s="452"/>
      <c r="IA12" s="452">
        <f>IA7-IA8</f>
        <v>-9.7206793725490566E-11</v>
      </c>
      <c r="IB12" s="452"/>
      <c r="IC12" s="452"/>
      <c r="ID12" s="452"/>
      <c r="IE12" s="452"/>
      <c r="IF12" s="452"/>
      <c r="IG12" s="452"/>
      <c r="IH12" s="452"/>
      <c r="II12" s="452"/>
      <c r="IJ12" s="452"/>
      <c r="IK12" s="452"/>
      <c r="IL12" s="452"/>
      <c r="IM12" s="452"/>
      <c r="IN12" s="452">
        <f>IN7-IN8</f>
        <v>-9.7206793725490566E-11</v>
      </c>
      <c r="IO12" s="452"/>
      <c r="IP12" s="452"/>
      <c r="IQ12" s="452"/>
      <c r="IR12" s="452"/>
      <c r="IS12" s="452"/>
      <c r="IT12" s="452"/>
      <c r="IU12" s="452"/>
      <c r="IV12" s="452"/>
      <c r="IW12" s="452"/>
      <c r="IX12" s="452"/>
      <c r="IY12" s="452"/>
      <c r="IZ12" s="452"/>
      <c r="JA12" s="452">
        <f>JA7-JA8</f>
        <v>-9.7206793725490566E-11</v>
      </c>
      <c r="JB12" s="452"/>
      <c r="JC12" s="452"/>
      <c r="JD12" s="452"/>
      <c r="JE12" s="452"/>
      <c r="JF12" s="452"/>
      <c r="JG12" s="452"/>
      <c r="JH12" s="452"/>
      <c r="JI12" s="452"/>
      <c r="JJ12" s="452"/>
      <c r="JK12" s="452"/>
      <c r="JL12" s="452"/>
      <c r="JM12" s="452"/>
      <c r="JN12" s="452">
        <f>JN7-JN8</f>
        <v>-9.7206793725490566E-11</v>
      </c>
      <c r="JO12" s="452"/>
      <c r="JP12" s="452"/>
      <c r="JQ12" s="452"/>
      <c r="JR12" s="452"/>
      <c r="JS12" s="452"/>
      <c r="JT12" s="452"/>
      <c r="JU12" s="452"/>
      <c r="JV12" s="452"/>
      <c r="JW12" s="452"/>
      <c r="JX12" s="452"/>
      <c r="JY12" s="452"/>
      <c r="JZ12" s="452"/>
      <c r="KA12" s="452">
        <f>KA7-KA8</f>
        <v>-9.7206793725490566E-11</v>
      </c>
      <c r="KB12" s="452"/>
      <c r="KC12" s="452"/>
      <c r="KD12" s="452"/>
      <c r="KE12" s="452"/>
      <c r="KF12" s="452"/>
      <c r="KG12" s="452"/>
      <c r="KH12" s="452"/>
      <c r="KI12" s="452"/>
      <c r="KJ12" s="452"/>
      <c r="KK12" s="452"/>
      <c r="KL12" s="452"/>
      <c r="KM12" s="452"/>
      <c r="KN12" s="452">
        <f>KN7-KN8</f>
        <v>-9.7206793725490566E-11</v>
      </c>
      <c r="KO12" s="452"/>
      <c r="KP12" s="452"/>
      <c r="KQ12" s="452"/>
      <c r="KR12" s="452"/>
      <c r="KS12" s="452"/>
      <c r="KT12" s="452"/>
      <c r="KU12" s="452"/>
      <c r="KV12" s="452"/>
      <c r="KW12" s="452"/>
      <c r="KX12" s="452"/>
      <c r="KY12" s="452"/>
      <c r="KZ12" s="452"/>
      <c r="LA12" s="452">
        <f>LA7-LA8</f>
        <v>-9.7206793725490566E-11</v>
      </c>
      <c r="LB12" s="452"/>
      <c r="LC12" s="452"/>
      <c r="LD12" s="452"/>
      <c r="LE12" s="452"/>
      <c r="LF12" s="452"/>
      <c r="LG12" s="452"/>
      <c r="LH12" s="452"/>
      <c r="LI12" s="452"/>
      <c r="LJ12" s="452"/>
      <c r="LK12" s="452"/>
      <c r="LL12" s="452"/>
      <c r="LM12" s="452"/>
      <c r="LN12" s="453">
        <f>LN7-LN8</f>
        <v>-9.7206793725490566E-11</v>
      </c>
    </row>
    <row r="13" spans="1:326" s="54" customFormat="1">
      <c r="A13" s="55" t="s">
        <v>107</v>
      </c>
      <c r="B13" s="56"/>
      <c r="C13" s="24"/>
      <c r="D13" s="24"/>
      <c r="E13" s="24"/>
      <c r="F13" s="24"/>
      <c r="G13" s="24"/>
      <c r="H13" s="24"/>
      <c r="I13" s="24"/>
      <c r="J13" s="24"/>
      <c r="K13" s="24"/>
      <c r="L13" s="24"/>
      <c r="M13" s="24"/>
      <c r="N13" s="279">
        <f>IFERROR(IF(B17&lt;0,IF(N12&lt;0,0,IF(N12&gt;B17,-N12,0)),0)+N12+IF(B17=0,0,IF(N12&lt;0,0,IF(N12+B17&lt;0,0,N12+B17))),0)</f>
        <v>-36927.083333333314</v>
      </c>
      <c r="O13" s="75"/>
      <c r="P13" s="75"/>
      <c r="Q13" s="75"/>
      <c r="R13" s="75"/>
      <c r="S13" s="75"/>
      <c r="T13" s="75"/>
      <c r="U13" s="75"/>
      <c r="V13" s="75"/>
      <c r="W13" s="75"/>
      <c r="X13" s="75"/>
      <c r="Y13" s="75"/>
      <c r="Z13" s="75"/>
      <c r="AA13" s="75">
        <f>AA12+IF(AA12&lt;0,0,IF(N19&gt;0,0,IF(-AA12*0.7&gt;N19,-AA12*0.7,N19)))</f>
        <v>32604.367470618745</v>
      </c>
      <c r="AB13" s="75"/>
      <c r="AC13" s="75"/>
      <c r="AD13" s="75"/>
      <c r="AE13" s="75"/>
      <c r="AF13" s="75"/>
      <c r="AG13" s="75"/>
      <c r="AH13" s="75"/>
      <c r="AI13" s="75"/>
      <c r="AJ13" s="75"/>
      <c r="AK13" s="75"/>
      <c r="AL13" s="75"/>
      <c r="AM13" s="75"/>
      <c r="AN13" s="75">
        <f>AN12+IF(AN12&lt;0,0,IF(AA19&gt;0,0,IF(-AN12*0.7&gt;AA19,-AN12*0.7,AA19)))</f>
        <v>480677.62406696321</v>
      </c>
      <c r="AO13" s="75"/>
      <c r="AP13" s="75"/>
      <c r="AQ13" s="75"/>
      <c r="AR13" s="75"/>
      <c r="AS13" s="75"/>
      <c r="AT13" s="75"/>
      <c r="AU13" s="75"/>
      <c r="AV13" s="75"/>
      <c r="AW13" s="75"/>
      <c r="AX13" s="75"/>
      <c r="AY13" s="75"/>
      <c r="AZ13" s="75"/>
      <c r="BA13" s="75">
        <f>BA12+IF(BA12&lt;0,0,IF(AN19&gt;0,0,IF(-BA12*0.7&gt;AN19,-BA12*0.7,AN19)))</f>
        <v>963074.56391005544</v>
      </c>
      <c r="BB13" s="75"/>
      <c r="BC13" s="75"/>
      <c r="BD13" s="75"/>
      <c r="BE13" s="75"/>
      <c r="BF13" s="75"/>
      <c r="BG13" s="75"/>
      <c r="BH13" s="75"/>
      <c r="BI13" s="75"/>
      <c r="BJ13" s="75"/>
      <c r="BK13" s="75"/>
      <c r="BL13" s="75"/>
      <c r="BM13" s="75"/>
      <c r="BN13" s="75">
        <f>BN12+IF(BN12&lt;0,0,IF(BA19&gt;0,0,IF(-BN12*0.7&gt;BA19,-BN12*0.7,BA19)))</f>
        <v>993636.53313357232</v>
      </c>
      <c r="BO13" s="75"/>
      <c r="BP13" s="75"/>
      <c r="BQ13" s="75"/>
      <c r="BR13" s="75"/>
      <c r="BS13" s="75"/>
      <c r="BT13" s="75"/>
      <c r="BU13" s="75"/>
      <c r="BV13" s="75"/>
      <c r="BW13" s="75"/>
      <c r="BX13" s="75"/>
      <c r="BY13" s="75"/>
      <c r="BZ13" s="75"/>
      <c r="CA13" s="75">
        <f>CA12+IF(CA12&lt;0,0,IF(BN19&gt;0,0,IF(-CA12*0.7&gt;BN19,-CA12*0.7,BN19)))</f>
        <v>1005960.3841174417</v>
      </c>
      <c r="CB13" s="75"/>
      <c r="CC13" s="75"/>
      <c r="CD13" s="75"/>
      <c r="CE13" s="75"/>
      <c r="CF13" s="75"/>
      <c r="CG13" s="75"/>
      <c r="CH13" s="75"/>
      <c r="CI13" s="75"/>
      <c r="CJ13" s="75"/>
      <c r="CK13" s="75"/>
      <c r="CL13" s="75"/>
      <c r="CM13" s="75"/>
      <c r="CN13" s="75">
        <f>CN12+IF(CN12&lt;0,0,IF(CA19&gt;0,0,IF(-CN12*0.7&gt;CA19,-CN12*0.7,CA19)))</f>
        <v>999326.71386332239</v>
      </c>
      <c r="CO13" s="75"/>
      <c r="CP13" s="75"/>
      <c r="CQ13" s="75"/>
      <c r="CR13" s="75"/>
      <c r="CS13" s="75"/>
      <c r="CT13" s="75"/>
      <c r="CU13" s="75"/>
      <c r="CV13" s="75"/>
      <c r="CW13" s="75"/>
      <c r="CX13" s="75"/>
      <c r="CY13" s="75"/>
      <c r="CZ13" s="75"/>
      <c r="DA13" s="75">
        <f>DA12+IF(DA12&lt;0,0,IF(CN19&gt;0,0,IF(-DA12*0.7&gt;CN19,-DA12*0.7,CN19)))</f>
        <v>985647.33659859304</v>
      </c>
      <c r="DB13" s="75"/>
      <c r="DC13" s="75"/>
      <c r="DD13" s="75"/>
      <c r="DE13" s="75"/>
      <c r="DF13" s="75"/>
      <c r="DG13" s="75"/>
      <c r="DH13" s="75"/>
      <c r="DI13" s="75"/>
      <c r="DJ13" s="75"/>
      <c r="DK13" s="75"/>
      <c r="DL13" s="75"/>
      <c r="DM13" s="75"/>
      <c r="DN13" s="75">
        <f>DN12+IF(DN12&lt;0,0,IF(DA19&gt;0,0,IF(-DN12*0.7&gt;DA19,-DN12*0.7,DA19)))</f>
        <v>962560.55812039052</v>
      </c>
      <c r="DO13" s="75"/>
      <c r="DP13" s="75"/>
      <c r="DQ13" s="75"/>
      <c r="DR13" s="75"/>
      <c r="DS13" s="75"/>
      <c r="DT13" s="75"/>
      <c r="DU13" s="75"/>
      <c r="DV13" s="75"/>
      <c r="DW13" s="75"/>
      <c r="DX13" s="75"/>
      <c r="DY13" s="75"/>
      <c r="DZ13" s="75"/>
      <c r="EA13" s="75">
        <f>EA12+IF(EA12&lt;0,0,IF(DN19&gt;0,0,IF(-EA12*0.7&gt;DN19,-EA12*0.7,DN19)))</f>
        <v>926909.02057649638</v>
      </c>
      <c r="EB13" s="75"/>
      <c r="EC13" s="75"/>
      <c r="ED13" s="75"/>
      <c r="EE13" s="75"/>
      <c r="EF13" s="75"/>
      <c r="EG13" s="75"/>
      <c r="EH13" s="75"/>
      <c r="EI13" s="75"/>
      <c r="EJ13" s="75"/>
      <c r="EK13" s="75"/>
      <c r="EL13" s="75"/>
      <c r="EM13" s="75"/>
      <c r="EN13" s="75">
        <f>EN12+IF(EN12&lt;0,0,IF(EA19&gt;0,0,IF(-EN12*0.7&gt;EA19,-EN12*0.7,EA19)))</f>
        <v>874501.46684370039</v>
      </c>
      <c r="EO13" s="75"/>
      <c r="EP13" s="75"/>
      <c r="EQ13" s="75"/>
      <c r="ER13" s="75"/>
      <c r="ES13" s="75"/>
      <c r="ET13" s="75"/>
      <c r="EU13" s="75"/>
      <c r="EV13" s="75"/>
      <c r="EW13" s="75"/>
      <c r="EX13" s="75"/>
      <c r="EY13" s="75"/>
      <c r="EZ13" s="75"/>
      <c r="FA13" s="75">
        <f>FA12+IF(FA12&lt;0,0,IF(EN19&gt;0,0,IF(-FA12*0.7&gt;EN19,-FA12*0.7,EN19)))</f>
        <v>799774.90402151505</v>
      </c>
      <c r="FB13" s="75"/>
      <c r="FC13" s="75"/>
      <c r="FD13" s="75"/>
      <c r="FE13" s="75"/>
      <c r="FF13" s="75"/>
      <c r="FG13" s="75"/>
      <c r="FH13" s="75"/>
      <c r="FI13" s="75"/>
      <c r="FJ13" s="75"/>
      <c r="FK13" s="75"/>
      <c r="FL13" s="75"/>
      <c r="FM13" s="75"/>
      <c r="FN13" s="75">
        <f>FN12+IF(FN12&lt;0,0,IF(FA19&gt;0,0,IF(-FN12*0.7&gt;FA19,-FN12*0.7,FA19)))</f>
        <v>695346.42889448476</v>
      </c>
      <c r="FO13" s="75"/>
      <c r="FP13" s="75"/>
      <c r="FQ13" s="75"/>
      <c r="FR13" s="75"/>
      <c r="FS13" s="75"/>
      <c r="FT13" s="75"/>
      <c r="FU13" s="75"/>
      <c r="FV13" s="75"/>
      <c r="FW13" s="75"/>
      <c r="FX13" s="75"/>
      <c r="FY13" s="75"/>
      <c r="FZ13" s="75"/>
      <c r="GA13" s="75">
        <f>GA12+IF(GA12&lt;0,0,IF(FN19&gt;0,0,IF(-GA12*0.7&gt;FN19,-GA12*0.7,FN19)))</f>
        <v>552365.81299785816</v>
      </c>
      <c r="GB13" s="75"/>
      <c r="GC13" s="75"/>
      <c r="GD13" s="75"/>
      <c r="GE13" s="75"/>
      <c r="GF13" s="75"/>
      <c r="GG13" s="75"/>
      <c r="GH13" s="75"/>
      <c r="GI13" s="75"/>
      <c r="GJ13" s="75"/>
      <c r="GK13" s="75"/>
      <c r="GL13" s="75"/>
      <c r="GM13" s="75"/>
      <c r="GN13" s="75">
        <f>GN12+IF(GN12&lt;0,0,IF(GA19&gt;0,0,IF(-GN12*0.7&gt;GA19,-GN12*0.7,GA19)))</f>
        <v>356338.30100154597</v>
      </c>
      <c r="GO13" s="75"/>
      <c r="GP13" s="75"/>
      <c r="GQ13" s="75"/>
      <c r="GR13" s="75"/>
      <c r="GS13" s="75"/>
      <c r="GT13" s="75"/>
      <c r="GU13" s="75"/>
      <c r="GV13" s="75"/>
      <c r="GW13" s="75"/>
      <c r="GX13" s="75"/>
      <c r="GY13" s="75"/>
      <c r="GZ13" s="75"/>
      <c r="HA13" s="75">
        <f t="shared" ref="HA13:IF13" si="225">HA12+IF(HA12&lt;0,0,IF(GN19&gt;0,0,IF(-HA12*0.7&gt;GN19,-HA12*0.7,GN19)))</f>
        <v>-2.9786164002568941E-7</v>
      </c>
      <c r="HB13" s="75">
        <f t="shared" si="225"/>
        <v>0</v>
      </c>
      <c r="HC13" s="75">
        <f t="shared" si="225"/>
        <v>0</v>
      </c>
      <c r="HD13" s="75">
        <f t="shared" si="225"/>
        <v>0</v>
      </c>
      <c r="HE13" s="75">
        <f t="shared" si="225"/>
        <v>0</v>
      </c>
      <c r="HF13" s="75">
        <f t="shared" si="225"/>
        <v>0</v>
      </c>
      <c r="HG13" s="75">
        <f t="shared" si="225"/>
        <v>0</v>
      </c>
      <c r="HH13" s="75">
        <f t="shared" si="225"/>
        <v>0</v>
      </c>
      <c r="HI13" s="75">
        <f t="shared" si="225"/>
        <v>0</v>
      </c>
      <c r="HJ13" s="75">
        <f t="shared" si="225"/>
        <v>0</v>
      </c>
      <c r="HK13" s="75">
        <f t="shared" si="225"/>
        <v>0</v>
      </c>
      <c r="HL13" s="75">
        <f t="shared" si="225"/>
        <v>0</v>
      </c>
      <c r="HM13" s="75">
        <f t="shared" si="225"/>
        <v>0</v>
      </c>
      <c r="HN13" s="75">
        <f t="shared" si="225"/>
        <v>-9.7206793725490566E-11</v>
      </c>
      <c r="HO13" s="75">
        <f t="shared" si="225"/>
        <v>0</v>
      </c>
      <c r="HP13" s="75">
        <f t="shared" si="225"/>
        <v>0</v>
      </c>
      <c r="HQ13" s="75">
        <f t="shared" si="225"/>
        <v>0</v>
      </c>
      <c r="HR13" s="75">
        <f t="shared" si="225"/>
        <v>0</v>
      </c>
      <c r="HS13" s="75">
        <f t="shared" si="225"/>
        <v>0</v>
      </c>
      <c r="HT13" s="75">
        <f t="shared" si="225"/>
        <v>0</v>
      </c>
      <c r="HU13" s="75">
        <f t="shared" si="225"/>
        <v>0</v>
      </c>
      <c r="HV13" s="75">
        <f t="shared" si="225"/>
        <v>0</v>
      </c>
      <c r="HW13" s="75">
        <f t="shared" si="225"/>
        <v>0</v>
      </c>
      <c r="HX13" s="75">
        <f t="shared" si="225"/>
        <v>0</v>
      </c>
      <c r="HY13" s="75">
        <f t="shared" si="225"/>
        <v>0</v>
      </c>
      <c r="HZ13" s="75">
        <f t="shared" si="225"/>
        <v>0</v>
      </c>
      <c r="IA13" s="75">
        <f t="shared" si="225"/>
        <v>-9.7206793725490566E-11</v>
      </c>
      <c r="IB13" s="75">
        <f t="shared" si="225"/>
        <v>0</v>
      </c>
      <c r="IC13" s="75">
        <f t="shared" si="225"/>
        <v>0</v>
      </c>
      <c r="ID13" s="75">
        <f t="shared" si="225"/>
        <v>0</v>
      </c>
      <c r="IE13" s="75">
        <f t="shared" si="225"/>
        <v>0</v>
      </c>
      <c r="IF13" s="75">
        <f t="shared" si="225"/>
        <v>0</v>
      </c>
      <c r="IG13" s="75">
        <f t="shared" ref="IG13:JL13" si="226">IG12+IF(IG12&lt;0,0,IF(HT19&gt;0,0,IF(-IG12*0.7&gt;HT19,-IG12*0.7,HT19)))</f>
        <v>0</v>
      </c>
      <c r="IH13" s="75">
        <f t="shared" si="226"/>
        <v>0</v>
      </c>
      <c r="II13" s="75">
        <f t="shared" si="226"/>
        <v>0</v>
      </c>
      <c r="IJ13" s="75">
        <f t="shared" si="226"/>
        <v>0</v>
      </c>
      <c r="IK13" s="75">
        <f t="shared" si="226"/>
        <v>0</v>
      </c>
      <c r="IL13" s="75">
        <f t="shared" si="226"/>
        <v>0</v>
      </c>
      <c r="IM13" s="75">
        <f t="shared" si="226"/>
        <v>0</v>
      </c>
      <c r="IN13" s="75">
        <f t="shared" si="226"/>
        <v>-9.7206793725490566E-11</v>
      </c>
      <c r="IO13" s="75">
        <f t="shared" si="226"/>
        <v>0</v>
      </c>
      <c r="IP13" s="75">
        <f t="shared" si="226"/>
        <v>0</v>
      </c>
      <c r="IQ13" s="75">
        <f t="shared" si="226"/>
        <v>0</v>
      </c>
      <c r="IR13" s="75">
        <f t="shared" si="226"/>
        <v>0</v>
      </c>
      <c r="IS13" s="75">
        <f t="shared" si="226"/>
        <v>0</v>
      </c>
      <c r="IT13" s="75">
        <f t="shared" si="226"/>
        <v>0</v>
      </c>
      <c r="IU13" s="75">
        <f t="shared" si="226"/>
        <v>0</v>
      </c>
      <c r="IV13" s="75">
        <f t="shared" si="226"/>
        <v>0</v>
      </c>
      <c r="IW13" s="75">
        <f t="shared" si="226"/>
        <v>0</v>
      </c>
      <c r="IX13" s="75">
        <f t="shared" si="226"/>
        <v>0</v>
      </c>
      <c r="IY13" s="75">
        <f t="shared" si="226"/>
        <v>0</v>
      </c>
      <c r="IZ13" s="75">
        <f t="shared" si="226"/>
        <v>0</v>
      </c>
      <c r="JA13" s="75">
        <f t="shared" si="226"/>
        <v>-9.7206793725490566E-11</v>
      </c>
      <c r="JB13" s="75">
        <f t="shared" si="226"/>
        <v>0</v>
      </c>
      <c r="JC13" s="75">
        <f t="shared" si="226"/>
        <v>0</v>
      </c>
      <c r="JD13" s="75">
        <f t="shared" si="226"/>
        <v>0</v>
      </c>
      <c r="JE13" s="75">
        <f t="shared" si="226"/>
        <v>0</v>
      </c>
      <c r="JF13" s="75">
        <f t="shared" si="226"/>
        <v>0</v>
      </c>
      <c r="JG13" s="75">
        <f t="shared" si="226"/>
        <v>0</v>
      </c>
      <c r="JH13" s="75">
        <f t="shared" si="226"/>
        <v>0</v>
      </c>
      <c r="JI13" s="75">
        <f t="shared" si="226"/>
        <v>0</v>
      </c>
      <c r="JJ13" s="75">
        <f t="shared" si="226"/>
        <v>0</v>
      </c>
      <c r="JK13" s="75">
        <f t="shared" si="226"/>
        <v>0</v>
      </c>
      <c r="JL13" s="75">
        <f t="shared" si="226"/>
        <v>0</v>
      </c>
      <c r="JM13" s="75">
        <f t="shared" ref="JM13:KR13" si="227">JM12+IF(JM12&lt;0,0,IF(IZ19&gt;0,0,IF(-JM12*0.7&gt;IZ19,-JM12*0.7,IZ19)))</f>
        <v>0</v>
      </c>
      <c r="JN13" s="75">
        <f t="shared" si="227"/>
        <v>-9.7206793725490566E-11</v>
      </c>
      <c r="JO13" s="75">
        <f t="shared" si="227"/>
        <v>0</v>
      </c>
      <c r="JP13" s="75">
        <f t="shared" si="227"/>
        <v>0</v>
      </c>
      <c r="JQ13" s="75">
        <f t="shared" si="227"/>
        <v>0</v>
      </c>
      <c r="JR13" s="75">
        <f t="shared" si="227"/>
        <v>0</v>
      </c>
      <c r="JS13" s="75">
        <f t="shared" si="227"/>
        <v>0</v>
      </c>
      <c r="JT13" s="75">
        <f t="shared" si="227"/>
        <v>0</v>
      </c>
      <c r="JU13" s="75">
        <f t="shared" si="227"/>
        <v>0</v>
      </c>
      <c r="JV13" s="75">
        <f t="shared" si="227"/>
        <v>0</v>
      </c>
      <c r="JW13" s="75">
        <f t="shared" si="227"/>
        <v>0</v>
      </c>
      <c r="JX13" s="75">
        <f t="shared" si="227"/>
        <v>0</v>
      </c>
      <c r="JY13" s="75">
        <f t="shared" si="227"/>
        <v>0</v>
      </c>
      <c r="JZ13" s="75">
        <f t="shared" si="227"/>
        <v>0</v>
      </c>
      <c r="KA13" s="75">
        <f t="shared" si="227"/>
        <v>-9.7206793725490566E-11</v>
      </c>
      <c r="KB13" s="75">
        <f t="shared" si="227"/>
        <v>0</v>
      </c>
      <c r="KC13" s="75">
        <f t="shared" si="227"/>
        <v>0</v>
      </c>
      <c r="KD13" s="75">
        <f t="shared" si="227"/>
        <v>0</v>
      </c>
      <c r="KE13" s="75">
        <f t="shared" si="227"/>
        <v>0</v>
      </c>
      <c r="KF13" s="75">
        <f t="shared" si="227"/>
        <v>0</v>
      </c>
      <c r="KG13" s="75">
        <f t="shared" si="227"/>
        <v>0</v>
      </c>
      <c r="KH13" s="75">
        <f t="shared" si="227"/>
        <v>0</v>
      </c>
      <c r="KI13" s="75">
        <f t="shared" si="227"/>
        <v>0</v>
      </c>
      <c r="KJ13" s="75">
        <f t="shared" si="227"/>
        <v>0</v>
      </c>
      <c r="KK13" s="75">
        <f t="shared" si="227"/>
        <v>0</v>
      </c>
      <c r="KL13" s="75">
        <f t="shared" si="227"/>
        <v>0</v>
      </c>
      <c r="KM13" s="75">
        <f t="shared" si="227"/>
        <v>0</v>
      </c>
      <c r="KN13" s="75">
        <f t="shared" si="227"/>
        <v>-9.7206793725490566E-11</v>
      </c>
      <c r="KO13" s="75">
        <f t="shared" si="227"/>
        <v>0</v>
      </c>
      <c r="KP13" s="75">
        <f t="shared" si="227"/>
        <v>0</v>
      </c>
      <c r="KQ13" s="75">
        <f t="shared" si="227"/>
        <v>0</v>
      </c>
      <c r="KR13" s="75">
        <f t="shared" si="227"/>
        <v>0</v>
      </c>
      <c r="KS13" s="75">
        <f t="shared" ref="KS13:LN13" si="228">KS12+IF(KS12&lt;0,0,IF(KF19&gt;0,0,IF(-KS12*0.7&gt;KF19,-KS12*0.7,KF19)))</f>
        <v>0</v>
      </c>
      <c r="KT13" s="75">
        <f t="shared" si="228"/>
        <v>0</v>
      </c>
      <c r="KU13" s="75">
        <f t="shared" si="228"/>
        <v>0</v>
      </c>
      <c r="KV13" s="75">
        <f t="shared" si="228"/>
        <v>0</v>
      </c>
      <c r="KW13" s="75">
        <f t="shared" si="228"/>
        <v>0</v>
      </c>
      <c r="KX13" s="75">
        <f t="shared" si="228"/>
        <v>0</v>
      </c>
      <c r="KY13" s="75">
        <f t="shared" si="228"/>
        <v>0</v>
      </c>
      <c r="KZ13" s="75">
        <f t="shared" si="228"/>
        <v>0</v>
      </c>
      <c r="LA13" s="75">
        <f t="shared" si="228"/>
        <v>-9.7206793725490566E-11</v>
      </c>
      <c r="LB13" s="75">
        <f t="shared" si="228"/>
        <v>0</v>
      </c>
      <c r="LC13" s="75">
        <f t="shared" si="228"/>
        <v>0</v>
      </c>
      <c r="LD13" s="75">
        <f t="shared" si="228"/>
        <v>0</v>
      </c>
      <c r="LE13" s="75">
        <f t="shared" si="228"/>
        <v>0</v>
      </c>
      <c r="LF13" s="75">
        <f t="shared" si="228"/>
        <v>0</v>
      </c>
      <c r="LG13" s="75">
        <f t="shared" si="228"/>
        <v>0</v>
      </c>
      <c r="LH13" s="75">
        <f t="shared" si="228"/>
        <v>0</v>
      </c>
      <c r="LI13" s="75">
        <f t="shared" si="228"/>
        <v>0</v>
      </c>
      <c r="LJ13" s="75">
        <f t="shared" si="228"/>
        <v>0</v>
      </c>
      <c r="LK13" s="75">
        <f t="shared" si="228"/>
        <v>0</v>
      </c>
      <c r="LL13" s="75">
        <f t="shared" si="228"/>
        <v>0</v>
      </c>
      <c r="LM13" s="75">
        <f t="shared" si="228"/>
        <v>0</v>
      </c>
      <c r="LN13" s="75">
        <f t="shared" si="228"/>
        <v>-9.7206793725490566E-11</v>
      </c>
    </row>
    <row r="14" spans="1:326">
      <c r="A14" s="48" t="s">
        <v>105</v>
      </c>
      <c r="B14" s="2"/>
      <c r="C14" s="3"/>
      <c r="D14" s="3"/>
      <c r="E14" s="3"/>
      <c r="F14" s="3"/>
      <c r="G14" s="3"/>
      <c r="H14" s="3"/>
      <c r="I14" s="3"/>
      <c r="J14" s="3"/>
      <c r="K14" s="3"/>
      <c r="L14" s="3"/>
      <c r="M14" s="3"/>
      <c r="N14" s="278">
        <f>IF(N12&lt;0,0,N13*'Bazinės prielaidos'!$E$18)</f>
        <v>0</v>
      </c>
      <c r="O14" s="25"/>
      <c r="P14" s="25"/>
      <c r="Q14" s="25"/>
      <c r="R14" s="25"/>
      <c r="S14" s="25"/>
      <c r="T14" s="25"/>
      <c r="U14" s="25"/>
      <c r="V14" s="25"/>
      <c r="W14" s="25"/>
      <c r="X14" s="25"/>
      <c r="Y14" s="25"/>
      <c r="Z14" s="25"/>
      <c r="AA14" s="29">
        <f>IF(AA12&lt;0,0,AA13*'Bazinės prielaidos'!$E$18)</f>
        <v>4890.6551205928117</v>
      </c>
      <c r="AB14" s="25"/>
      <c r="AC14" s="25"/>
      <c r="AD14" s="25"/>
      <c r="AE14" s="25"/>
      <c r="AF14" s="25"/>
      <c r="AG14" s="25"/>
      <c r="AH14" s="25"/>
      <c r="AI14" s="25"/>
      <c r="AJ14" s="25"/>
      <c r="AK14" s="25"/>
      <c r="AL14" s="25"/>
      <c r="AM14" s="25"/>
      <c r="AN14" s="29">
        <f>IF(AN12&lt;0,0,AN13*'Bazinės prielaidos'!$E$18)</f>
        <v>72101.643610044484</v>
      </c>
      <c r="AO14" s="25"/>
      <c r="AP14" s="25"/>
      <c r="AQ14" s="25"/>
      <c r="AR14" s="25"/>
      <c r="AS14" s="25"/>
      <c r="AT14" s="25"/>
      <c r="AU14" s="25"/>
      <c r="AV14" s="25"/>
      <c r="AW14" s="25"/>
      <c r="AX14" s="25"/>
      <c r="AY14" s="25"/>
      <c r="AZ14" s="25"/>
      <c r="BA14" s="29">
        <f>IF(BA12&lt;0,0,BA13*'Bazinės prielaidos'!$E$18)</f>
        <v>144461.18458650832</v>
      </c>
      <c r="BB14" s="25"/>
      <c r="BC14" s="25"/>
      <c r="BD14" s="25"/>
      <c r="BE14" s="25"/>
      <c r="BF14" s="25"/>
      <c r="BG14" s="25"/>
      <c r="BH14" s="25"/>
      <c r="BI14" s="25"/>
      <c r="BJ14" s="25"/>
      <c r="BK14" s="25"/>
      <c r="BL14" s="25"/>
      <c r="BM14" s="25"/>
      <c r="BN14" s="29">
        <f>IF(BN12&lt;0,0,BN13*'Bazinės prielaidos'!$E$18)</f>
        <v>149045.47997003584</v>
      </c>
      <c r="BO14" s="25"/>
      <c r="BP14" s="25"/>
      <c r="BQ14" s="25"/>
      <c r="BR14" s="25"/>
      <c r="BS14" s="25"/>
      <c r="BT14" s="25"/>
      <c r="BU14" s="25"/>
      <c r="BV14" s="25"/>
      <c r="BW14" s="25"/>
      <c r="BX14" s="25"/>
      <c r="BY14" s="25"/>
      <c r="BZ14" s="25"/>
      <c r="CA14" s="29">
        <f>IF(CA12&lt;0,0,CA13*'Bazinės prielaidos'!$E$18)</f>
        <v>150894.05761761626</v>
      </c>
      <c r="CB14" s="25"/>
      <c r="CC14" s="25"/>
      <c r="CD14" s="25"/>
      <c r="CE14" s="25"/>
      <c r="CF14" s="25"/>
      <c r="CG14" s="25"/>
      <c r="CH14" s="25"/>
      <c r="CI14" s="25"/>
      <c r="CJ14" s="25"/>
      <c r="CK14" s="25"/>
      <c r="CL14" s="25"/>
      <c r="CM14" s="25"/>
      <c r="CN14" s="29">
        <f>IF(CN12&lt;0,0,CN13*'Bazinės prielaidos'!$E$18)</f>
        <v>149899.00707949835</v>
      </c>
      <c r="CO14" s="25"/>
      <c r="CP14" s="25"/>
      <c r="CQ14" s="25"/>
      <c r="CR14" s="25"/>
      <c r="CS14" s="25"/>
      <c r="CT14" s="25"/>
      <c r="CU14" s="25"/>
      <c r="CV14" s="25"/>
      <c r="CW14" s="25"/>
      <c r="CX14" s="25"/>
      <c r="CY14" s="25"/>
      <c r="CZ14" s="25"/>
      <c r="DA14" s="29">
        <f>IF(DA12&lt;0,0,DA13*'Bazinės prielaidos'!$E$18)</f>
        <v>147847.10048978895</v>
      </c>
      <c r="DB14" s="25"/>
      <c r="DC14" s="25"/>
      <c r="DD14" s="25"/>
      <c r="DE14" s="25"/>
      <c r="DF14" s="25"/>
      <c r="DG14" s="25"/>
      <c r="DH14" s="25"/>
      <c r="DI14" s="25"/>
      <c r="DJ14" s="25"/>
      <c r="DK14" s="25"/>
      <c r="DL14" s="25"/>
      <c r="DM14" s="25"/>
      <c r="DN14" s="29">
        <f>IF(DN12&lt;0,0,DN13*'Bazinės prielaidos'!$E$18)</f>
        <v>144384.08371805857</v>
      </c>
      <c r="DO14" s="25"/>
      <c r="DP14" s="25"/>
      <c r="DQ14" s="25"/>
      <c r="DR14" s="25"/>
      <c r="DS14" s="25"/>
      <c r="DT14" s="25"/>
      <c r="DU14" s="25"/>
      <c r="DV14" s="25"/>
      <c r="DW14" s="25"/>
      <c r="DX14" s="25"/>
      <c r="DY14" s="25"/>
      <c r="DZ14" s="25"/>
      <c r="EA14" s="29">
        <f>IF(EA12&lt;0,0,EA13*'Bazinės prielaidos'!$E$18)</f>
        <v>139036.35308647444</v>
      </c>
      <c r="EB14" s="25"/>
      <c r="EC14" s="25"/>
      <c r="ED14" s="25"/>
      <c r="EE14" s="25"/>
      <c r="EF14" s="25"/>
      <c r="EG14" s="25"/>
      <c r="EH14" s="25"/>
      <c r="EI14" s="25"/>
      <c r="EJ14" s="25"/>
      <c r="EK14" s="25"/>
      <c r="EL14" s="25"/>
      <c r="EM14" s="25"/>
      <c r="EN14" s="29">
        <f>IF(EN12&lt;0,0,EN13*'Bazinės prielaidos'!$E$18)</f>
        <v>131175.22002655506</v>
      </c>
      <c r="EO14" s="25"/>
      <c r="EP14" s="25"/>
      <c r="EQ14" s="25"/>
      <c r="ER14" s="25"/>
      <c r="ES14" s="25"/>
      <c r="ET14" s="25"/>
      <c r="EU14" s="25"/>
      <c r="EV14" s="25"/>
      <c r="EW14" s="25"/>
      <c r="EX14" s="25"/>
      <c r="EY14" s="25"/>
      <c r="EZ14" s="25"/>
      <c r="FA14" s="29">
        <f>IF(FA12&lt;0,0,FA13*'Bazinės prielaidos'!$E$18)</f>
        <v>119966.23560322725</v>
      </c>
      <c r="FB14" s="25"/>
      <c r="FC14" s="25"/>
      <c r="FD14" s="25"/>
      <c r="FE14" s="25"/>
      <c r="FF14" s="25"/>
      <c r="FG14" s="25"/>
      <c r="FH14" s="25"/>
      <c r="FI14" s="25"/>
      <c r="FJ14" s="25"/>
      <c r="FK14" s="25"/>
      <c r="FL14" s="25"/>
      <c r="FM14" s="25"/>
      <c r="FN14" s="29">
        <f>IF(FN12&lt;0,0,FN13*'Bazinės prielaidos'!$E$18)</f>
        <v>104301.96433417271</v>
      </c>
      <c r="FO14" s="25"/>
      <c r="FP14" s="25"/>
      <c r="FQ14" s="25"/>
      <c r="FR14" s="25"/>
      <c r="FS14" s="25"/>
      <c r="FT14" s="25"/>
      <c r="FU14" s="25"/>
      <c r="FV14" s="25"/>
      <c r="FW14" s="25"/>
      <c r="FX14" s="25"/>
      <c r="FY14" s="25"/>
      <c r="FZ14" s="25"/>
      <c r="GA14" s="29">
        <f>IF(GA12&lt;0,0,GA13*'Bazinės prielaidos'!$E$18)</f>
        <v>82854.871949678723</v>
      </c>
      <c r="GB14" s="25"/>
      <c r="GC14" s="25"/>
      <c r="GD14" s="25"/>
      <c r="GE14" s="25"/>
      <c r="GF14" s="25"/>
      <c r="GG14" s="25"/>
      <c r="GH14" s="25"/>
      <c r="GI14" s="25"/>
      <c r="GJ14" s="25"/>
      <c r="GK14" s="25"/>
      <c r="GL14" s="25"/>
      <c r="GM14" s="25"/>
      <c r="GN14" s="29">
        <f>IF(GN12&lt;0,0,GN13*'Bazinės prielaidos'!$E$18)</f>
        <v>53450.745150231895</v>
      </c>
      <c r="GO14" s="25"/>
      <c r="GP14" s="25"/>
      <c r="GQ14" s="25"/>
      <c r="GR14" s="25"/>
      <c r="GS14" s="25"/>
      <c r="GT14" s="25"/>
      <c r="GU14" s="25"/>
      <c r="GV14" s="25"/>
      <c r="GW14" s="25"/>
      <c r="GX14" s="25"/>
      <c r="GY14" s="25"/>
      <c r="GZ14" s="25"/>
      <c r="HA14" s="29">
        <f>IF(HA12&lt;0,0,HA13*'Bazinės prielaidos'!$E$18)</f>
        <v>0</v>
      </c>
      <c r="HB14" s="25"/>
      <c r="HC14" s="25"/>
      <c r="HD14" s="25"/>
      <c r="HE14" s="25"/>
      <c r="HF14" s="25"/>
      <c r="HG14" s="25"/>
      <c r="HH14" s="25"/>
      <c r="HI14" s="25"/>
      <c r="HJ14" s="25"/>
      <c r="HK14" s="25"/>
      <c r="HL14" s="25"/>
      <c r="HM14" s="25"/>
      <c r="HN14" s="29">
        <f>IF(HN12&lt;0,0,HN13*'Bazinės prielaidos'!$E$18)</f>
        <v>0</v>
      </c>
      <c r="HO14" s="25"/>
      <c r="HP14" s="25"/>
      <c r="HQ14" s="25"/>
      <c r="HR14" s="25"/>
      <c r="HS14" s="25"/>
      <c r="HT14" s="25"/>
      <c r="HU14" s="25"/>
      <c r="HV14" s="25"/>
      <c r="HW14" s="25"/>
      <c r="HX14" s="25"/>
      <c r="HY14" s="25"/>
      <c r="HZ14" s="25"/>
      <c r="IA14" s="29">
        <f>IF(IA12&lt;0,0,IA13*'Bazinės prielaidos'!$E$18)</f>
        <v>0</v>
      </c>
      <c r="IB14" s="25"/>
      <c r="IC14" s="25"/>
      <c r="ID14" s="25"/>
      <c r="IE14" s="25"/>
      <c r="IF14" s="25"/>
      <c r="IG14" s="25"/>
      <c r="IH14" s="25"/>
      <c r="II14" s="25"/>
      <c r="IJ14" s="25"/>
      <c r="IK14" s="25"/>
      <c r="IL14" s="25"/>
      <c r="IM14" s="25"/>
      <c r="IN14" s="29">
        <f>IF(IN12&lt;0,0,IN13*'Bazinės prielaidos'!$E$18)</f>
        <v>0</v>
      </c>
      <c r="IO14" s="25"/>
      <c r="IP14" s="25"/>
      <c r="IQ14" s="25"/>
      <c r="IR14" s="25"/>
      <c r="IS14" s="25"/>
      <c r="IT14" s="25"/>
      <c r="IU14" s="25"/>
      <c r="IV14" s="25"/>
      <c r="IW14" s="25"/>
      <c r="IX14" s="25"/>
      <c r="IY14" s="25"/>
      <c r="IZ14" s="25"/>
      <c r="JA14" s="29">
        <f>IF(JA12&lt;0,0,JA13*'Bazinės prielaidos'!$E$18)</f>
        <v>0</v>
      </c>
      <c r="JB14" s="25"/>
      <c r="JC14" s="25"/>
      <c r="JD14" s="25"/>
      <c r="JE14" s="25"/>
      <c r="JF14" s="25"/>
      <c r="JG14" s="25"/>
      <c r="JH14" s="25"/>
      <c r="JI14" s="25"/>
      <c r="JJ14" s="25"/>
      <c r="JK14" s="25"/>
      <c r="JL14" s="25"/>
      <c r="JM14" s="25"/>
      <c r="JN14" s="29">
        <f>IF(JN12&lt;0,0,JN13*'Bazinės prielaidos'!$E$18)</f>
        <v>0</v>
      </c>
      <c r="JO14" s="25"/>
      <c r="JP14" s="25"/>
      <c r="JQ14" s="25"/>
      <c r="JR14" s="25"/>
      <c r="JS14" s="25"/>
      <c r="JT14" s="25"/>
      <c r="JU14" s="25"/>
      <c r="JV14" s="25"/>
      <c r="JW14" s="25"/>
      <c r="JX14" s="25"/>
      <c r="JY14" s="25"/>
      <c r="JZ14" s="25"/>
      <c r="KA14" s="29">
        <f>IF(KA12&lt;0,0,KA13*'Bazinės prielaidos'!$E$18)</f>
        <v>0</v>
      </c>
      <c r="KB14" s="25"/>
      <c r="KC14" s="25"/>
      <c r="KD14" s="25"/>
      <c r="KE14" s="25"/>
      <c r="KF14" s="25"/>
      <c r="KG14" s="25"/>
      <c r="KH14" s="25"/>
      <c r="KI14" s="25"/>
      <c r="KJ14" s="25"/>
      <c r="KK14" s="25"/>
      <c r="KL14" s="25"/>
      <c r="KM14" s="25"/>
      <c r="KN14" s="29">
        <f>IF(KN12&lt;0,0,KN13*'Bazinės prielaidos'!$E$18)</f>
        <v>0</v>
      </c>
      <c r="KO14" s="25"/>
      <c r="KP14" s="25"/>
      <c r="KQ14" s="25"/>
      <c r="KR14" s="25"/>
      <c r="KS14" s="25"/>
      <c r="KT14" s="25"/>
      <c r="KU14" s="25"/>
      <c r="KV14" s="25"/>
      <c r="KW14" s="25"/>
      <c r="KX14" s="25"/>
      <c r="KY14" s="25"/>
      <c r="KZ14" s="25"/>
      <c r="LA14" s="29">
        <f>IF(LA12&lt;0,0,LA13*'Bazinės prielaidos'!$E$18)</f>
        <v>0</v>
      </c>
      <c r="LB14" s="25"/>
      <c r="LC14" s="25"/>
      <c r="LD14" s="25"/>
      <c r="LE14" s="25"/>
      <c r="LF14" s="25"/>
      <c r="LG14" s="25"/>
      <c r="LH14" s="25"/>
      <c r="LI14" s="25"/>
      <c r="LJ14" s="25"/>
      <c r="LK14" s="25"/>
      <c r="LL14" s="25"/>
      <c r="LM14" s="25"/>
      <c r="LN14" s="30">
        <f>IF(LN12&lt;0,0,LN13*'Bazinės prielaidos'!$E$18)</f>
        <v>0</v>
      </c>
    </row>
    <row r="15" spans="1:326" s="54" customFormat="1" ht="14.65" thickBot="1">
      <c r="A15" s="51" t="s">
        <v>106</v>
      </c>
      <c r="B15" s="52"/>
      <c r="C15" s="53"/>
      <c r="D15" s="53"/>
      <c r="E15" s="53"/>
      <c r="F15" s="53"/>
      <c r="G15" s="53"/>
      <c r="H15" s="53"/>
      <c r="I15" s="53"/>
      <c r="J15" s="53"/>
      <c r="K15" s="53"/>
      <c r="L15" s="53"/>
      <c r="M15" s="53"/>
      <c r="N15" s="280">
        <f>N13-N14</f>
        <v>-36927.083333333314</v>
      </c>
      <c r="O15" s="76"/>
      <c r="P15" s="76"/>
      <c r="Q15" s="76"/>
      <c r="R15" s="76"/>
      <c r="S15" s="76"/>
      <c r="T15" s="76"/>
      <c r="U15" s="76"/>
      <c r="V15" s="76"/>
      <c r="W15" s="76"/>
      <c r="X15" s="76"/>
      <c r="Y15" s="76"/>
      <c r="Z15" s="76"/>
      <c r="AA15" s="76">
        <f>AA13-AA14</f>
        <v>27713.712350025933</v>
      </c>
      <c r="AB15" s="76"/>
      <c r="AC15" s="76"/>
      <c r="AD15" s="76"/>
      <c r="AE15" s="76"/>
      <c r="AF15" s="76"/>
      <c r="AG15" s="76"/>
      <c r="AH15" s="76"/>
      <c r="AI15" s="76"/>
      <c r="AJ15" s="76"/>
      <c r="AK15" s="76"/>
      <c r="AL15" s="76"/>
      <c r="AM15" s="76"/>
      <c r="AN15" s="76">
        <f>AN13-AN14</f>
        <v>408575.98045691871</v>
      </c>
      <c r="AO15" s="76"/>
      <c r="AP15" s="76"/>
      <c r="AQ15" s="76"/>
      <c r="AR15" s="76"/>
      <c r="AS15" s="76"/>
      <c r="AT15" s="76"/>
      <c r="AU15" s="76"/>
      <c r="AV15" s="76"/>
      <c r="AW15" s="76"/>
      <c r="AX15" s="76"/>
      <c r="AY15" s="76"/>
      <c r="AZ15" s="76"/>
      <c r="BA15" s="76">
        <f>BA13-BA14</f>
        <v>818613.37932354712</v>
      </c>
      <c r="BB15" s="76"/>
      <c r="BC15" s="76"/>
      <c r="BD15" s="76"/>
      <c r="BE15" s="76"/>
      <c r="BF15" s="76"/>
      <c r="BG15" s="76"/>
      <c r="BH15" s="76"/>
      <c r="BI15" s="76"/>
      <c r="BJ15" s="76"/>
      <c r="BK15" s="76"/>
      <c r="BL15" s="76"/>
      <c r="BM15" s="76"/>
      <c r="BN15" s="76">
        <f>BN13-BN14</f>
        <v>844591.05316353648</v>
      </c>
      <c r="BO15" s="76"/>
      <c r="BP15" s="76"/>
      <c r="BQ15" s="76"/>
      <c r="BR15" s="76"/>
      <c r="BS15" s="76"/>
      <c r="BT15" s="76"/>
      <c r="BU15" s="76"/>
      <c r="BV15" s="76"/>
      <c r="BW15" s="76"/>
      <c r="BX15" s="76"/>
      <c r="BY15" s="76"/>
      <c r="BZ15" s="76"/>
      <c r="CA15" s="76">
        <f>CA13-CA14</f>
        <v>855066.32649982546</v>
      </c>
      <c r="CB15" s="76"/>
      <c r="CC15" s="76"/>
      <c r="CD15" s="76"/>
      <c r="CE15" s="76"/>
      <c r="CF15" s="76"/>
      <c r="CG15" s="76"/>
      <c r="CH15" s="76"/>
      <c r="CI15" s="76"/>
      <c r="CJ15" s="76"/>
      <c r="CK15" s="76"/>
      <c r="CL15" s="76"/>
      <c r="CM15" s="76"/>
      <c r="CN15" s="76">
        <f>CN13-CN14</f>
        <v>849427.70678382402</v>
      </c>
      <c r="CO15" s="76"/>
      <c r="CP15" s="76"/>
      <c r="CQ15" s="76"/>
      <c r="CR15" s="76"/>
      <c r="CS15" s="76"/>
      <c r="CT15" s="76"/>
      <c r="CU15" s="76"/>
      <c r="CV15" s="76"/>
      <c r="CW15" s="76"/>
      <c r="CX15" s="76"/>
      <c r="CY15" s="76"/>
      <c r="CZ15" s="76"/>
      <c r="DA15" s="76">
        <f>DA13-DA14</f>
        <v>837800.23610880412</v>
      </c>
      <c r="DB15" s="76"/>
      <c r="DC15" s="76"/>
      <c r="DD15" s="76"/>
      <c r="DE15" s="76"/>
      <c r="DF15" s="76"/>
      <c r="DG15" s="76"/>
      <c r="DH15" s="76"/>
      <c r="DI15" s="76"/>
      <c r="DJ15" s="76"/>
      <c r="DK15" s="76"/>
      <c r="DL15" s="76"/>
      <c r="DM15" s="76"/>
      <c r="DN15" s="76">
        <f>DN13-DN14</f>
        <v>818176.47440233198</v>
      </c>
      <c r="DO15" s="76"/>
      <c r="DP15" s="76"/>
      <c r="DQ15" s="76"/>
      <c r="DR15" s="76"/>
      <c r="DS15" s="76"/>
      <c r="DT15" s="76"/>
      <c r="DU15" s="76"/>
      <c r="DV15" s="76"/>
      <c r="DW15" s="76"/>
      <c r="DX15" s="76"/>
      <c r="DY15" s="76"/>
      <c r="DZ15" s="76"/>
      <c r="EA15" s="76">
        <f>EA13-EA14</f>
        <v>787872.66749002191</v>
      </c>
      <c r="EB15" s="76"/>
      <c r="EC15" s="76"/>
      <c r="ED15" s="76"/>
      <c r="EE15" s="76"/>
      <c r="EF15" s="76"/>
      <c r="EG15" s="76"/>
      <c r="EH15" s="76"/>
      <c r="EI15" s="76"/>
      <c r="EJ15" s="76"/>
      <c r="EK15" s="76"/>
      <c r="EL15" s="76"/>
      <c r="EM15" s="76"/>
      <c r="EN15" s="76">
        <f>EN13-EN14</f>
        <v>743326.24681714526</v>
      </c>
      <c r="EO15" s="76"/>
      <c r="EP15" s="76"/>
      <c r="EQ15" s="76"/>
      <c r="ER15" s="76"/>
      <c r="ES15" s="76"/>
      <c r="ET15" s="76"/>
      <c r="EU15" s="76"/>
      <c r="EV15" s="76"/>
      <c r="EW15" s="76"/>
      <c r="EX15" s="76"/>
      <c r="EY15" s="76"/>
      <c r="EZ15" s="76"/>
      <c r="FA15" s="76">
        <f>FA13-FA14</f>
        <v>679808.66841828777</v>
      </c>
      <c r="FB15" s="76"/>
      <c r="FC15" s="76"/>
      <c r="FD15" s="76"/>
      <c r="FE15" s="76"/>
      <c r="FF15" s="76"/>
      <c r="FG15" s="76"/>
      <c r="FH15" s="76"/>
      <c r="FI15" s="76"/>
      <c r="FJ15" s="76"/>
      <c r="FK15" s="76"/>
      <c r="FL15" s="76"/>
      <c r="FM15" s="76"/>
      <c r="FN15" s="76">
        <f>FN13-FN14</f>
        <v>591044.4645603121</v>
      </c>
      <c r="FO15" s="76"/>
      <c r="FP15" s="76"/>
      <c r="FQ15" s="76"/>
      <c r="FR15" s="76"/>
      <c r="FS15" s="76"/>
      <c r="FT15" s="76"/>
      <c r="FU15" s="76"/>
      <c r="FV15" s="76"/>
      <c r="FW15" s="76"/>
      <c r="FX15" s="76"/>
      <c r="FY15" s="76"/>
      <c r="FZ15" s="76"/>
      <c r="GA15" s="76">
        <f>GA13-GA14</f>
        <v>469510.9410481794</v>
      </c>
      <c r="GB15" s="76"/>
      <c r="GC15" s="76"/>
      <c r="GD15" s="76"/>
      <c r="GE15" s="76"/>
      <c r="GF15" s="76"/>
      <c r="GG15" s="76"/>
      <c r="GH15" s="76"/>
      <c r="GI15" s="76"/>
      <c r="GJ15" s="76"/>
      <c r="GK15" s="76"/>
      <c r="GL15" s="76"/>
      <c r="GM15" s="76"/>
      <c r="GN15" s="76">
        <f>GN13-GN14</f>
        <v>302887.5558513141</v>
      </c>
      <c r="GO15" s="76"/>
      <c r="GP15" s="76"/>
      <c r="GQ15" s="76"/>
      <c r="GR15" s="76"/>
      <c r="GS15" s="76"/>
      <c r="GT15" s="76"/>
      <c r="GU15" s="76"/>
      <c r="GV15" s="76"/>
      <c r="GW15" s="76"/>
      <c r="GX15" s="76"/>
      <c r="GY15" s="76"/>
      <c r="GZ15" s="76"/>
      <c r="HA15" s="76">
        <f>HA13-HA14</f>
        <v>-2.9786164002568941E-7</v>
      </c>
      <c r="HB15" s="76"/>
      <c r="HC15" s="76"/>
      <c r="HD15" s="76"/>
      <c r="HE15" s="76"/>
      <c r="HF15" s="76"/>
      <c r="HG15" s="76"/>
      <c r="HH15" s="76"/>
      <c r="HI15" s="76"/>
      <c r="HJ15" s="76"/>
      <c r="HK15" s="76"/>
      <c r="HL15" s="76"/>
      <c r="HM15" s="76"/>
      <c r="HN15" s="76">
        <f>HN13-HN14</f>
        <v>-9.7206793725490566E-11</v>
      </c>
      <c r="HO15" s="76"/>
      <c r="HP15" s="76"/>
      <c r="HQ15" s="76"/>
      <c r="HR15" s="76"/>
      <c r="HS15" s="76"/>
      <c r="HT15" s="76"/>
      <c r="HU15" s="76"/>
      <c r="HV15" s="76"/>
      <c r="HW15" s="76"/>
      <c r="HX15" s="76"/>
      <c r="HY15" s="76"/>
      <c r="HZ15" s="76"/>
      <c r="IA15" s="76">
        <f>IA13-IA14</f>
        <v>-9.7206793725490566E-11</v>
      </c>
      <c r="IB15" s="76"/>
      <c r="IC15" s="76"/>
      <c r="ID15" s="76"/>
      <c r="IE15" s="76"/>
      <c r="IF15" s="76"/>
      <c r="IG15" s="76"/>
      <c r="IH15" s="76"/>
      <c r="II15" s="76"/>
      <c r="IJ15" s="76"/>
      <c r="IK15" s="76"/>
      <c r="IL15" s="76"/>
      <c r="IM15" s="76"/>
      <c r="IN15" s="76">
        <f>IN13-IN14</f>
        <v>-9.7206793725490566E-11</v>
      </c>
      <c r="IO15" s="76"/>
      <c r="IP15" s="76"/>
      <c r="IQ15" s="76"/>
      <c r="IR15" s="76"/>
      <c r="IS15" s="76"/>
      <c r="IT15" s="76"/>
      <c r="IU15" s="76"/>
      <c r="IV15" s="76"/>
      <c r="IW15" s="76"/>
      <c r="IX15" s="76"/>
      <c r="IY15" s="76"/>
      <c r="IZ15" s="76"/>
      <c r="JA15" s="76">
        <f>JA13-JA14</f>
        <v>-9.7206793725490566E-11</v>
      </c>
      <c r="JB15" s="76"/>
      <c r="JC15" s="76"/>
      <c r="JD15" s="76"/>
      <c r="JE15" s="76"/>
      <c r="JF15" s="76"/>
      <c r="JG15" s="76"/>
      <c r="JH15" s="76"/>
      <c r="JI15" s="76"/>
      <c r="JJ15" s="76"/>
      <c r="JK15" s="76"/>
      <c r="JL15" s="76"/>
      <c r="JM15" s="76"/>
      <c r="JN15" s="76">
        <f>JN13-JN14</f>
        <v>-9.7206793725490566E-11</v>
      </c>
      <c r="JO15" s="76"/>
      <c r="JP15" s="76"/>
      <c r="JQ15" s="76"/>
      <c r="JR15" s="76"/>
      <c r="JS15" s="76"/>
      <c r="JT15" s="76"/>
      <c r="JU15" s="76"/>
      <c r="JV15" s="76"/>
      <c r="JW15" s="76"/>
      <c r="JX15" s="76"/>
      <c r="JY15" s="76"/>
      <c r="JZ15" s="76"/>
      <c r="KA15" s="76">
        <f>KA13-KA14</f>
        <v>-9.7206793725490566E-11</v>
      </c>
      <c r="KB15" s="76"/>
      <c r="KC15" s="76"/>
      <c r="KD15" s="76"/>
      <c r="KE15" s="76"/>
      <c r="KF15" s="76"/>
      <c r="KG15" s="76"/>
      <c r="KH15" s="76"/>
      <c r="KI15" s="76"/>
      <c r="KJ15" s="76"/>
      <c r="KK15" s="76"/>
      <c r="KL15" s="76"/>
      <c r="KM15" s="76"/>
      <c r="KN15" s="76">
        <f>KN13-KN14</f>
        <v>-9.7206793725490566E-11</v>
      </c>
      <c r="KO15" s="76"/>
      <c r="KP15" s="76"/>
      <c r="KQ15" s="76"/>
      <c r="KR15" s="76"/>
      <c r="KS15" s="76"/>
      <c r="KT15" s="76"/>
      <c r="KU15" s="76"/>
      <c r="KV15" s="76"/>
      <c r="KW15" s="76"/>
      <c r="KX15" s="76"/>
      <c r="KY15" s="76"/>
      <c r="KZ15" s="76"/>
      <c r="LA15" s="76">
        <f>LA13-LA14</f>
        <v>-9.7206793725490566E-11</v>
      </c>
      <c r="LB15" s="76"/>
      <c r="LC15" s="76"/>
      <c r="LD15" s="76"/>
      <c r="LE15" s="76"/>
      <c r="LF15" s="76"/>
      <c r="LG15" s="76"/>
      <c r="LH15" s="76"/>
      <c r="LI15" s="76"/>
      <c r="LJ15" s="76"/>
      <c r="LK15" s="76"/>
      <c r="LL15" s="76"/>
      <c r="LM15" s="76"/>
      <c r="LN15" s="77">
        <f>LN13-LN14</f>
        <v>-9.7206793725490566E-11</v>
      </c>
    </row>
    <row r="16" spans="1:326" ht="14.65" thickBot="1">
      <c r="N16" s="37"/>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row>
    <row r="17" spans="1:326">
      <c r="A17" s="6" t="s">
        <v>386</v>
      </c>
      <c r="B17" s="5"/>
      <c r="C17" s="28"/>
      <c r="D17" s="28"/>
      <c r="E17" s="28"/>
      <c r="F17" s="28"/>
      <c r="G17" s="28"/>
      <c r="H17" s="28"/>
      <c r="I17" s="28"/>
      <c r="J17" s="28"/>
      <c r="K17" s="28"/>
      <c r="L17" s="28"/>
      <c r="M17" s="28"/>
      <c r="N17" s="281"/>
      <c r="O17" s="63"/>
      <c r="P17" s="63"/>
      <c r="Q17" s="63"/>
      <c r="R17" s="63"/>
      <c r="S17" s="63"/>
      <c r="T17" s="63"/>
      <c r="U17" s="63"/>
      <c r="V17" s="63"/>
      <c r="W17" s="63"/>
      <c r="X17" s="63"/>
      <c r="Y17" s="63"/>
      <c r="Z17" s="63"/>
      <c r="AA17" s="31">
        <f>N19</f>
        <v>-36927.083333333314</v>
      </c>
      <c r="AB17" s="63"/>
      <c r="AC17" s="63"/>
      <c r="AD17" s="63"/>
      <c r="AE17" s="63"/>
      <c r="AF17" s="63"/>
      <c r="AG17" s="63"/>
      <c r="AH17" s="63"/>
      <c r="AI17" s="63"/>
      <c r="AJ17" s="63"/>
      <c r="AK17" s="63"/>
      <c r="AL17" s="63"/>
      <c r="AM17" s="63"/>
      <c r="AN17" s="31">
        <f>AA19</f>
        <v>0</v>
      </c>
      <c r="AO17" s="63"/>
      <c r="AP17" s="63"/>
      <c r="AQ17" s="63"/>
      <c r="AR17" s="63"/>
      <c r="AS17" s="63"/>
      <c r="AT17" s="63"/>
      <c r="AU17" s="63"/>
      <c r="AV17" s="63"/>
      <c r="AW17" s="63"/>
      <c r="AX17" s="63"/>
      <c r="AY17" s="63"/>
      <c r="AZ17" s="63"/>
      <c r="BA17" s="31">
        <f>AN19</f>
        <v>0</v>
      </c>
      <c r="BB17" s="63"/>
      <c r="BC17" s="63"/>
      <c r="BD17" s="63"/>
      <c r="BE17" s="63"/>
      <c r="BF17" s="63"/>
      <c r="BG17" s="63"/>
      <c r="BH17" s="63"/>
      <c r="BI17" s="63"/>
      <c r="BJ17" s="63"/>
      <c r="BK17" s="63"/>
      <c r="BL17" s="63"/>
      <c r="BM17" s="63"/>
      <c r="BN17" s="31">
        <f>BA19</f>
        <v>0</v>
      </c>
      <c r="BO17" s="63"/>
      <c r="BP17" s="63"/>
      <c r="BQ17" s="63"/>
      <c r="BR17" s="63"/>
      <c r="BS17" s="63"/>
      <c r="BT17" s="63"/>
      <c r="BU17" s="63"/>
      <c r="BV17" s="63"/>
      <c r="BW17" s="63"/>
      <c r="BX17" s="63"/>
      <c r="BY17" s="63"/>
      <c r="BZ17" s="63"/>
      <c r="CA17" s="31">
        <f>BN19</f>
        <v>0</v>
      </c>
      <c r="CB17" s="63"/>
      <c r="CC17" s="63"/>
      <c r="CD17" s="63"/>
      <c r="CE17" s="63"/>
      <c r="CF17" s="63"/>
      <c r="CG17" s="63"/>
      <c r="CH17" s="63"/>
      <c r="CI17" s="63"/>
      <c r="CJ17" s="63"/>
      <c r="CK17" s="63"/>
      <c r="CL17" s="63"/>
      <c r="CM17" s="63"/>
      <c r="CN17" s="31">
        <f>CA19</f>
        <v>0</v>
      </c>
      <c r="CO17" s="63"/>
      <c r="CP17" s="63"/>
      <c r="CQ17" s="63"/>
      <c r="CR17" s="63"/>
      <c r="CS17" s="63"/>
      <c r="CT17" s="63"/>
      <c r="CU17" s="63"/>
      <c r="CV17" s="63"/>
      <c r="CW17" s="63"/>
      <c r="CX17" s="63"/>
      <c r="CY17" s="63"/>
      <c r="CZ17" s="63"/>
      <c r="DA17" s="31">
        <f>CN19</f>
        <v>0</v>
      </c>
      <c r="DB17" s="63"/>
      <c r="DC17" s="63"/>
      <c r="DD17" s="63"/>
      <c r="DE17" s="63"/>
      <c r="DF17" s="63"/>
      <c r="DG17" s="63"/>
      <c r="DH17" s="63"/>
      <c r="DI17" s="63"/>
      <c r="DJ17" s="63"/>
      <c r="DK17" s="63"/>
      <c r="DL17" s="63"/>
      <c r="DM17" s="63"/>
      <c r="DN17" s="31">
        <f>DA19</f>
        <v>0</v>
      </c>
      <c r="DO17" s="63"/>
      <c r="DP17" s="63"/>
      <c r="DQ17" s="63"/>
      <c r="DR17" s="63"/>
      <c r="DS17" s="63"/>
      <c r="DT17" s="63"/>
      <c r="DU17" s="63"/>
      <c r="DV17" s="63"/>
      <c r="DW17" s="63"/>
      <c r="DX17" s="63"/>
      <c r="DY17" s="63"/>
      <c r="DZ17" s="63"/>
      <c r="EA17" s="31">
        <f>DN19</f>
        <v>0</v>
      </c>
      <c r="EB17" s="63"/>
      <c r="EC17" s="63"/>
      <c r="ED17" s="63"/>
      <c r="EE17" s="63"/>
      <c r="EF17" s="63"/>
      <c r="EG17" s="63"/>
      <c r="EH17" s="63"/>
      <c r="EI17" s="63"/>
      <c r="EJ17" s="63"/>
      <c r="EK17" s="63"/>
      <c r="EL17" s="63"/>
      <c r="EM17" s="63"/>
      <c r="EN17" s="31">
        <f>EA19</f>
        <v>0</v>
      </c>
      <c r="EO17" s="63"/>
      <c r="EP17" s="63"/>
      <c r="EQ17" s="63"/>
      <c r="ER17" s="63"/>
      <c r="ES17" s="63"/>
      <c r="ET17" s="63"/>
      <c r="EU17" s="63"/>
      <c r="EV17" s="63"/>
      <c r="EW17" s="63"/>
      <c r="EX17" s="63"/>
      <c r="EY17" s="63"/>
      <c r="EZ17" s="63"/>
      <c r="FA17" s="31">
        <f>EN19</f>
        <v>0</v>
      </c>
      <c r="FB17" s="63"/>
      <c r="FC17" s="63"/>
      <c r="FD17" s="63"/>
      <c r="FE17" s="63"/>
      <c r="FF17" s="63"/>
      <c r="FG17" s="63"/>
      <c r="FH17" s="63"/>
      <c r="FI17" s="63"/>
      <c r="FJ17" s="63"/>
      <c r="FK17" s="63"/>
      <c r="FL17" s="63"/>
      <c r="FM17" s="63"/>
      <c r="FN17" s="31">
        <f>FA19</f>
        <v>0</v>
      </c>
      <c r="FO17" s="63"/>
      <c r="FP17" s="63"/>
      <c r="FQ17" s="63"/>
      <c r="FR17" s="63"/>
      <c r="FS17" s="63"/>
      <c r="FT17" s="63"/>
      <c r="FU17" s="63"/>
      <c r="FV17" s="63"/>
      <c r="FW17" s="63"/>
      <c r="FX17" s="63"/>
      <c r="FY17" s="63"/>
      <c r="FZ17" s="63"/>
      <c r="GA17" s="31">
        <f>FN19</f>
        <v>0</v>
      </c>
      <c r="GB17" s="63"/>
      <c r="GC17" s="63"/>
      <c r="GD17" s="63"/>
      <c r="GE17" s="63"/>
      <c r="GF17" s="63"/>
      <c r="GG17" s="63"/>
      <c r="GH17" s="63"/>
      <c r="GI17" s="63"/>
      <c r="GJ17" s="63"/>
      <c r="GK17" s="63"/>
      <c r="GL17" s="63"/>
      <c r="GM17" s="63"/>
      <c r="GN17" s="31">
        <f>GA19</f>
        <v>0</v>
      </c>
      <c r="GO17" s="63"/>
      <c r="GP17" s="63"/>
      <c r="GQ17" s="63"/>
      <c r="GR17" s="63"/>
      <c r="GS17" s="63"/>
      <c r="GT17" s="63"/>
      <c r="GU17" s="63"/>
      <c r="GV17" s="63"/>
      <c r="GW17" s="63"/>
      <c r="GX17" s="63"/>
      <c r="GY17" s="63"/>
      <c r="GZ17" s="63"/>
      <c r="HA17" s="31">
        <f>GN19</f>
        <v>0</v>
      </c>
      <c r="HB17" s="63"/>
      <c r="HC17" s="63"/>
      <c r="HD17" s="63"/>
      <c r="HE17" s="63"/>
      <c r="HF17" s="63"/>
      <c r="HG17" s="63"/>
      <c r="HH17" s="63"/>
      <c r="HI17" s="63"/>
      <c r="HJ17" s="63"/>
      <c r="HK17" s="63"/>
      <c r="HL17" s="63"/>
      <c r="HM17" s="63"/>
      <c r="HN17" s="31">
        <f>HA19</f>
        <v>-2.9786164002568941E-7</v>
      </c>
      <c r="HO17" s="63"/>
      <c r="HP17" s="63"/>
      <c r="HQ17" s="63"/>
      <c r="HR17" s="63"/>
      <c r="HS17" s="63"/>
      <c r="HT17" s="63"/>
      <c r="HU17" s="63"/>
      <c r="HV17" s="63"/>
      <c r="HW17" s="63"/>
      <c r="HX17" s="63"/>
      <c r="HY17" s="63"/>
      <c r="HZ17" s="63"/>
      <c r="IA17" s="31">
        <f>HN19</f>
        <v>-2.9795884681941491E-7</v>
      </c>
      <c r="IB17" s="63"/>
      <c r="IC17" s="63"/>
      <c r="ID17" s="63"/>
      <c r="IE17" s="63"/>
      <c r="IF17" s="63"/>
      <c r="IG17" s="63"/>
      <c r="IH17" s="63"/>
      <c r="II17" s="63"/>
      <c r="IJ17" s="63"/>
      <c r="IK17" s="63"/>
      <c r="IL17" s="63"/>
      <c r="IM17" s="63"/>
      <c r="IN17" s="31">
        <f>IA19</f>
        <v>-2.980560536131404E-7</v>
      </c>
      <c r="IO17" s="63"/>
      <c r="IP17" s="63"/>
      <c r="IQ17" s="63"/>
      <c r="IR17" s="63"/>
      <c r="IS17" s="63"/>
      <c r="IT17" s="63"/>
      <c r="IU17" s="63"/>
      <c r="IV17" s="63"/>
      <c r="IW17" s="63"/>
      <c r="IX17" s="63"/>
      <c r="IY17" s="63"/>
      <c r="IZ17" s="63"/>
      <c r="JA17" s="31">
        <f>IN19</f>
        <v>-2.981532604068659E-7</v>
      </c>
      <c r="JB17" s="63"/>
      <c r="JC17" s="63"/>
      <c r="JD17" s="63"/>
      <c r="JE17" s="63"/>
      <c r="JF17" s="63"/>
      <c r="JG17" s="63"/>
      <c r="JH17" s="63"/>
      <c r="JI17" s="63"/>
      <c r="JJ17" s="63"/>
      <c r="JK17" s="63"/>
      <c r="JL17" s="63"/>
      <c r="JM17" s="63"/>
      <c r="JN17" s="31">
        <f>JA19</f>
        <v>-2.9825046720059139E-7</v>
      </c>
      <c r="JO17" s="63"/>
      <c r="JP17" s="63"/>
      <c r="JQ17" s="63"/>
      <c r="JR17" s="63"/>
      <c r="JS17" s="63"/>
      <c r="JT17" s="63"/>
      <c r="JU17" s="63"/>
      <c r="JV17" s="63"/>
      <c r="JW17" s="63"/>
      <c r="JX17" s="63"/>
      <c r="JY17" s="63"/>
      <c r="JZ17" s="63"/>
      <c r="KA17" s="31">
        <f>JN19</f>
        <v>-2.9834767399431689E-7</v>
      </c>
      <c r="KB17" s="63"/>
      <c r="KC17" s="63"/>
      <c r="KD17" s="63"/>
      <c r="KE17" s="63"/>
      <c r="KF17" s="63"/>
      <c r="KG17" s="63"/>
      <c r="KH17" s="63"/>
      <c r="KI17" s="63"/>
      <c r="KJ17" s="63"/>
      <c r="KK17" s="63"/>
      <c r="KL17" s="63"/>
      <c r="KM17" s="63"/>
      <c r="KN17" s="31">
        <f>KA19</f>
        <v>-2.9844488078804238E-7</v>
      </c>
      <c r="KO17" s="63"/>
      <c r="KP17" s="63"/>
      <c r="KQ17" s="63"/>
      <c r="KR17" s="63"/>
      <c r="KS17" s="63"/>
      <c r="KT17" s="63"/>
      <c r="KU17" s="63"/>
      <c r="KV17" s="63"/>
      <c r="KW17" s="63"/>
      <c r="KX17" s="63"/>
      <c r="KY17" s="63"/>
      <c r="KZ17" s="63"/>
      <c r="LA17" s="31">
        <f>KN19</f>
        <v>-2.9854208758176788E-7</v>
      </c>
      <c r="LB17" s="63"/>
      <c r="LC17" s="63"/>
      <c r="LD17" s="63"/>
      <c r="LE17" s="63"/>
      <c r="LF17" s="63"/>
      <c r="LG17" s="63"/>
      <c r="LH17" s="63"/>
      <c r="LI17" s="63"/>
      <c r="LJ17" s="63"/>
      <c r="LK17" s="63"/>
      <c r="LL17" s="63"/>
      <c r="LM17" s="63"/>
      <c r="LN17" s="32">
        <f>LA19</f>
        <v>-2.9863929437549337E-7</v>
      </c>
    </row>
    <row r="18" spans="1:326">
      <c r="A18" s="7" t="s">
        <v>387</v>
      </c>
      <c r="B18" s="2"/>
      <c r="C18" s="3"/>
      <c r="D18" s="3"/>
      <c r="E18" s="3"/>
      <c r="F18" s="3"/>
      <c r="G18" s="3"/>
      <c r="H18" s="3"/>
      <c r="I18" s="3"/>
      <c r="J18" s="3"/>
      <c r="K18" s="3"/>
      <c r="L18" s="3"/>
      <c r="M18" s="3"/>
      <c r="N18" s="278">
        <f>IF(N15&lt;0,N15,0)</f>
        <v>-36927.083333333314</v>
      </c>
      <c r="O18" s="25"/>
      <c r="P18" s="25"/>
      <c r="Q18" s="25"/>
      <c r="R18" s="25"/>
      <c r="S18" s="25"/>
      <c r="T18" s="25"/>
      <c r="U18" s="25"/>
      <c r="V18" s="25"/>
      <c r="W18" s="25"/>
      <c r="X18" s="25"/>
      <c r="Y18" s="25"/>
      <c r="Z18" s="25"/>
      <c r="AA18" s="29">
        <f>+IF(AND(AA12&gt;0,AA13&gt;0),AA12-AA13,AA13)</f>
        <v>36927.083333333314</v>
      </c>
      <c r="AB18" s="25"/>
      <c r="AC18" s="25"/>
      <c r="AD18" s="25"/>
      <c r="AE18" s="25"/>
      <c r="AF18" s="25"/>
      <c r="AG18" s="25"/>
      <c r="AH18" s="25"/>
      <c r="AI18" s="25"/>
      <c r="AJ18" s="25"/>
      <c r="AK18" s="25"/>
      <c r="AL18" s="25"/>
      <c r="AM18" s="25"/>
      <c r="AN18" s="29">
        <f>+IF(AND(AN12&gt;0,AN13&gt;0),AN12-AN13,AN13)</f>
        <v>0</v>
      </c>
      <c r="AO18" s="25"/>
      <c r="AP18" s="25"/>
      <c r="AQ18" s="25"/>
      <c r="AR18" s="25"/>
      <c r="AS18" s="25"/>
      <c r="AT18" s="25"/>
      <c r="AU18" s="25"/>
      <c r="AV18" s="25"/>
      <c r="AW18" s="25"/>
      <c r="AX18" s="25"/>
      <c r="AY18" s="25"/>
      <c r="AZ18" s="25"/>
      <c r="BA18" s="29">
        <f>+IF(AND(BA12&gt;0,BA13&gt;0),BA12-BA13,BA13)</f>
        <v>0</v>
      </c>
      <c r="BB18" s="25"/>
      <c r="BC18" s="25"/>
      <c r="BD18" s="25"/>
      <c r="BE18" s="25"/>
      <c r="BF18" s="25"/>
      <c r="BG18" s="25"/>
      <c r="BH18" s="25"/>
      <c r="BI18" s="25"/>
      <c r="BJ18" s="25"/>
      <c r="BK18" s="25"/>
      <c r="BL18" s="25"/>
      <c r="BM18" s="25"/>
      <c r="BN18" s="29">
        <f>+IF(AND(BN12&gt;0,BN13&gt;0),BN12-BN13,BN13)</f>
        <v>0</v>
      </c>
      <c r="BO18" s="25"/>
      <c r="BP18" s="25"/>
      <c r="BQ18" s="25"/>
      <c r="BR18" s="25"/>
      <c r="BS18" s="25"/>
      <c r="BT18" s="25"/>
      <c r="BU18" s="25"/>
      <c r="BV18" s="25"/>
      <c r="BW18" s="25"/>
      <c r="BX18" s="25"/>
      <c r="BY18" s="25"/>
      <c r="BZ18" s="25"/>
      <c r="CA18" s="29">
        <f>+IF(AND(CA12&gt;0,CA13&gt;0),CA12-CA13,CA13)</f>
        <v>0</v>
      </c>
      <c r="CB18" s="25"/>
      <c r="CC18" s="25"/>
      <c r="CD18" s="25"/>
      <c r="CE18" s="25"/>
      <c r="CF18" s="25"/>
      <c r="CG18" s="25"/>
      <c r="CH18" s="25"/>
      <c r="CI18" s="25"/>
      <c r="CJ18" s="25"/>
      <c r="CK18" s="25"/>
      <c r="CL18" s="25"/>
      <c r="CM18" s="25"/>
      <c r="CN18" s="29">
        <f>+IF(AND(CN12&gt;0,CN13&gt;0),CN12-CN13,CN13)</f>
        <v>0</v>
      </c>
      <c r="CO18" s="25"/>
      <c r="CP18" s="25"/>
      <c r="CQ18" s="25"/>
      <c r="CR18" s="25"/>
      <c r="CS18" s="25"/>
      <c r="CT18" s="25"/>
      <c r="CU18" s="25"/>
      <c r="CV18" s="25"/>
      <c r="CW18" s="25"/>
      <c r="CX18" s="25"/>
      <c r="CY18" s="25"/>
      <c r="CZ18" s="25"/>
      <c r="DA18" s="29">
        <f>+IF(AND(DA12&gt;0,DA13&gt;0),DA12-DA13,DA13)</f>
        <v>0</v>
      </c>
      <c r="DB18" s="25"/>
      <c r="DC18" s="25"/>
      <c r="DD18" s="25"/>
      <c r="DE18" s="25"/>
      <c r="DF18" s="25"/>
      <c r="DG18" s="25"/>
      <c r="DH18" s="25"/>
      <c r="DI18" s="25"/>
      <c r="DJ18" s="25"/>
      <c r="DK18" s="25"/>
      <c r="DL18" s="25"/>
      <c r="DM18" s="25"/>
      <c r="DN18" s="29">
        <f>+IF(AND(DN12&gt;0,DN13&gt;0),DN12-DN13,DN13)</f>
        <v>0</v>
      </c>
      <c r="DO18" s="25"/>
      <c r="DP18" s="25"/>
      <c r="DQ18" s="25"/>
      <c r="DR18" s="25"/>
      <c r="DS18" s="25"/>
      <c r="DT18" s="25"/>
      <c r="DU18" s="25"/>
      <c r="DV18" s="25"/>
      <c r="DW18" s="25"/>
      <c r="DX18" s="25"/>
      <c r="DY18" s="25"/>
      <c r="DZ18" s="25"/>
      <c r="EA18" s="29">
        <f>+IF(AND(EA12&gt;0,EA13&gt;0),EA12-EA13,EA13)</f>
        <v>0</v>
      </c>
      <c r="EB18" s="25"/>
      <c r="EC18" s="25"/>
      <c r="ED18" s="25"/>
      <c r="EE18" s="25"/>
      <c r="EF18" s="25"/>
      <c r="EG18" s="25"/>
      <c r="EH18" s="25"/>
      <c r="EI18" s="25"/>
      <c r="EJ18" s="25"/>
      <c r="EK18" s="25"/>
      <c r="EL18" s="25"/>
      <c r="EM18" s="25"/>
      <c r="EN18" s="29">
        <f>+IF(AND(EN12&gt;0,EN13&gt;0),EN12-EN13,EN13)</f>
        <v>0</v>
      </c>
      <c r="EO18" s="25"/>
      <c r="EP18" s="25"/>
      <c r="EQ18" s="25"/>
      <c r="ER18" s="25"/>
      <c r="ES18" s="25"/>
      <c r="ET18" s="25"/>
      <c r="EU18" s="25"/>
      <c r="EV18" s="25"/>
      <c r="EW18" s="25"/>
      <c r="EX18" s="25"/>
      <c r="EY18" s="25"/>
      <c r="EZ18" s="25"/>
      <c r="FA18" s="29">
        <f>+IF(AND(FA12&gt;0,FA13&gt;0),FA12-FA13,FA13)</f>
        <v>0</v>
      </c>
      <c r="FB18" s="25"/>
      <c r="FC18" s="25"/>
      <c r="FD18" s="25"/>
      <c r="FE18" s="25"/>
      <c r="FF18" s="25"/>
      <c r="FG18" s="25"/>
      <c r="FH18" s="25"/>
      <c r="FI18" s="25"/>
      <c r="FJ18" s="25"/>
      <c r="FK18" s="25"/>
      <c r="FL18" s="25"/>
      <c r="FM18" s="25"/>
      <c r="FN18" s="29">
        <f>+IF(AND(FN12&gt;0,FN13&gt;0),FN12-FN13,FN13)</f>
        <v>0</v>
      </c>
      <c r="FO18" s="25"/>
      <c r="FP18" s="25"/>
      <c r="FQ18" s="25"/>
      <c r="FR18" s="25"/>
      <c r="FS18" s="25"/>
      <c r="FT18" s="25"/>
      <c r="FU18" s="25"/>
      <c r="FV18" s="25"/>
      <c r="FW18" s="25"/>
      <c r="FX18" s="25"/>
      <c r="FY18" s="25"/>
      <c r="FZ18" s="25"/>
      <c r="GA18" s="29">
        <f>+IF(AND(GA12&gt;0,GA13&gt;0),GA12-GA13,GA13)</f>
        <v>0</v>
      </c>
      <c r="GB18" s="25"/>
      <c r="GC18" s="25"/>
      <c r="GD18" s="25"/>
      <c r="GE18" s="25"/>
      <c r="GF18" s="25"/>
      <c r="GG18" s="25"/>
      <c r="GH18" s="25"/>
      <c r="GI18" s="25"/>
      <c r="GJ18" s="25"/>
      <c r="GK18" s="25"/>
      <c r="GL18" s="25"/>
      <c r="GM18" s="25"/>
      <c r="GN18" s="29">
        <f>+IF(AND(GN12&gt;0,GN13&gt;0),GN12-GN13,GN13)</f>
        <v>0</v>
      </c>
      <c r="GO18" s="25"/>
      <c r="GP18" s="25"/>
      <c r="GQ18" s="25"/>
      <c r="GR18" s="25"/>
      <c r="GS18" s="25"/>
      <c r="GT18" s="25"/>
      <c r="GU18" s="25"/>
      <c r="GV18" s="25"/>
      <c r="GW18" s="25"/>
      <c r="GX18" s="25"/>
      <c r="GY18" s="25"/>
      <c r="GZ18" s="25"/>
      <c r="HA18" s="29">
        <f>+IF(AND(HA12&gt;0,HA13&gt;0),HA12-HA13,HA13)</f>
        <v>-2.9786164002568941E-7</v>
      </c>
      <c r="HB18" s="29">
        <f t="shared" ref="HB18:IG18" si="229">IF(HB15&lt;0,HB15,0)+(HB12-HB13)</f>
        <v>0</v>
      </c>
      <c r="HC18" s="29">
        <f t="shared" si="229"/>
        <v>0</v>
      </c>
      <c r="HD18" s="29">
        <f t="shared" si="229"/>
        <v>0</v>
      </c>
      <c r="HE18" s="29">
        <f t="shared" si="229"/>
        <v>0</v>
      </c>
      <c r="HF18" s="29">
        <f t="shared" si="229"/>
        <v>0</v>
      </c>
      <c r="HG18" s="29">
        <f t="shared" si="229"/>
        <v>0</v>
      </c>
      <c r="HH18" s="29">
        <f t="shared" si="229"/>
        <v>0</v>
      </c>
      <c r="HI18" s="29">
        <f t="shared" si="229"/>
        <v>0</v>
      </c>
      <c r="HJ18" s="29">
        <f t="shared" si="229"/>
        <v>0</v>
      </c>
      <c r="HK18" s="29">
        <f t="shared" si="229"/>
        <v>0</v>
      </c>
      <c r="HL18" s="29">
        <f t="shared" si="229"/>
        <v>0</v>
      </c>
      <c r="HM18" s="29">
        <f t="shared" si="229"/>
        <v>0</v>
      </c>
      <c r="HN18" s="29">
        <f t="shared" si="229"/>
        <v>-9.7206793725490566E-11</v>
      </c>
      <c r="HO18" s="29">
        <f t="shared" si="229"/>
        <v>0</v>
      </c>
      <c r="HP18" s="29">
        <f t="shared" si="229"/>
        <v>0</v>
      </c>
      <c r="HQ18" s="29">
        <f t="shared" si="229"/>
        <v>0</v>
      </c>
      <c r="HR18" s="29">
        <f t="shared" si="229"/>
        <v>0</v>
      </c>
      <c r="HS18" s="29">
        <f t="shared" si="229"/>
        <v>0</v>
      </c>
      <c r="HT18" s="29">
        <f t="shared" si="229"/>
        <v>0</v>
      </c>
      <c r="HU18" s="29">
        <f t="shared" si="229"/>
        <v>0</v>
      </c>
      <c r="HV18" s="29">
        <f t="shared" si="229"/>
        <v>0</v>
      </c>
      <c r="HW18" s="29">
        <f t="shared" si="229"/>
        <v>0</v>
      </c>
      <c r="HX18" s="29">
        <f t="shared" si="229"/>
        <v>0</v>
      </c>
      <c r="HY18" s="29">
        <f t="shared" si="229"/>
        <v>0</v>
      </c>
      <c r="HZ18" s="29">
        <f t="shared" si="229"/>
        <v>0</v>
      </c>
      <c r="IA18" s="29">
        <f t="shared" si="229"/>
        <v>-9.7206793725490566E-11</v>
      </c>
      <c r="IB18" s="29">
        <f t="shared" si="229"/>
        <v>0</v>
      </c>
      <c r="IC18" s="29">
        <f t="shared" si="229"/>
        <v>0</v>
      </c>
      <c r="ID18" s="29">
        <f t="shared" si="229"/>
        <v>0</v>
      </c>
      <c r="IE18" s="29">
        <f t="shared" si="229"/>
        <v>0</v>
      </c>
      <c r="IF18" s="29">
        <f t="shared" si="229"/>
        <v>0</v>
      </c>
      <c r="IG18" s="29">
        <f t="shared" si="229"/>
        <v>0</v>
      </c>
      <c r="IH18" s="29">
        <f t="shared" ref="IH18:JM18" si="230">IF(IH15&lt;0,IH15,0)+(IH12-IH13)</f>
        <v>0</v>
      </c>
      <c r="II18" s="29">
        <f t="shared" si="230"/>
        <v>0</v>
      </c>
      <c r="IJ18" s="29">
        <f t="shared" si="230"/>
        <v>0</v>
      </c>
      <c r="IK18" s="29">
        <f t="shared" si="230"/>
        <v>0</v>
      </c>
      <c r="IL18" s="29">
        <f t="shared" si="230"/>
        <v>0</v>
      </c>
      <c r="IM18" s="29">
        <f t="shared" si="230"/>
        <v>0</v>
      </c>
      <c r="IN18" s="29">
        <f t="shared" si="230"/>
        <v>-9.7206793725490566E-11</v>
      </c>
      <c r="IO18" s="29">
        <f t="shared" si="230"/>
        <v>0</v>
      </c>
      <c r="IP18" s="29">
        <f t="shared" si="230"/>
        <v>0</v>
      </c>
      <c r="IQ18" s="29">
        <f t="shared" si="230"/>
        <v>0</v>
      </c>
      <c r="IR18" s="29">
        <f t="shared" si="230"/>
        <v>0</v>
      </c>
      <c r="IS18" s="29">
        <f t="shared" si="230"/>
        <v>0</v>
      </c>
      <c r="IT18" s="29">
        <f t="shared" si="230"/>
        <v>0</v>
      </c>
      <c r="IU18" s="29">
        <f t="shared" si="230"/>
        <v>0</v>
      </c>
      <c r="IV18" s="29">
        <f t="shared" si="230"/>
        <v>0</v>
      </c>
      <c r="IW18" s="29">
        <f t="shared" si="230"/>
        <v>0</v>
      </c>
      <c r="IX18" s="29">
        <f t="shared" si="230"/>
        <v>0</v>
      </c>
      <c r="IY18" s="29">
        <f t="shared" si="230"/>
        <v>0</v>
      </c>
      <c r="IZ18" s="29">
        <f t="shared" si="230"/>
        <v>0</v>
      </c>
      <c r="JA18" s="29">
        <f t="shared" si="230"/>
        <v>-9.7206793725490566E-11</v>
      </c>
      <c r="JB18" s="29">
        <f t="shared" si="230"/>
        <v>0</v>
      </c>
      <c r="JC18" s="29">
        <f t="shared" si="230"/>
        <v>0</v>
      </c>
      <c r="JD18" s="29">
        <f t="shared" si="230"/>
        <v>0</v>
      </c>
      <c r="JE18" s="29">
        <f t="shared" si="230"/>
        <v>0</v>
      </c>
      <c r="JF18" s="29">
        <f t="shared" si="230"/>
        <v>0</v>
      </c>
      <c r="JG18" s="29">
        <f t="shared" si="230"/>
        <v>0</v>
      </c>
      <c r="JH18" s="29">
        <f t="shared" si="230"/>
        <v>0</v>
      </c>
      <c r="JI18" s="29">
        <f t="shared" si="230"/>
        <v>0</v>
      </c>
      <c r="JJ18" s="29">
        <f t="shared" si="230"/>
        <v>0</v>
      </c>
      <c r="JK18" s="29">
        <f t="shared" si="230"/>
        <v>0</v>
      </c>
      <c r="JL18" s="29">
        <f t="shared" si="230"/>
        <v>0</v>
      </c>
      <c r="JM18" s="29">
        <f t="shared" si="230"/>
        <v>0</v>
      </c>
      <c r="JN18" s="29">
        <f t="shared" ref="JN18:KS18" si="231">IF(JN15&lt;0,JN15,0)+(JN12-JN13)</f>
        <v>-9.7206793725490566E-11</v>
      </c>
      <c r="JO18" s="29">
        <f t="shared" si="231"/>
        <v>0</v>
      </c>
      <c r="JP18" s="29">
        <f t="shared" si="231"/>
        <v>0</v>
      </c>
      <c r="JQ18" s="29">
        <f t="shared" si="231"/>
        <v>0</v>
      </c>
      <c r="JR18" s="29">
        <f t="shared" si="231"/>
        <v>0</v>
      </c>
      <c r="JS18" s="29">
        <f t="shared" si="231"/>
        <v>0</v>
      </c>
      <c r="JT18" s="29">
        <f t="shared" si="231"/>
        <v>0</v>
      </c>
      <c r="JU18" s="29">
        <f t="shared" si="231"/>
        <v>0</v>
      </c>
      <c r="JV18" s="29">
        <f t="shared" si="231"/>
        <v>0</v>
      </c>
      <c r="JW18" s="29">
        <f t="shared" si="231"/>
        <v>0</v>
      </c>
      <c r="JX18" s="29">
        <f t="shared" si="231"/>
        <v>0</v>
      </c>
      <c r="JY18" s="29">
        <f t="shared" si="231"/>
        <v>0</v>
      </c>
      <c r="JZ18" s="29">
        <f t="shared" si="231"/>
        <v>0</v>
      </c>
      <c r="KA18" s="29">
        <f t="shared" si="231"/>
        <v>-9.7206793725490566E-11</v>
      </c>
      <c r="KB18" s="29">
        <f t="shared" si="231"/>
        <v>0</v>
      </c>
      <c r="KC18" s="29">
        <f t="shared" si="231"/>
        <v>0</v>
      </c>
      <c r="KD18" s="29">
        <f t="shared" si="231"/>
        <v>0</v>
      </c>
      <c r="KE18" s="29">
        <f t="shared" si="231"/>
        <v>0</v>
      </c>
      <c r="KF18" s="29">
        <f t="shared" si="231"/>
        <v>0</v>
      </c>
      <c r="KG18" s="29">
        <f t="shared" si="231"/>
        <v>0</v>
      </c>
      <c r="KH18" s="29">
        <f t="shared" si="231"/>
        <v>0</v>
      </c>
      <c r="KI18" s="29">
        <f t="shared" si="231"/>
        <v>0</v>
      </c>
      <c r="KJ18" s="29">
        <f t="shared" si="231"/>
        <v>0</v>
      </c>
      <c r="KK18" s="29">
        <f t="shared" si="231"/>
        <v>0</v>
      </c>
      <c r="KL18" s="29">
        <f t="shared" si="231"/>
        <v>0</v>
      </c>
      <c r="KM18" s="29">
        <f t="shared" si="231"/>
        <v>0</v>
      </c>
      <c r="KN18" s="29">
        <f t="shared" si="231"/>
        <v>-9.7206793725490566E-11</v>
      </c>
      <c r="KO18" s="29">
        <f t="shared" si="231"/>
        <v>0</v>
      </c>
      <c r="KP18" s="29">
        <f t="shared" si="231"/>
        <v>0</v>
      </c>
      <c r="KQ18" s="29">
        <f t="shared" si="231"/>
        <v>0</v>
      </c>
      <c r="KR18" s="29">
        <f t="shared" si="231"/>
        <v>0</v>
      </c>
      <c r="KS18" s="29">
        <f t="shared" si="231"/>
        <v>0</v>
      </c>
      <c r="KT18" s="29">
        <f t="shared" ref="KT18:LN18" si="232">IF(KT15&lt;0,KT15,0)+(KT12-KT13)</f>
        <v>0</v>
      </c>
      <c r="KU18" s="29">
        <f t="shared" si="232"/>
        <v>0</v>
      </c>
      <c r="KV18" s="29">
        <f t="shared" si="232"/>
        <v>0</v>
      </c>
      <c r="KW18" s="29">
        <f t="shared" si="232"/>
        <v>0</v>
      </c>
      <c r="KX18" s="29">
        <f t="shared" si="232"/>
        <v>0</v>
      </c>
      <c r="KY18" s="29">
        <f t="shared" si="232"/>
        <v>0</v>
      </c>
      <c r="KZ18" s="29">
        <f t="shared" si="232"/>
        <v>0</v>
      </c>
      <c r="LA18" s="29">
        <f t="shared" si="232"/>
        <v>-9.7206793725490566E-11</v>
      </c>
      <c r="LB18" s="29">
        <f t="shared" si="232"/>
        <v>0</v>
      </c>
      <c r="LC18" s="29">
        <f t="shared" si="232"/>
        <v>0</v>
      </c>
      <c r="LD18" s="29">
        <f t="shared" si="232"/>
        <v>0</v>
      </c>
      <c r="LE18" s="29">
        <f t="shared" si="232"/>
        <v>0</v>
      </c>
      <c r="LF18" s="29">
        <f t="shared" si="232"/>
        <v>0</v>
      </c>
      <c r="LG18" s="29">
        <f t="shared" si="232"/>
        <v>0</v>
      </c>
      <c r="LH18" s="29">
        <f t="shared" si="232"/>
        <v>0</v>
      </c>
      <c r="LI18" s="29">
        <f t="shared" si="232"/>
        <v>0</v>
      </c>
      <c r="LJ18" s="29">
        <f t="shared" si="232"/>
        <v>0</v>
      </c>
      <c r="LK18" s="29">
        <f t="shared" si="232"/>
        <v>0</v>
      </c>
      <c r="LL18" s="29">
        <f t="shared" si="232"/>
        <v>0</v>
      </c>
      <c r="LM18" s="29">
        <f t="shared" si="232"/>
        <v>0</v>
      </c>
      <c r="LN18" s="30">
        <f t="shared" si="232"/>
        <v>-9.7206793725490566E-11</v>
      </c>
    </row>
    <row r="19" spans="1:326" ht="14.65" thickBot="1">
      <c r="A19" s="8" t="s">
        <v>388</v>
      </c>
      <c r="B19" s="4"/>
      <c r="C19" s="27"/>
      <c r="D19" s="27"/>
      <c r="E19" s="27"/>
      <c r="F19" s="27"/>
      <c r="G19" s="27"/>
      <c r="H19" s="27"/>
      <c r="I19" s="27"/>
      <c r="J19" s="27"/>
      <c r="K19" s="27"/>
      <c r="L19" s="27"/>
      <c r="M19" s="27"/>
      <c r="N19" s="280">
        <f>N17+N18</f>
        <v>-36927.083333333314</v>
      </c>
      <c r="O19" s="33"/>
      <c r="P19" s="33"/>
      <c r="Q19" s="33"/>
      <c r="R19" s="33"/>
      <c r="S19" s="33"/>
      <c r="T19" s="33"/>
      <c r="U19" s="33"/>
      <c r="V19" s="33"/>
      <c r="W19" s="33"/>
      <c r="X19" s="33"/>
      <c r="Y19" s="33"/>
      <c r="Z19" s="33"/>
      <c r="AA19" s="34">
        <f>AA17+AA18</f>
        <v>0</v>
      </c>
      <c r="AB19" s="33"/>
      <c r="AC19" s="33"/>
      <c r="AD19" s="33"/>
      <c r="AE19" s="33"/>
      <c r="AF19" s="33"/>
      <c r="AG19" s="33"/>
      <c r="AH19" s="33"/>
      <c r="AI19" s="33"/>
      <c r="AJ19" s="33"/>
      <c r="AK19" s="33"/>
      <c r="AL19" s="33"/>
      <c r="AM19" s="33"/>
      <c r="AN19" s="34">
        <f>AN17+AN18</f>
        <v>0</v>
      </c>
      <c r="AO19" s="33"/>
      <c r="AP19" s="33"/>
      <c r="AQ19" s="33"/>
      <c r="AR19" s="33"/>
      <c r="AS19" s="33"/>
      <c r="AT19" s="33"/>
      <c r="AU19" s="33"/>
      <c r="AV19" s="33"/>
      <c r="AW19" s="33"/>
      <c r="AX19" s="33"/>
      <c r="AY19" s="33"/>
      <c r="AZ19" s="33"/>
      <c r="BA19" s="34">
        <f>BA17+BA18</f>
        <v>0</v>
      </c>
      <c r="BB19" s="33"/>
      <c r="BC19" s="33"/>
      <c r="BD19" s="33"/>
      <c r="BE19" s="33"/>
      <c r="BF19" s="33"/>
      <c r="BG19" s="33"/>
      <c r="BH19" s="33"/>
      <c r="BI19" s="33"/>
      <c r="BJ19" s="33"/>
      <c r="BK19" s="33"/>
      <c r="BL19" s="33"/>
      <c r="BM19" s="33"/>
      <c r="BN19" s="34">
        <f>BN17+BN18</f>
        <v>0</v>
      </c>
      <c r="BO19" s="33"/>
      <c r="BP19" s="33"/>
      <c r="BQ19" s="33"/>
      <c r="BR19" s="33"/>
      <c r="BS19" s="33"/>
      <c r="BT19" s="33"/>
      <c r="BU19" s="33"/>
      <c r="BV19" s="33"/>
      <c r="BW19" s="33"/>
      <c r="BX19" s="33"/>
      <c r="BY19" s="33"/>
      <c r="BZ19" s="33"/>
      <c r="CA19" s="34">
        <f>CA17+CA18</f>
        <v>0</v>
      </c>
      <c r="CB19" s="33"/>
      <c r="CC19" s="33"/>
      <c r="CD19" s="33"/>
      <c r="CE19" s="33"/>
      <c r="CF19" s="33"/>
      <c r="CG19" s="33"/>
      <c r="CH19" s="33"/>
      <c r="CI19" s="33"/>
      <c r="CJ19" s="33"/>
      <c r="CK19" s="33"/>
      <c r="CL19" s="33"/>
      <c r="CM19" s="33"/>
      <c r="CN19" s="34">
        <f>CN17+CN18</f>
        <v>0</v>
      </c>
      <c r="CO19" s="33"/>
      <c r="CP19" s="33"/>
      <c r="CQ19" s="33"/>
      <c r="CR19" s="33"/>
      <c r="CS19" s="33"/>
      <c r="CT19" s="33"/>
      <c r="CU19" s="33"/>
      <c r="CV19" s="33"/>
      <c r="CW19" s="33"/>
      <c r="CX19" s="33"/>
      <c r="CY19" s="33"/>
      <c r="CZ19" s="33"/>
      <c r="DA19" s="34">
        <f>DA17+DA18</f>
        <v>0</v>
      </c>
      <c r="DB19" s="33"/>
      <c r="DC19" s="33"/>
      <c r="DD19" s="33"/>
      <c r="DE19" s="33"/>
      <c r="DF19" s="33"/>
      <c r="DG19" s="33"/>
      <c r="DH19" s="33"/>
      <c r="DI19" s="33"/>
      <c r="DJ19" s="33"/>
      <c r="DK19" s="33"/>
      <c r="DL19" s="33"/>
      <c r="DM19" s="33"/>
      <c r="DN19" s="34">
        <f>DN17+DN18</f>
        <v>0</v>
      </c>
      <c r="DO19" s="33"/>
      <c r="DP19" s="33"/>
      <c r="DQ19" s="33"/>
      <c r="DR19" s="33"/>
      <c r="DS19" s="33"/>
      <c r="DT19" s="33"/>
      <c r="DU19" s="33"/>
      <c r="DV19" s="33"/>
      <c r="DW19" s="33"/>
      <c r="DX19" s="33"/>
      <c r="DY19" s="33"/>
      <c r="DZ19" s="33"/>
      <c r="EA19" s="34">
        <f>EA17+EA18</f>
        <v>0</v>
      </c>
      <c r="EB19" s="33"/>
      <c r="EC19" s="33"/>
      <c r="ED19" s="33"/>
      <c r="EE19" s="33"/>
      <c r="EF19" s="33"/>
      <c r="EG19" s="33"/>
      <c r="EH19" s="33"/>
      <c r="EI19" s="33"/>
      <c r="EJ19" s="33"/>
      <c r="EK19" s="33"/>
      <c r="EL19" s="33"/>
      <c r="EM19" s="33"/>
      <c r="EN19" s="34">
        <f>EN17+EN18</f>
        <v>0</v>
      </c>
      <c r="EO19" s="33"/>
      <c r="EP19" s="33"/>
      <c r="EQ19" s="33"/>
      <c r="ER19" s="33"/>
      <c r="ES19" s="33"/>
      <c r="ET19" s="33"/>
      <c r="EU19" s="33"/>
      <c r="EV19" s="33"/>
      <c r="EW19" s="33"/>
      <c r="EX19" s="33"/>
      <c r="EY19" s="33"/>
      <c r="EZ19" s="33"/>
      <c r="FA19" s="34">
        <f>FA17+FA18</f>
        <v>0</v>
      </c>
      <c r="FB19" s="33"/>
      <c r="FC19" s="33"/>
      <c r="FD19" s="33"/>
      <c r="FE19" s="33"/>
      <c r="FF19" s="33"/>
      <c r="FG19" s="33"/>
      <c r="FH19" s="33"/>
      <c r="FI19" s="33"/>
      <c r="FJ19" s="33"/>
      <c r="FK19" s="33"/>
      <c r="FL19" s="33"/>
      <c r="FM19" s="33"/>
      <c r="FN19" s="34">
        <f>FN17+FN18</f>
        <v>0</v>
      </c>
      <c r="FO19" s="33"/>
      <c r="FP19" s="33"/>
      <c r="FQ19" s="33"/>
      <c r="FR19" s="33"/>
      <c r="FS19" s="33"/>
      <c r="FT19" s="33"/>
      <c r="FU19" s="33"/>
      <c r="FV19" s="33"/>
      <c r="FW19" s="33"/>
      <c r="FX19" s="33"/>
      <c r="FY19" s="33"/>
      <c r="FZ19" s="33"/>
      <c r="GA19" s="34">
        <f>GA17+GA18</f>
        <v>0</v>
      </c>
      <c r="GB19" s="33"/>
      <c r="GC19" s="33"/>
      <c r="GD19" s="33"/>
      <c r="GE19" s="33"/>
      <c r="GF19" s="33"/>
      <c r="GG19" s="33"/>
      <c r="GH19" s="33"/>
      <c r="GI19" s="33"/>
      <c r="GJ19" s="33"/>
      <c r="GK19" s="33"/>
      <c r="GL19" s="33"/>
      <c r="GM19" s="33"/>
      <c r="GN19" s="34">
        <f>GN17+GN18</f>
        <v>0</v>
      </c>
      <c r="GO19" s="33"/>
      <c r="GP19" s="33"/>
      <c r="GQ19" s="33"/>
      <c r="GR19" s="33"/>
      <c r="GS19" s="33"/>
      <c r="GT19" s="33"/>
      <c r="GU19" s="33"/>
      <c r="GV19" s="33"/>
      <c r="GW19" s="33"/>
      <c r="GX19" s="33"/>
      <c r="GY19" s="33"/>
      <c r="GZ19" s="33"/>
      <c r="HA19" s="34">
        <f>HA17+HA18</f>
        <v>-2.9786164002568941E-7</v>
      </c>
      <c r="HB19" s="33"/>
      <c r="HC19" s="33"/>
      <c r="HD19" s="33"/>
      <c r="HE19" s="33"/>
      <c r="HF19" s="33"/>
      <c r="HG19" s="33"/>
      <c r="HH19" s="33"/>
      <c r="HI19" s="33"/>
      <c r="HJ19" s="33"/>
      <c r="HK19" s="33"/>
      <c r="HL19" s="33"/>
      <c r="HM19" s="33"/>
      <c r="HN19" s="34">
        <f>HN17+HN18</f>
        <v>-2.9795884681941491E-7</v>
      </c>
      <c r="HO19" s="33"/>
      <c r="HP19" s="33"/>
      <c r="HQ19" s="33"/>
      <c r="HR19" s="33"/>
      <c r="HS19" s="33"/>
      <c r="HT19" s="33"/>
      <c r="HU19" s="33"/>
      <c r="HV19" s="33"/>
      <c r="HW19" s="33"/>
      <c r="HX19" s="33"/>
      <c r="HY19" s="33"/>
      <c r="HZ19" s="33"/>
      <c r="IA19" s="34">
        <f>IA17+IA18</f>
        <v>-2.980560536131404E-7</v>
      </c>
      <c r="IB19" s="33"/>
      <c r="IC19" s="33"/>
      <c r="ID19" s="33"/>
      <c r="IE19" s="33"/>
      <c r="IF19" s="33"/>
      <c r="IG19" s="33"/>
      <c r="IH19" s="33"/>
      <c r="II19" s="33"/>
      <c r="IJ19" s="33"/>
      <c r="IK19" s="33"/>
      <c r="IL19" s="33"/>
      <c r="IM19" s="33"/>
      <c r="IN19" s="34">
        <f>IN17+IN18</f>
        <v>-2.981532604068659E-7</v>
      </c>
      <c r="IO19" s="33"/>
      <c r="IP19" s="33"/>
      <c r="IQ19" s="33"/>
      <c r="IR19" s="33"/>
      <c r="IS19" s="33"/>
      <c r="IT19" s="33"/>
      <c r="IU19" s="33"/>
      <c r="IV19" s="33"/>
      <c r="IW19" s="33"/>
      <c r="IX19" s="33"/>
      <c r="IY19" s="33"/>
      <c r="IZ19" s="33"/>
      <c r="JA19" s="34">
        <f>JA17+JA18</f>
        <v>-2.9825046720059139E-7</v>
      </c>
      <c r="JB19" s="33"/>
      <c r="JC19" s="33"/>
      <c r="JD19" s="33"/>
      <c r="JE19" s="33"/>
      <c r="JF19" s="33"/>
      <c r="JG19" s="33"/>
      <c r="JH19" s="33"/>
      <c r="JI19" s="33"/>
      <c r="JJ19" s="33"/>
      <c r="JK19" s="33"/>
      <c r="JL19" s="33"/>
      <c r="JM19" s="33"/>
      <c r="JN19" s="34">
        <f>JN17+JN18</f>
        <v>-2.9834767399431689E-7</v>
      </c>
      <c r="JO19" s="33"/>
      <c r="JP19" s="33"/>
      <c r="JQ19" s="33"/>
      <c r="JR19" s="33"/>
      <c r="JS19" s="33"/>
      <c r="JT19" s="33"/>
      <c r="JU19" s="33"/>
      <c r="JV19" s="33"/>
      <c r="JW19" s="33"/>
      <c r="JX19" s="33"/>
      <c r="JY19" s="33"/>
      <c r="JZ19" s="33"/>
      <c r="KA19" s="34">
        <f>KA17+KA18</f>
        <v>-2.9844488078804238E-7</v>
      </c>
      <c r="KB19" s="33"/>
      <c r="KC19" s="33"/>
      <c r="KD19" s="33"/>
      <c r="KE19" s="33"/>
      <c r="KF19" s="33"/>
      <c r="KG19" s="33"/>
      <c r="KH19" s="33"/>
      <c r="KI19" s="33"/>
      <c r="KJ19" s="33"/>
      <c r="KK19" s="33"/>
      <c r="KL19" s="33"/>
      <c r="KM19" s="33"/>
      <c r="KN19" s="34">
        <f>KN17+KN18</f>
        <v>-2.9854208758176788E-7</v>
      </c>
      <c r="KO19" s="33"/>
      <c r="KP19" s="33"/>
      <c r="KQ19" s="33"/>
      <c r="KR19" s="33"/>
      <c r="KS19" s="33"/>
      <c r="KT19" s="33"/>
      <c r="KU19" s="33"/>
      <c r="KV19" s="33"/>
      <c r="KW19" s="33"/>
      <c r="KX19" s="33"/>
      <c r="KY19" s="33"/>
      <c r="KZ19" s="33"/>
      <c r="LA19" s="34">
        <f>LA17+LA18</f>
        <v>-2.9863929437549337E-7</v>
      </c>
      <c r="LB19" s="33"/>
      <c r="LC19" s="33"/>
      <c r="LD19" s="33"/>
      <c r="LE19" s="33"/>
      <c r="LF19" s="33"/>
      <c r="LG19" s="33"/>
      <c r="LH19" s="33"/>
      <c r="LI19" s="33"/>
      <c r="LJ19" s="33"/>
      <c r="LK19" s="33"/>
      <c r="LL19" s="33"/>
      <c r="LM19" s="33"/>
      <c r="LN19" s="35">
        <f>LN17+LN18</f>
        <v>-2.9873650116921887E-7</v>
      </c>
    </row>
    <row r="24" spans="1:326">
      <c r="N24" s="37"/>
    </row>
    <row r="25" spans="1:326">
      <c r="AG25" s="15"/>
    </row>
    <row r="26" spans="1:326">
      <c r="N26" s="37"/>
      <c r="AA26" s="15"/>
    </row>
    <row r="27" spans="1:326">
      <c r="N27" s="37"/>
      <c r="AA27" s="15"/>
    </row>
    <row r="28" spans="1:326">
      <c r="N28" s="37"/>
      <c r="AA28" s="15"/>
    </row>
    <row r="29" spans="1:326">
      <c r="N29" s="37"/>
      <c r="AA29" s="15"/>
    </row>
    <row r="30" spans="1:326">
      <c r="N30" s="37"/>
    </row>
    <row r="31" spans="1:326">
      <c r="N31" s="37"/>
      <c r="AA31" s="37"/>
    </row>
    <row r="32" spans="1:326">
      <c r="N32" s="37"/>
      <c r="AA32" s="37"/>
    </row>
    <row r="33" spans="14:27">
      <c r="N33" s="37"/>
      <c r="AA33" s="37"/>
    </row>
  </sheetData>
  <hyperlinks>
    <hyperlink ref="A1" location="'Valdymo darbalaukis'!A1" display="Atgal į valdymo darbalaukį"/>
  </hyperlinks>
  <pageMargins left="0.7" right="0.7" top="0.75" bottom="0.75" header="0.3" footer="0.3"/>
  <pageSetup paperSize="9" orientation="portrait" r:id="rId1"/>
  <ignoredErrors>
    <ignoredError sqref="N8:GN8 HA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workbookViewId="0">
      <selection activeCell="A5" sqref="A5"/>
    </sheetView>
  </sheetViews>
  <sheetFormatPr defaultRowHeight="14.25"/>
  <cols>
    <col min="1" max="1" width="31.53125" bestFit="1" customWidth="1"/>
    <col min="2" max="2" width="10.59765625" bestFit="1" customWidth="1"/>
    <col min="3" max="3" width="10.46484375" bestFit="1" customWidth="1"/>
    <col min="4" max="8" width="9.796875" bestFit="1" customWidth="1"/>
    <col min="9" max="14" width="9.33203125" bestFit="1" customWidth="1"/>
    <col min="15" max="15" width="10.46484375" bestFit="1" customWidth="1"/>
    <col min="16" max="16" width="10.796875" bestFit="1" customWidth="1"/>
    <col min="17" max="26" width="2.59765625" bestFit="1" customWidth="1"/>
  </cols>
  <sheetData>
    <row r="1" spans="1:26">
      <c r="A1" s="1" t="s">
        <v>0</v>
      </c>
    </row>
    <row r="3" spans="1:26">
      <c r="A3" s="366" t="s">
        <v>348</v>
      </c>
      <c r="B3" s="366"/>
      <c r="C3" s="366"/>
      <c r="D3" s="366"/>
      <c r="E3" s="366"/>
    </row>
    <row r="4" spans="1:26" ht="14.65" thickBot="1"/>
    <row r="5" spans="1:26" ht="14.65" thickBot="1">
      <c r="A5" s="577"/>
      <c r="B5" s="131">
        <v>1</v>
      </c>
      <c r="C5" s="132">
        <v>2</v>
      </c>
      <c r="D5" s="132">
        <v>3</v>
      </c>
      <c r="E5" s="132">
        <v>4</v>
      </c>
      <c r="F5" s="132">
        <v>5</v>
      </c>
      <c r="G5" s="132">
        <v>6</v>
      </c>
      <c r="H5" s="132">
        <v>7</v>
      </c>
      <c r="I5" s="132">
        <v>8</v>
      </c>
      <c r="J5" s="132">
        <v>9</v>
      </c>
      <c r="K5" s="132">
        <v>10</v>
      </c>
      <c r="L5" s="132">
        <v>11</v>
      </c>
      <c r="M5" s="132">
        <v>12</v>
      </c>
      <c r="N5" s="132">
        <v>13</v>
      </c>
      <c r="O5" s="132">
        <v>14</v>
      </c>
      <c r="P5" s="132">
        <v>15</v>
      </c>
      <c r="Q5" s="132">
        <v>16</v>
      </c>
      <c r="R5" s="132">
        <v>17</v>
      </c>
      <c r="S5" s="132">
        <v>18</v>
      </c>
      <c r="T5" s="132">
        <v>19</v>
      </c>
      <c r="U5" s="132">
        <v>20</v>
      </c>
      <c r="V5" s="132">
        <v>21</v>
      </c>
      <c r="W5" s="132">
        <v>22</v>
      </c>
      <c r="X5" s="132">
        <v>23</v>
      </c>
      <c r="Y5" s="132">
        <v>24</v>
      </c>
      <c r="Z5" s="133">
        <v>25</v>
      </c>
    </row>
    <row r="6" spans="1:26">
      <c r="A6" s="18" t="s">
        <v>157</v>
      </c>
      <c r="B6" s="19">
        <f>B7+B8</f>
        <v>-410000</v>
      </c>
      <c r="C6" s="119">
        <f t="shared" ref="C6:Z6" si="0">C7+C8</f>
        <v>-404218.74999999994</v>
      </c>
      <c r="D6" s="119">
        <f t="shared" si="0"/>
        <v>-135372.55509193504</v>
      </c>
      <c r="E6" s="119">
        <f t="shared" si="0"/>
        <v>715225.62093541003</v>
      </c>
      <c r="F6" s="119">
        <f t="shared" si="0"/>
        <v>650868.80682258238</v>
      </c>
      <c r="G6" s="119">
        <f t="shared" si="0"/>
        <v>654336.41101769137</v>
      </c>
      <c r="H6" s="119">
        <f t="shared" si="0"/>
        <v>660590.38084519724</v>
      </c>
      <c r="I6" s="119">
        <f t="shared" si="0"/>
        <v>669740.14619174495</v>
      </c>
      <c r="J6" s="119">
        <f t="shared" si="0"/>
        <v>680000.49994322821</v>
      </c>
      <c r="K6" s="119">
        <f t="shared" si="0"/>
        <v>691727.30820067611</v>
      </c>
      <c r="L6" s="119">
        <f t="shared" si="0"/>
        <v>705395.83497164061</v>
      </c>
      <c r="M6" s="119">
        <f t="shared" si="0"/>
        <v>721636.47896421235</v>
      </c>
      <c r="N6" s="119">
        <f t="shared" si="0"/>
        <v>741285.45055726345</v>
      </c>
      <c r="O6" s="119">
        <f t="shared" si="0"/>
        <v>855565.63588385982</v>
      </c>
      <c r="P6" s="119">
        <f t="shared" si="0"/>
        <v>917469.32914284524</v>
      </c>
      <c r="Q6" s="119">
        <f t="shared" si="0"/>
        <v>0</v>
      </c>
      <c r="R6" s="119">
        <f t="shared" si="0"/>
        <v>0</v>
      </c>
      <c r="S6" s="119">
        <f t="shared" si="0"/>
        <v>0</v>
      </c>
      <c r="T6" s="119">
        <f t="shared" si="0"/>
        <v>0</v>
      </c>
      <c r="U6" s="119">
        <f t="shared" si="0"/>
        <v>0</v>
      </c>
      <c r="V6" s="119">
        <f t="shared" si="0"/>
        <v>0</v>
      </c>
      <c r="W6" s="119">
        <f t="shared" si="0"/>
        <v>0</v>
      </c>
      <c r="X6" s="119">
        <f t="shared" si="0"/>
        <v>0</v>
      </c>
      <c r="Y6" s="119">
        <f t="shared" si="0"/>
        <v>0</v>
      </c>
      <c r="Z6" s="120">
        <f t="shared" si="0"/>
        <v>0</v>
      </c>
    </row>
    <row r="7" spans="1:26" s="124" customFormat="1">
      <c r="A7" s="127" t="s">
        <v>158</v>
      </c>
      <c r="B7" s="121">
        <f>-'Investuotojas ir Finansuotojas'!N47-'Investuotojas ir Finansuotojas'!N48+'Investuotojas ir Finansuotojas'!N49</f>
        <v>-250000</v>
      </c>
      <c r="C7" s="122">
        <f>-'Investuotojas ir Finansuotojas'!AA47-'Investuotojas ir Finansuotojas'!AA48+'Investuotojas ir Finansuotojas'!AA49</f>
        <v>0</v>
      </c>
      <c r="D7" s="122">
        <f>-'Investuotojas ir Finansuotojas'!AN47-'Investuotojas ir Finansuotojas'!AN48+'Investuotojas ir Finansuotojas'!AN49</f>
        <v>0</v>
      </c>
      <c r="E7" s="122">
        <f>-'Investuotojas ir Finansuotojas'!BA47-'Investuotojas ir Finansuotojas'!BA48+'Investuotojas ir Finansuotojas'!BA49</f>
        <v>0</v>
      </c>
      <c r="F7" s="122">
        <f>-'Investuotojas ir Finansuotojas'!BN47-'Investuotojas ir Finansuotojas'!BN48+'Investuotojas ir Finansuotojas'!BN49</f>
        <v>71806.96079460677</v>
      </c>
      <c r="G7" s="122">
        <f>-'Investuotojas ir Finansuotojas'!CA47-'Investuotojas ir Finansuotojas'!CA48+'Investuotojas ir Finansuotojas'!CA49</f>
        <v>630045.36732806615</v>
      </c>
      <c r="H7" s="122">
        <f>-'Investuotojas ir Finansuotojas'!CN47-'Investuotojas ir Finansuotojas'!CN48+'Investuotojas ir Finansuotojas'!CN49</f>
        <v>637112.15161866799</v>
      </c>
      <c r="I7" s="122">
        <f>-'Investuotojas ir Finansuotojas'!DA47-'Investuotojas ir Finansuotojas'!DA48+'Investuotojas ir Finansuotojas'!DA49</f>
        <v>644666.22751185612</v>
      </c>
      <c r="J7" s="122">
        <f>-'Investuotojas ir Finansuotojas'!DN47-'Investuotojas ir Finansuotojas'!DN48+'Investuotojas ir Finansuotojas'!DN49</f>
        <v>653297.00952346367</v>
      </c>
      <c r="K7" s="122">
        <f>-'Investuotojas ir Finansuotojas'!EA47-'Investuotojas ir Finansuotojas'!EA48+'Investuotojas ir Finansuotojas'!EA49</f>
        <v>663367.26385372202</v>
      </c>
      <c r="L7" s="122">
        <f>-'Investuotojas ir Finansuotojas'!EN47-'Investuotojas ir Finansuotojas'!EN48+'Investuotojas ir Finansuotojas'!EN49</f>
        <v>675360.119311583</v>
      </c>
      <c r="M7" s="122">
        <f>-'Investuotojas ir Finansuotojas'!FA47-'Investuotojas ir Finansuotojas'!FA48+'Investuotojas ir Finansuotojas'!FA49</f>
        <v>689916.91552611603</v>
      </c>
      <c r="N7" s="122">
        <f>-'Investuotojas ir Finansuotojas'!FN47-'Investuotojas ir Finansuotojas'!FN48+'Investuotojas ir Finansuotojas'!FN49</f>
        <v>707888.89338840707</v>
      </c>
      <c r="O7" s="122">
        <f>-'Investuotojas ir Finansuotojas'!GA47-'Investuotojas ir Finansuotojas'!GA48+'Investuotojas ir Finansuotojas'!GA49</f>
        <v>730405.77414728585</v>
      </c>
      <c r="P7" s="122">
        <f>-'Investuotojas ir Finansuotojas'!GN47-'Investuotojas ir Finansuotojas'!GN48+'Investuotojas ir Finansuotojas'!GN49</f>
        <v>3180548.7302702991</v>
      </c>
      <c r="Q7" s="122">
        <f>-'Investuotojas ir Finansuotojas'!HA47-'Investuotojas ir Finansuotojas'!HA48+'Investuotojas ir Finansuotojas'!HA49</f>
        <v>0</v>
      </c>
      <c r="R7" s="122">
        <f>-'Investuotojas ir Finansuotojas'!HN47-'Investuotojas ir Finansuotojas'!HN48+'Investuotojas ir Finansuotojas'!HN49</f>
        <v>0</v>
      </c>
      <c r="S7" s="122">
        <f>-'Investuotojas ir Finansuotojas'!IA47-'Investuotojas ir Finansuotojas'!IA48+'Investuotojas ir Finansuotojas'!IA49</f>
        <v>0</v>
      </c>
      <c r="T7" s="122">
        <f>-'Investuotojas ir Finansuotojas'!IN47-'Investuotojas ir Finansuotojas'!IN48+'Investuotojas ir Finansuotojas'!IN49</f>
        <v>0</v>
      </c>
      <c r="U7" s="122">
        <f>-'Investuotojas ir Finansuotojas'!JA47-'Investuotojas ir Finansuotojas'!JA48+'Investuotojas ir Finansuotojas'!JA49</f>
        <v>0</v>
      </c>
      <c r="V7" s="122">
        <f>-'Investuotojas ir Finansuotojas'!JN47-'Investuotojas ir Finansuotojas'!JN48+'Investuotojas ir Finansuotojas'!JN49</f>
        <v>0</v>
      </c>
      <c r="W7" s="122">
        <f>-'Investuotojas ir Finansuotojas'!KA47-'Investuotojas ir Finansuotojas'!KA48+'Investuotojas ir Finansuotojas'!KA49</f>
        <v>0</v>
      </c>
      <c r="X7" s="122">
        <f>-'Investuotojas ir Finansuotojas'!KN47-'Investuotojas ir Finansuotojas'!KN48+'Investuotojas ir Finansuotojas'!KN49</f>
        <v>0</v>
      </c>
      <c r="Y7" s="122">
        <f>-'Investuotojas ir Finansuotojas'!LA47-'Investuotojas ir Finansuotojas'!LA48+'Investuotojas ir Finansuotojas'!LA49</f>
        <v>0</v>
      </c>
      <c r="Z7" s="123">
        <f>-'Investuotojas ir Finansuotojas'!LN47-'Investuotojas ir Finansuotojas'!LN48+'Investuotojas ir Finansuotojas'!LN49</f>
        <v>0</v>
      </c>
    </row>
    <row r="8" spans="1:26" s="124" customFormat="1" ht="14.65" thickBot="1">
      <c r="A8" s="128" t="s">
        <v>159</v>
      </c>
      <c r="B8" s="268">
        <f>-'Investuotojas ir Finansuotojas'!N34-'Investuotojas ir Finansuotojas'!N35+'Investuotojas ir Finansuotojas'!N37-'Investuotojas ir Finansuotojas'!N41+'Investuotojas ir Finansuotojas'!N43-'Investuotojas ir Finansuotojas'!N68</f>
        <v>-160000</v>
      </c>
      <c r="C8" s="125">
        <f>-'Investuotojas ir Finansuotojas'!AA34-'Investuotojas ir Finansuotojas'!AA35+'Investuotojas ir Finansuotojas'!AA37-'Investuotojas ir Finansuotojas'!AA41+'Investuotojas ir Finansuotojas'!AA43-'Investuotojas ir Finansuotojas'!AA68</f>
        <v>-404218.74999999994</v>
      </c>
      <c r="D8" s="125">
        <f>-'Investuotojas ir Finansuotojas'!AN34-'Investuotojas ir Finansuotojas'!AN35+'Investuotojas ir Finansuotojas'!AN37-'Investuotojas ir Finansuotojas'!AN41+'Investuotojas ir Finansuotojas'!AN43-'Investuotojas ir Finansuotojas'!AN68</f>
        <v>-135372.55509193504</v>
      </c>
      <c r="E8" s="125">
        <f>-'Investuotojas ir Finansuotojas'!BA34-'Investuotojas ir Finansuotojas'!BA35+'Investuotojas ir Finansuotojas'!BA37-'Investuotojas ir Finansuotojas'!BA41+'Investuotojas ir Finansuotojas'!BA43-'Investuotojas ir Finansuotojas'!BA68</f>
        <v>715225.62093541003</v>
      </c>
      <c r="F8" s="125">
        <f>-'Investuotojas ir Finansuotojas'!BN34-'Investuotojas ir Finansuotojas'!BN35+'Investuotojas ir Finansuotojas'!BN37-'Investuotojas ir Finansuotojas'!BN41+'Investuotojas ir Finansuotojas'!BN43-'Investuotojas ir Finansuotojas'!BN68</f>
        <v>579061.84602797567</v>
      </c>
      <c r="G8" s="125">
        <f>-'Investuotojas ir Finansuotojas'!CA34-'Investuotojas ir Finansuotojas'!CA35+'Investuotojas ir Finansuotojas'!CA37-'Investuotojas ir Finansuotojas'!CA41+'Investuotojas ir Finansuotojas'!CA43-'Investuotojas ir Finansuotojas'!CA68</f>
        <v>24291.043689625192</v>
      </c>
      <c r="H8" s="125">
        <f>-'Investuotojas ir Finansuotojas'!CN34-'Investuotojas ir Finansuotojas'!CN35+'Investuotojas ir Finansuotojas'!CN37-'Investuotojas ir Finansuotojas'!CN41+'Investuotojas ir Finansuotojas'!CN43-'Investuotojas ir Finansuotojas'!CN68</f>
        <v>23478.229226529238</v>
      </c>
      <c r="I8" s="125">
        <f>-'Investuotojas ir Finansuotojas'!DA34-'Investuotojas ir Finansuotojas'!DA35+'Investuotojas ir Finansuotojas'!DA37-'Investuotojas ir Finansuotojas'!DA41+'Investuotojas ir Finansuotojas'!DA43-'Investuotojas ir Finansuotojas'!DA68</f>
        <v>25073.91867988888</v>
      </c>
      <c r="J8" s="125">
        <f>-'Investuotojas ir Finansuotojas'!DN34-'Investuotojas ir Finansuotojas'!DN35+'Investuotojas ir Finansuotojas'!DN37-'Investuotojas ir Finansuotojas'!DN41+'Investuotojas ir Finansuotojas'!DN43-'Investuotojas ir Finansuotojas'!DN68</f>
        <v>26703.490419764577</v>
      </c>
      <c r="K8" s="125">
        <f>-'Investuotojas ir Finansuotojas'!EA34-'Investuotojas ir Finansuotojas'!EA35+'Investuotojas ir Finansuotojas'!EA37-'Investuotojas ir Finansuotojas'!EA41+'Investuotojas ir Finansuotojas'!EA43-'Investuotojas ir Finansuotojas'!EA68</f>
        <v>28360.044346954142</v>
      </c>
      <c r="L8" s="125">
        <f>-'Investuotojas ir Finansuotojas'!EN34-'Investuotojas ir Finansuotojas'!EN35+'Investuotojas ir Finansuotojas'!EN37-'Investuotojas ir Finansuotojas'!EN41+'Investuotojas ir Finansuotojas'!EN43-'Investuotojas ir Finansuotojas'!EN68</f>
        <v>30035.715660057656</v>
      </c>
      <c r="M8" s="125">
        <f>-'Investuotojas ir Finansuotojas'!FA34-'Investuotojas ir Finansuotojas'!FA35+'Investuotojas ir Finansuotojas'!FA37-'Investuotojas ir Finansuotojas'!FA41+'Investuotojas ir Finansuotojas'!FA43-'Investuotojas ir Finansuotojas'!FA68</f>
        <v>31719.563438096357</v>
      </c>
      <c r="N8" s="125">
        <f>-'Investuotojas ir Finansuotojas'!FN34-'Investuotojas ir Finansuotojas'!FN35+'Investuotojas ir Finansuotojas'!FN37-'Investuotojas ir Finansuotojas'!FN41+'Investuotojas ir Finansuotojas'!FN43-'Investuotojas ir Finansuotojas'!FN68</f>
        <v>33396.557168856372</v>
      </c>
      <c r="O8" s="125">
        <f>-'Investuotojas ir Finansuotojas'!GA34-'Investuotojas ir Finansuotojas'!GA35+'Investuotojas ir Finansuotojas'!GA37-'Investuotojas ir Finansuotojas'!GA41+'Investuotojas ir Finansuotojas'!GA43-'Investuotojas ir Finansuotojas'!GA68</f>
        <v>125159.86173657398</v>
      </c>
      <c r="P8" s="125">
        <f>-'Investuotojas ir Finansuotojas'!GN34-'Investuotojas ir Finansuotojas'!GN35+'Investuotojas ir Finansuotojas'!GN37-'Investuotojas ir Finansuotojas'!GN41+'Investuotojas ir Finansuotojas'!GN43-'Investuotojas ir Finansuotojas'!GN68</f>
        <v>-2263079.4011274539</v>
      </c>
      <c r="Q8" s="125">
        <f>-'Investuotojas ir Finansuotojas'!HA34+'Investuotojas ir Finansuotojas'!HA35+'Investuotojas ir Finansuotojas'!HA37</f>
        <v>0</v>
      </c>
      <c r="R8" s="125">
        <f>-'Investuotojas ir Finansuotojas'!HN34+'Investuotojas ir Finansuotojas'!HN35+'Investuotojas ir Finansuotojas'!HN37</f>
        <v>0</v>
      </c>
      <c r="S8" s="125">
        <f>-'Investuotojas ir Finansuotojas'!IA34+'Investuotojas ir Finansuotojas'!IA35+'Investuotojas ir Finansuotojas'!IA37</f>
        <v>0</v>
      </c>
      <c r="T8" s="125">
        <f>-'Investuotojas ir Finansuotojas'!IN34+'Investuotojas ir Finansuotojas'!IN35+'Investuotojas ir Finansuotojas'!IN37</f>
        <v>0</v>
      </c>
      <c r="U8" s="125">
        <f>-'Investuotojas ir Finansuotojas'!JA34+'Investuotojas ir Finansuotojas'!JA35+'Investuotojas ir Finansuotojas'!JA37</f>
        <v>0</v>
      </c>
      <c r="V8" s="125">
        <f>-'Investuotojas ir Finansuotojas'!JN34+'Investuotojas ir Finansuotojas'!JN35+'Investuotojas ir Finansuotojas'!JN37</f>
        <v>0</v>
      </c>
      <c r="W8" s="125">
        <f>-'Investuotojas ir Finansuotojas'!KA34+'Investuotojas ir Finansuotojas'!KA35+'Investuotojas ir Finansuotojas'!KA37</f>
        <v>0</v>
      </c>
      <c r="X8" s="125">
        <f>-'Investuotojas ir Finansuotojas'!KN34+'Investuotojas ir Finansuotojas'!KN35+'Investuotojas ir Finansuotojas'!KN37</f>
        <v>0</v>
      </c>
      <c r="Y8" s="125">
        <f>-'Investuotojas ir Finansuotojas'!LA34+'Investuotojas ir Finansuotojas'!LA35+'Investuotojas ir Finansuotojas'!LA37</f>
        <v>0</v>
      </c>
      <c r="Z8" s="126">
        <f>-'Investuotojas ir Finansuotojas'!LN34+'Investuotojas ir Finansuotojas'!LN35+'Investuotojas ir Finansuotojas'!LN37</f>
        <v>0</v>
      </c>
    </row>
    <row r="9" spans="1:26" ht="14.65" thickBot="1"/>
    <row r="10" spans="1:26" ht="14.65" thickBot="1">
      <c r="A10" s="82" t="s">
        <v>162</v>
      </c>
      <c r="B10" s="528">
        <f>IRR(B6:Z6)</f>
        <v>0.43310490586574302</v>
      </c>
    </row>
    <row r="11" spans="1:26">
      <c r="A11" s="18" t="s">
        <v>160</v>
      </c>
      <c r="B11" s="130">
        <f>IRR(B7:Z7)</f>
        <v>0.51948400054387478</v>
      </c>
    </row>
    <row r="12" spans="1:26" ht="14.65" thickBot="1">
      <c r="A12" s="8" t="s">
        <v>161</v>
      </c>
      <c r="B12" s="129" t="e">
        <f>IRR(B8:Z8)</f>
        <v>#NUM!</v>
      </c>
    </row>
    <row r="15" spans="1:26">
      <c r="E15" s="15"/>
    </row>
  </sheetData>
  <hyperlinks>
    <hyperlink ref="A1" location="'Valdymo darbalaukis'!A1" display="Atgal į valdymo darbalaukį"/>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3"/>
  <sheetViews>
    <sheetView tabSelected="1" topLeftCell="A76" zoomScale="55" zoomScaleNormal="55" workbookViewId="0">
      <selection activeCell="S90" sqref="S90"/>
    </sheetView>
  </sheetViews>
  <sheetFormatPr defaultRowHeight="14.25"/>
  <cols>
    <col min="1" max="1" width="41.796875" bestFit="1" customWidth="1"/>
    <col min="2" max="2" width="11.19921875" style="42" bestFit="1" customWidth="1"/>
    <col min="3" max="3" width="8.59765625" style="42" customWidth="1"/>
    <col min="4" max="4" width="10.796875" style="42" customWidth="1"/>
    <col min="5" max="16" width="10.796875" style="42" bestFit="1" customWidth="1"/>
    <col min="17" max="18" width="5.796875" style="42" bestFit="1" customWidth="1"/>
    <col min="19" max="26" width="4.59765625" style="42" customWidth="1"/>
    <col min="27" max="27" width="12.796875" bestFit="1" customWidth="1"/>
  </cols>
  <sheetData>
    <row r="1" spans="1:26">
      <c r="A1" s="1" t="s">
        <v>0</v>
      </c>
    </row>
    <row r="3" spans="1:26" ht="18">
      <c r="A3" s="425" t="s">
        <v>355</v>
      </c>
    </row>
    <row r="4" spans="1:26" ht="14.65" thickBot="1"/>
    <row r="5" spans="1:26" ht="14.65" thickBot="1">
      <c r="B5" s="386">
        <v>1</v>
      </c>
      <c r="C5" s="135">
        <v>2</v>
      </c>
      <c r="D5" s="135">
        <v>3</v>
      </c>
      <c r="E5" s="135">
        <v>4</v>
      </c>
      <c r="F5" s="135">
        <v>5</v>
      </c>
      <c r="G5" s="135">
        <v>6</v>
      </c>
      <c r="H5" s="135">
        <v>7</v>
      </c>
      <c r="I5" s="135">
        <v>8</v>
      </c>
      <c r="J5" s="135">
        <v>9</v>
      </c>
      <c r="K5" s="135">
        <v>10</v>
      </c>
      <c r="L5" s="135">
        <v>11</v>
      </c>
      <c r="M5" s="135">
        <v>12</v>
      </c>
      <c r="N5" s="135">
        <v>13</v>
      </c>
      <c r="O5" s="135">
        <v>14</v>
      </c>
      <c r="P5" s="135">
        <v>15</v>
      </c>
      <c r="Q5" s="135">
        <v>16</v>
      </c>
      <c r="R5" s="135">
        <v>17</v>
      </c>
      <c r="S5" s="135">
        <v>18</v>
      </c>
      <c r="T5" s="135">
        <v>19</v>
      </c>
      <c r="U5" s="135">
        <v>20</v>
      </c>
      <c r="V5" s="135">
        <v>21</v>
      </c>
      <c r="W5" s="135">
        <v>22</v>
      </c>
      <c r="X5" s="135">
        <v>23</v>
      </c>
      <c r="Y5" s="135">
        <v>24</v>
      </c>
      <c r="Z5" s="136">
        <v>25</v>
      </c>
    </row>
    <row r="6" spans="1:26">
      <c r="A6" t="s">
        <v>344</v>
      </c>
      <c r="B6" s="42" t="str">
        <f>IF(OR(B5*12&lt;='Bazinės prielaidos'!$E$11,AND(B5*12&gt;'Bazinės prielaidos'!$E$11,A5*12&lt;'Bazinės prielaidos'!$E$11)),"TRUE","FALSE")</f>
        <v>TRUE</v>
      </c>
      <c r="C6" s="42" t="str">
        <f>IF(OR(C5*12&lt;='Bazinės prielaidos'!$E$11,AND(C5*12&gt;'Bazinės prielaidos'!$E$11,B5*12&lt;'Bazinės prielaidos'!$E$11)),"TRUE","FALSE")</f>
        <v>TRUE</v>
      </c>
      <c r="D6" s="42" t="str">
        <f>IF(OR(D5*12&lt;='Bazinės prielaidos'!$E$11,AND(D5*12&gt;'Bazinės prielaidos'!$E$11,C5*12&lt;'Bazinės prielaidos'!$E$11)),"TRUE","FALSE")</f>
        <v>TRUE</v>
      </c>
      <c r="E6" s="42" t="str">
        <f>IF(OR(E5*12&lt;='Bazinės prielaidos'!$E$11,AND(E5*12&gt;'Bazinės prielaidos'!$E$11,D5*12&lt;'Bazinės prielaidos'!$E$11)),"TRUE","FALSE")</f>
        <v>FALSE</v>
      </c>
      <c r="F6" s="42" t="str">
        <f>IF(OR(F5*12&lt;='Bazinės prielaidos'!$E$11,AND(F5*12&gt;'Bazinės prielaidos'!$E$11,E5*12&lt;'Bazinės prielaidos'!$E$11)),"TRUE","FALSE")</f>
        <v>FALSE</v>
      </c>
      <c r="G6" s="42" t="str">
        <f>IF(OR(G5*12&lt;='Bazinės prielaidos'!$E$11,AND(G5*12&gt;'Bazinės prielaidos'!$E$11,F5*12&lt;'Bazinės prielaidos'!$E$11)),"TRUE","FALSE")</f>
        <v>FALSE</v>
      </c>
      <c r="H6" s="42" t="str">
        <f>IF(OR(H5*12&lt;='Bazinės prielaidos'!$E$11,AND(H5*12&gt;'Bazinės prielaidos'!$E$11,G5*12&lt;'Bazinės prielaidos'!$E$11)),"TRUE","FALSE")</f>
        <v>FALSE</v>
      </c>
      <c r="I6" s="42" t="str">
        <f>IF(OR(I5*12&lt;='Bazinės prielaidos'!$E$11,AND(I5*12&gt;'Bazinės prielaidos'!$E$11,H5*12&lt;'Bazinės prielaidos'!$E$11)),"TRUE","FALSE")</f>
        <v>FALSE</v>
      </c>
      <c r="J6" s="42" t="str">
        <f>IF(OR(J5*12&lt;='Bazinės prielaidos'!$E$11,AND(J5*12&gt;'Bazinės prielaidos'!$E$11,I5*12&lt;'Bazinės prielaidos'!$E$11)),"TRUE","FALSE")</f>
        <v>FALSE</v>
      </c>
      <c r="K6" s="42" t="str">
        <f>IF(OR(K5*12&lt;='Bazinės prielaidos'!$E$11,AND(K5*12&gt;'Bazinės prielaidos'!$E$11,J5*12&lt;'Bazinės prielaidos'!$E$11)),"TRUE","FALSE")</f>
        <v>FALSE</v>
      </c>
      <c r="L6" s="42" t="str">
        <f>IF(OR(L5*12&lt;='Bazinės prielaidos'!$E$11,AND(L5*12&gt;'Bazinės prielaidos'!$E$11,K5*12&lt;'Bazinės prielaidos'!$E$11)),"TRUE","FALSE")</f>
        <v>FALSE</v>
      </c>
      <c r="M6" s="42" t="str">
        <f>IF(OR(M5*12&lt;='Bazinės prielaidos'!$E$11,AND(M5*12&gt;'Bazinės prielaidos'!$E$11,L5*12&lt;'Bazinės prielaidos'!$E$11)),"TRUE","FALSE")</f>
        <v>FALSE</v>
      </c>
      <c r="N6" s="42" t="str">
        <f>IF(OR(N5*12&lt;='Bazinės prielaidos'!$E$11,AND(N5*12&gt;'Bazinės prielaidos'!$E$11,M5*12&lt;'Bazinės prielaidos'!$E$11)),"TRUE","FALSE")</f>
        <v>FALSE</v>
      </c>
      <c r="O6" s="42" t="str">
        <f>IF(OR(O5*12&lt;='Bazinės prielaidos'!$E$11,AND(O5*12&gt;'Bazinės prielaidos'!$E$11,N5*12&lt;'Bazinės prielaidos'!$E$11)),"TRUE","FALSE")</f>
        <v>FALSE</v>
      </c>
      <c r="P6" s="42" t="str">
        <f>IF(OR(P5*12&lt;='Bazinės prielaidos'!$E$11,AND(P5*12&gt;'Bazinės prielaidos'!$E$11,O5*12&lt;'Bazinės prielaidos'!$E$11)),"TRUE","FALSE")</f>
        <v>FALSE</v>
      </c>
      <c r="Q6" s="42" t="str">
        <f>IF(OR(Q5*12&lt;='Bazinės prielaidos'!$E$11,AND(Q5*12&gt;'Bazinės prielaidos'!$E$11,P5*12&lt;'Bazinės prielaidos'!$E$11)),"TRUE","FALSE")</f>
        <v>FALSE</v>
      </c>
      <c r="R6" s="42" t="str">
        <f>IF(OR(R5*12&lt;='Bazinės prielaidos'!$E$11,AND(R5*12&gt;'Bazinės prielaidos'!$E$11,Q5*12&lt;'Bazinės prielaidos'!$E$11)),"TRUE","FALSE")</f>
        <v>FALSE</v>
      </c>
      <c r="S6" s="42" t="str">
        <f>IF(OR(S5*12&lt;='Bazinės prielaidos'!$E$11,AND(S5*12&gt;'Bazinės prielaidos'!$E$11,R5*12&lt;'Bazinės prielaidos'!$E$11)),"TRUE","FALSE")</f>
        <v>FALSE</v>
      </c>
      <c r="T6" s="42" t="str">
        <f>IF(OR(T5*12&lt;='Bazinės prielaidos'!$E$11,AND(T5*12&gt;'Bazinės prielaidos'!$E$11,S5*12&lt;'Bazinės prielaidos'!$E$11)),"TRUE","FALSE")</f>
        <v>FALSE</v>
      </c>
      <c r="U6" s="42" t="str">
        <f>IF(OR(U5*12&lt;='Bazinės prielaidos'!$E$11,AND(U5*12&gt;'Bazinės prielaidos'!$E$11,T5*12&lt;'Bazinės prielaidos'!$E$11)),"TRUE","FALSE")</f>
        <v>FALSE</v>
      </c>
      <c r="V6" s="42" t="str">
        <f>IF(OR(V5*12&lt;='Bazinės prielaidos'!$E$11,AND(V5*12&gt;'Bazinės prielaidos'!$E$11,U5*12&lt;'Bazinės prielaidos'!$E$11)),"TRUE","FALSE")</f>
        <v>FALSE</v>
      </c>
      <c r="W6" s="42" t="str">
        <f>IF(OR(W5*12&lt;='Bazinės prielaidos'!$E$11,AND(W5*12&gt;'Bazinės prielaidos'!$E$11,V5*12&lt;'Bazinės prielaidos'!$E$11)),"TRUE","FALSE")</f>
        <v>FALSE</v>
      </c>
      <c r="X6" s="42" t="str">
        <f>IF(OR(X5*12&lt;='Bazinės prielaidos'!$E$11,AND(X5*12&gt;'Bazinės prielaidos'!$E$11,W5*12&lt;'Bazinės prielaidos'!$E$11)),"TRUE","FALSE")</f>
        <v>FALSE</v>
      </c>
      <c r="Y6" s="42" t="str">
        <f>IF(OR(Y5*12&lt;='Bazinės prielaidos'!$E$11,AND(Y5*12&gt;'Bazinės prielaidos'!$E$11,X5*12&lt;'Bazinės prielaidos'!$E$11)),"TRUE","FALSE")</f>
        <v>FALSE</v>
      </c>
      <c r="Z6" s="42" t="str">
        <f>IF(OR(Z5*12&lt;='Bazinės prielaidos'!$E$11,AND(Z5*12&gt;'Bazinės prielaidos'!$E$11,Y5*12&lt;'Bazinės prielaidos'!$E$11)),"TRUE","FALSE")</f>
        <v>FALSE</v>
      </c>
    </row>
    <row r="26" spans="1:27" ht="14.65" thickBot="1">
      <c r="B26" s="694" t="s">
        <v>279</v>
      </c>
      <c r="C26" s="694"/>
      <c r="D26" s="694"/>
      <c r="E26" s="694"/>
      <c r="F26" s="694"/>
      <c r="G26" s="694"/>
      <c r="H26" s="694"/>
      <c r="I26" s="694"/>
      <c r="J26" s="694"/>
      <c r="K26" s="694"/>
      <c r="L26" s="694"/>
      <c r="M26" s="694"/>
      <c r="N26" s="694"/>
      <c r="O26" s="694"/>
      <c r="P26" s="694"/>
      <c r="Q26" s="694"/>
      <c r="R26" s="694"/>
      <c r="S26" s="694"/>
      <c r="T26" s="694"/>
      <c r="U26" s="694"/>
      <c r="V26" s="694"/>
      <c r="W26" s="694"/>
      <c r="X26" s="694"/>
      <c r="Y26" s="694"/>
      <c r="Z26" s="694"/>
    </row>
    <row r="27" spans="1:27" ht="14.65" thickBot="1">
      <c r="A27" s="596" t="s">
        <v>401</v>
      </c>
      <c r="B27" s="134">
        <v>1</v>
      </c>
      <c r="C27" s="135">
        <v>2</v>
      </c>
      <c r="D27" s="135">
        <v>3</v>
      </c>
      <c r="E27" s="135">
        <v>4</v>
      </c>
      <c r="F27" s="135">
        <v>5</v>
      </c>
      <c r="G27" s="135">
        <v>6</v>
      </c>
      <c r="H27" s="135">
        <v>7</v>
      </c>
      <c r="I27" s="135">
        <v>8</v>
      </c>
      <c r="J27" s="135">
        <v>9</v>
      </c>
      <c r="K27" s="135">
        <v>10</v>
      </c>
      <c r="L27" s="135">
        <v>11</v>
      </c>
      <c r="M27" s="135">
        <v>12</v>
      </c>
      <c r="N27" s="135">
        <v>13</v>
      </c>
      <c r="O27" s="135">
        <v>14</v>
      </c>
      <c r="P27" s="135">
        <v>15</v>
      </c>
      <c r="Q27" s="135">
        <v>16</v>
      </c>
      <c r="R27" s="135">
        <v>17</v>
      </c>
      <c r="S27" s="135">
        <v>18</v>
      </c>
      <c r="T27" s="135">
        <v>19</v>
      </c>
      <c r="U27" s="135">
        <v>20</v>
      </c>
      <c r="V27" s="135">
        <v>21</v>
      </c>
      <c r="W27" s="135">
        <v>22</v>
      </c>
      <c r="X27" s="135">
        <v>23</v>
      </c>
      <c r="Y27" s="135">
        <v>24</v>
      </c>
      <c r="Z27" s="136">
        <v>25</v>
      </c>
      <c r="AA27" s="139" t="s">
        <v>134</v>
      </c>
    </row>
    <row r="28" spans="1:27" ht="15.75" customHeight="1">
      <c r="A28" s="18" t="s">
        <v>163</v>
      </c>
      <c r="B28" s="456">
        <f>'Metinis atlyginimas'!N33</f>
        <v>0</v>
      </c>
      <c r="C28" s="457">
        <f>'Metinis atlyginimas'!AA33</f>
        <v>0</v>
      </c>
      <c r="D28" s="457">
        <f>'Metinis atlyginimas'!AN33</f>
        <v>0</v>
      </c>
      <c r="E28" s="457">
        <f>ROUND('Metinis atlyginimas'!BA33,0)</f>
        <v>681818</v>
      </c>
      <c r="F28" s="457">
        <f>ROUND('Metinis atlyginimas'!BN33,0)</f>
        <v>181818</v>
      </c>
      <c r="G28" s="457">
        <f>ROUND('Metinis atlyginimas'!CA33,)</f>
        <v>181818</v>
      </c>
      <c r="H28" s="457">
        <f>ROUND('Metinis atlyginimas'!CN33,0)</f>
        <v>181818</v>
      </c>
      <c r="I28" s="457">
        <f>ROUND('Metinis atlyginimas'!DA33,)</f>
        <v>181818</v>
      </c>
      <c r="J28" s="457">
        <f>ROUND('Metinis atlyginimas'!DN33,0)</f>
        <v>181818</v>
      </c>
      <c r="K28" s="457">
        <f>ROUND('Metinis atlyginimas'!EA33,0)</f>
        <v>181818</v>
      </c>
      <c r="L28" s="457">
        <f>ROUND('Metinis atlyginimas'!EN33,0)</f>
        <v>181818</v>
      </c>
      <c r="M28" s="457">
        <f>ROUND('Metinis atlyginimas'!FA33,0)</f>
        <v>181818</v>
      </c>
      <c r="N28" s="457">
        <f>ROUND('Metinis atlyginimas'!FN33,0)</f>
        <v>181818</v>
      </c>
      <c r="O28" s="457">
        <f>ROUND('Metinis atlyginimas'!GA33,0)</f>
        <v>181818</v>
      </c>
      <c r="P28" s="457">
        <f>ROUND('Metinis atlyginimas'!GN33,0)</f>
        <v>250000</v>
      </c>
      <c r="Q28" s="457">
        <f>'Metinis atlyginimas'!HA33</f>
        <v>0</v>
      </c>
      <c r="R28" s="457">
        <f>'Metinis atlyginimas'!HN33</f>
        <v>0</v>
      </c>
      <c r="S28" s="457">
        <f>'Metinis atlyginimas'!IA33</f>
        <v>0</v>
      </c>
      <c r="T28" s="457">
        <f>'Metinis atlyginimas'!IN33</f>
        <v>0</v>
      </c>
      <c r="U28" s="457">
        <f>'Metinis atlyginimas'!JA33</f>
        <v>0</v>
      </c>
      <c r="V28" s="457">
        <f>'Metinis atlyginimas'!JN33</f>
        <v>0</v>
      </c>
      <c r="W28" s="457">
        <f>'Metinis atlyginimas'!KA33</f>
        <v>0</v>
      </c>
      <c r="X28" s="457">
        <f>'Metinis atlyginimas'!KN33</f>
        <v>0</v>
      </c>
      <c r="Y28" s="457">
        <f>'Metinis atlyginimas'!LA33</f>
        <v>0</v>
      </c>
      <c r="Z28" s="458">
        <f>'Metinis atlyginimas'!LN33</f>
        <v>0</v>
      </c>
      <c r="AA28" s="459">
        <f>SUM(B28:Z28)</f>
        <v>2749998</v>
      </c>
    </row>
    <row r="29" spans="1:27" ht="15.75" customHeight="1">
      <c r="A29" s="264" t="str">
        <f>+'Metinis atlyginimas'!A35</f>
        <v>M3 - Finansinės ir investicinės veiklos pajamos</v>
      </c>
      <c r="B29" s="460">
        <f>'Metinis atlyginimas'!N35</f>
        <v>0</v>
      </c>
      <c r="C29" s="457">
        <f>'Metinis atlyginimas'!AA35</f>
        <v>0</v>
      </c>
      <c r="D29" s="461">
        <f>'Metinis atlyginimas'!AN35</f>
        <v>0</v>
      </c>
      <c r="E29" s="461">
        <f>ROUND('Metinis atlyginimas'!BA35,0)</f>
        <v>318182</v>
      </c>
      <c r="F29" s="461">
        <f>ROUND('Metinis atlyginimas'!BN35,0)</f>
        <v>818182</v>
      </c>
      <c r="G29" s="461">
        <f>ROUND('Metinis atlyginimas'!CA35,0)</f>
        <v>818182</v>
      </c>
      <c r="H29" s="461">
        <f>ROUND('Metinis atlyginimas'!CN35,0)</f>
        <v>818182</v>
      </c>
      <c r="I29" s="461">
        <f>ROUND('Metinis atlyginimas'!DA35,0)</f>
        <v>818182</v>
      </c>
      <c r="J29" s="461">
        <f>ROUND('Metinis atlyginimas'!DN35,0)</f>
        <v>818182</v>
      </c>
      <c r="K29" s="461">
        <f>ROUND('Metinis atlyginimas'!EA35,0)</f>
        <v>818182</v>
      </c>
      <c r="L29" s="461">
        <f>ROUND('Metinis atlyginimas'!EN35,0)</f>
        <v>818182</v>
      </c>
      <c r="M29" s="461">
        <f>ROUND('Metinis atlyginimas'!FA35,0)</f>
        <v>818182</v>
      </c>
      <c r="N29" s="461">
        <f>ROUND('Metinis atlyginimas'!FN35,0)</f>
        <v>818182</v>
      </c>
      <c r="O29" s="461">
        <f>ROUND('Metinis atlyginimas'!GA35,0)</f>
        <v>818182</v>
      </c>
      <c r="P29" s="461">
        <f>ROUND('Metinis atlyginimas'!GN35,0)</f>
        <v>750000</v>
      </c>
      <c r="Q29" s="461">
        <f>'Metinis atlyginimas'!HA35</f>
        <v>0</v>
      </c>
      <c r="R29" s="461">
        <f>'Metinis atlyginimas'!HN35</f>
        <v>0</v>
      </c>
      <c r="S29" s="461">
        <f>'Metinis atlyginimas'!IA35</f>
        <v>0</v>
      </c>
      <c r="T29" s="461">
        <f>'Metinis atlyginimas'!IN35</f>
        <v>0</v>
      </c>
      <c r="U29" s="461">
        <f>'Metinis atlyginimas'!JA35</f>
        <v>0</v>
      </c>
      <c r="V29" s="461">
        <f>'Metinis atlyginimas'!JN35</f>
        <v>0</v>
      </c>
      <c r="W29" s="461">
        <f>'Metinis atlyginimas'!KA35</f>
        <v>0</v>
      </c>
      <c r="X29" s="461">
        <f>'Metinis atlyginimas'!KN35</f>
        <v>0</v>
      </c>
      <c r="Y29" s="461">
        <f>'Metinis atlyginimas'!LA35</f>
        <v>0</v>
      </c>
      <c r="Z29" s="462">
        <f>'Metinis atlyginimas'!LN35</f>
        <v>0</v>
      </c>
      <c r="AA29" s="463">
        <f t="shared" ref="AA29:AA36" si="0">SUM(B29:Z29)</f>
        <v>9250002</v>
      </c>
    </row>
    <row r="30" spans="1:27" ht="15.75" customHeight="1">
      <c r="A30" s="325" t="s">
        <v>375</v>
      </c>
      <c r="B30" s="464">
        <f>+'Investuotojas ir Finansuotojas'!N76</f>
        <v>0</v>
      </c>
      <c r="C30" s="465">
        <f>+'Investuotojas ir Finansuotojas'!AA76</f>
        <v>0</v>
      </c>
      <c r="D30" s="466">
        <f>+'Investuotojas ir Finansuotojas'!AN76</f>
        <v>0</v>
      </c>
      <c r="E30" s="466">
        <f>+ROUND('Investuotojas ir Finansuotojas'!BA76,0)</f>
        <v>91002</v>
      </c>
      <c r="F30" s="466">
        <f>+ROUND('Investuotojas ir Finansuotojas'!BN76,0)</f>
        <v>62330</v>
      </c>
      <c r="G30" s="466">
        <f>+ROUND('Investuotojas ir Finansuotojas'!CA76,0)</f>
        <v>54091</v>
      </c>
      <c r="H30" s="466">
        <f>+ROUND('Investuotojas ir Finansuotojas'!CN76,0)</f>
        <v>47727</v>
      </c>
      <c r="I30" s="466">
        <f>+ROUND('Investuotojas ir Finansuotojas'!DA76,0)</f>
        <v>41364</v>
      </c>
      <c r="J30" s="466">
        <f>+ROUND('Investuotojas ir Finansuotojas'!DN76,0)</f>
        <v>35000</v>
      </c>
      <c r="K30" s="466">
        <f>+ROUND('Investuotojas ir Finansuotojas'!EA76,0)</f>
        <v>28636</v>
      </c>
      <c r="L30" s="466">
        <f>+ROUND('Investuotojas ir Finansuotojas'!EN76,0)</f>
        <v>22273</v>
      </c>
      <c r="M30" s="466">
        <f>+ROUND('Investuotojas ir Finansuotojas'!FA76,0)</f>
        <v>15909</v>
      </c>
      <c r="N30" s="466">
        <f>+ROUND('Investuotojas ir Finansuotojas'!FN76,0)</f>
        <v>9545</v>
      </c>
      <c r="O30" s="466">
        <f>+ROUND('Investuotojas ir Finansuotojas'!GA76,0)</f>
        <v>3182</v>
      </c>
      <c r="P30" s="466">
        <f>+ROUND('Investuotojas ir Finansuotojas'!GN76,0)</f>
        <v>0</v>
      </c>
      <c r="Q30" s="466">
        <f>+'Investuotojas ir Finansuotojas'!HA76</f>
        <v>0</v>
      </c>
      <c r="R30" s="466">
        <f>+'Investuotojas ir Finansuotojas'!HB76</f>
        <v>0</v>
      </c>
      <c r="S30" s="466">
        <f>+'Investuotojas ir Finansuotojas'!HC76</f>
        <v>0</v>
      </c>
      <c r="T30" s="466">
        <f>+'Investuotojas ir Finansuotojas'!HD76</f>
        <v>0</v>
      </c>
      <c r="U30" s="466">
        <f>+'Investuotojas ir Finansuotojas'!HE76</f>
        <v>0</v>
      </c>
      <c r="V30" s="466">
        <f>+'Investuotojas ir Finansuotojas'!HF76</f>
        <v>0</v>
      </c>
      <c r="W30" s="466">
        <f>+'Investuotojas ir Finansuotojas'!HG76</f>
        <v>0</v>
      </c>
      <c r="X30" s="466">
        <f>+'Investuotojas ir Finansuotojas'!HH76</f>
        <v>0</v>
      </c>
      <c r="Y30" s="466">
        <f>+'Investuotojas ir Finansuotojas'!HI76</f>
        <v>0</v>
      </c>
      <c r="Z30" s="467">
        <f>+'Investuotojas ir Finansuotojas'!HJ76</f>
        <v>0</v>
      </c>
      <c r="AA30" s="468">
        <f t="shared" ref="AA30" si="1">SUM(B30:Z30)</f>
        <v>411059</v>
      </c>
    </row>
    <row r="31" spans="1:27" ht="15.75" customHeight="1">
      <c r="A31" s="325" t="s">
        <v>382</v>
      </c>
      <c r="B31" s="464">
        <f t="shared" ref="B31:Z31" si="2">+B29-B30</f>
        <v>0</v>
      </c>
      <c r="C31" s="465">
        <f t="shared" si="2"/>
        <v>0</v>
      </c>
      <c r="D31" s="466">
        <f t="shared" si="2"/>
        <v>0</v>
      </c>
      <c r="E31" s="466">
        <f t="shared" si="2"/>
        <v>227180</v>
      </c>
      <c r="F31" s="466">
        <f t="shared" si="2"/>
        <v>755852</v>
      </c>
      <c r="G31" s="466">
        <f t="shared" si="2"/>
        <v>764091</v>
      </c>
      <c r="H31" s="466">
        <f t="shared" si="2"/>
        <v>770455</v>
      </c>
      <c r="I31" s="466">
        <f t="shared" si="2"/>
        <v>776818</v>
      </c>
      <c r="J31" s="466">
        <f t="shared" si="2"/>
        <v>783182</v>
      </c>
      <c r="K31" s="466">
        <f t="shared" si="2"/>
        <v>789546</v>
      </c>
      <c r="L31" s="466">
        <f t="shared" si="2"/>
        <v>795909</v>
      </c>
      <c r="M31" s="466">
        <f t="shared" si="2"/>
        <v>802273</v>
      </c>
      <c r="N31" s="466">
        <f t="shared" si="2"/>
        <v>808637</v>
      </c>
      <c r="O31" s="466">
        <f t="shared" si="2"/>
        <v>815000</v>
      </c>
      <c r="P31" s="466">
        <f t="shared" si="2"/>
        <v>750000</v>
      </c>
      <c r="Q31" s="466">
        <f t="shared" si="2"/>
        <v>0</v>
      </c>
      <c r="R31" s="466">
        <f t="shared" si="2"/>
        <v>0</v>
      </c>
      <c r="S31" s="466">
        <f t="shared" si="2"/>
        <v>0</v>
      </c>
      <c r="T31" s="466">
        <f t="shared" si="2"/>
        <v>0</v>
      </c>
      <c r="U31" s="466">
        <f t="shared" si="2"/>
        <v>0</v>
      </c>
      <c r="V31" s="466">
        <f t="shared" si="2"/>
        <v>0</v>
      </c>
      <c r="W31" s="466">
        <f t="shared" si="2"/>
        <v>0</v>
      </c>
      <c r="X31" s="466">
        <f t="shared" si="2"/>
        <v>0</v>
      </c>
      <c r="Y31" s="466">
        <f t="shared" si="2"/>
        <v>0</v>
      </c>
      <c r="Z31" s="467">
        <f t="shared" si="2"/>
        <v>0</v>
      </c>
      <c r="AA31" s="468">
        <f t="shared" ref="AA31" si="3">SUM(B31:Z31)</f>
        <v>8838943</v>
      </c>
    </row>
    <row r="32" spans="1:27" ht="15.75" customHeight="1">
      <c r="A32" s="264" t="str">
        <f>+'Metinis atlyginimas'!A36</f>
        <v>M4 - Paslaugų teikimo ir priežiūros pajamos</v>
      </c>
      <c r="B32" s="460">
        <f>'Metinis atlyginimas'!N36</f>
        <v>0</v>
      </c>
      <c r="C32" s="457">
        <f>'Metinis atlyginimas'!AA36</f>
        <v>0</v>
      </c>
      <c r="D32" s="461">
        <f>'Metinis atlyginimas'!AN36</f>
        <v>0</v>
      </c>
      <c r="E32" s="461">
        <f>ROUND('Metinis atlyginimas'!BA36,0)</f>
        <v>109273</v>
      </c>
      <c r="F32" s="461">
        <f>ROUND('Metinis atlyginimas'!BN36,0)</f>
        <v>112551</v>
      </c>
      <c r="G32" s="461">
        <f>ROUND('Metinis atlyginimas'!CA36,0)</f>
        <v>115927</v>
      </c>
      <c r="H32" s="461">
        <f>ROUND('Metinis atlyginimas'!CN36,0)</f>
        <v>119405</v>
      </c>
      <c r="I32" s="461">
        <f>ROUND('Metinis atlyginimas'!DA36,0)</f>
        <v>122987</v>
      </c>
      <c r="J32" s="461">
        <f>ROUND('Metinis atlyginimas'!DN36,0)</f>
        <v>126677</v>
      </c>
      <c r="K32" s="461">
        <f>ROUND('Metinis atlyginimas'!EA36,0)</f>
        <v>130477</v>
      </c>
      <c r="L32" s="461">
        <f>ROUND('Metinis atlyginimas'!EN36,0)</f>
        <v>134392</v>
      </c>
      <c r="M32" s="461">
        <f>ROUND('Metinis atlyginimas'!FA36,0)</f>
        <v>138423</v>
      </c>
      <c r="N32" s="461">
        <f>ROUND('Metinis atlyginimas'!FN36,0)</f>
        <v>142576</v>
      </c>
      <c r="O32" s="461">
        <f>ROUND('Metinis atlyginimas'!GA36,0)</f>
        <v>146853</v>
      </c>
      <c r="P32" s="461">
        <f>ROUND('Metinis atlyginimas'!GN36,0)</f>
        <v>151259</v>
      </c>
      <c r="Q32" s="461">
        <f>'Metinis atlyginimas'!HA36</f>
        <v>0</v>
      </c>
      <c r="R32" s="461">
        <f>'Metinis atlyginimas'!HN36</f>
        <v>0</v>
      </c>
      <c r="S32" s="461">
        <f>'Metinis atlyginimas'!IA36</f>
        <v>0</v>
      </c>
      <c r="T32" s="461">
        <f>'Metinis atlyginimas'!IN36</f>
        <v>0</v>
      </c>
      <c r="U32" s="461">
        <f>'Metinis atlyginimas'!JA36</f>
        <v>0</v>
      </c>
      <c r="V32" s="461">
        <f>'Metinis atlyginimas'!JN36</f>
        <v>0</v>
      </c>
      <c r="W32" s="461">
        <f>'Metinis atlyginimas'!KA36</f>
        <v>0</v>
      </c>
      <c r="X32" s="461">
        <f>'Metinis atlyginimas'!KN36</f>
        <v>0</v>
      </c>
      <c r="Y32" s="461">
        <f>'Metinis atlyginimas'!LA36</f>
        <v>0</v>
      </c>
      <c r="Z32" s="462">
        <f>'Metinis atlyginimas'!LN36</f>
        <v>0</v>
      </c>
      <c r="AA32" s="463">
        <f t="shared" si="0"/>
        <v>1550800</v>
      </c>
    </row>
    <row r="33" spans="1:29" s="439" customFormat="1" ht="15.75" customHeight="1">
      <c r="A33" s="325" t="str">
        <f>+'Metinis atlyginimas'!A37</f>
        <v>M4.1 - Paslaugų teikimo pajamos</v>
      </c>
      <c r="B33" s="464">
        <f>'Metinis atlyginimas'!N37</f>
        <v>0</v>
      </c>
      <c r="C33" s="465">
        <f>'Metinis atlyginimas'!AA37</f>
        <v>0</v>
      </c>
      <c r="D33" s="466">
        <f>'Metinis atlyginimas'!AN37</f>
        <v>0</v>
      </c>
      <c r="E33" s="466">
        <f>'Metinis atlyginimas'!BA37</f>
        <v>54636.350000000006</v>
      </c>
      <c r="F33" s="466">
        <f>'Metinis atlyginimas'!BN37</f>
        <v>56275.440500000019</v>
      </c>
      <c r="G33" s="466">
        <f>'Metinis atlyginimas'!CA37</f>
        <v>57963.703714999989</v>
      </c>
      <c r="H33" s="466">
        <f>'Metinis atlyginimas'!CN37</f>
        <v>59702.614826450001</v>
      </c>
      <c r="I33" s="466">
        <f>'Metinis atlyginimas'!DA37</f>
        <v>61493.693271243508</v>
      </c>
      <c r="J33" s="466">
        <f>'Metinis atlyginimas'!DN37</f>
        <v>63338.504069380782</v>
      </c>
      <c r="K33" s="466">
        <f>'Metinis atlyginimas'!EA37</f>
        <v>65238.659191462233</v>
      </c>
      <c r="L33" s="466">
        <f>'Metinis atlyginimas'!EN37</f>
        <v>67195.818967206083</v>
      </c>
      <c r="M33" s="466">
        <f>'Metinis atlyginimas'!FA37</f>
        <v>69211.693536222258</v>
      </c>
      <c r="N33" s="466">
        <f>'Metinis atlyginimas'!FN37</f>
        <v>71288.044342308931</v>
      </c>
      <c r="O33" s="466">
        <f>'Metinis atlyginimas'!GA37</f>
        <v>73426.685672578184</v>
      </c>
      <c r="P33" s="466">
        <f>'Metinis atlyginimas'!GN37</f>
        <v>75629.486242755564</v>
      </c>
      <c r="Q33" s="466">
        <f>'Metinis atlyginimas'!HA37</f>
        <v>0</v>
      </c>
      <c r="R33" s="466">
        <f>'Metinis atlyginimas'!HN37</f>
        <v>0</v>
      </c>
      <c r="S33" s="466">
        <f>'Metinis atlyginimas'!IA37</f>
        <v>0</v>
      </c>
      <c r="T33" s="466">
        <f>'Metinis atlyginimas'!IN37</f>
        <v>0</v>
      </c>
      <c r="U33" s="466">
        <f>'Metinis atlyginimas'!JA37</f>
        <v>0</v>
      </c>
      <c r="V33" s="466">
        <f>'Metinis atlyginimas'!JN37</f>
        <v>0</v>
      </c>
      <c r="W33" s="466">
        <f>'Metinis atlyginimas'!KA37</f>
        <v>0</v>
      </c>
      <c r="X33" s="466">
        <f>'Metinis atlyginimas'!KN37</f>
        <v>0</v>
      </c>
      <c r="Y33" s="466">
        <f>'Metinis atlyginimas'!LA37</f>
        <v>0</v>
      </c>
      <c r="Z33" s="467">
        <f>'Metinis atlyginimas'!LN37</f>
        <v>0</v>
      </c>
      <c r="AA33" s="468">
        <f t="shared" si="0"/>
        <v>775400.69433460745</v>
      </c>
    </row>
    <row r="34" spans="1:29" s="439" customFormat="1" ht="15.75" customHeight="1">
      <c r="A34" s="325" t="str">
        <f>+'Metinis atlyginimas'!A38</f>
        <v>M4.2 - Atnaujinimo ir remonto pajamos</v>
      </c>
      <c r="B34" s="464">
        <f>'Metinis atlyginimas'!N38</f>
        <v>0</v>
      </c>
      <c r="C34" s="465">
        <f>'Metinis atlyginimas'!AA38</f>
        <v>0</v>
      </c>
      <c r="D34" s="466">
        <f>'Metinis atlyginimas'!AN38</f>
        <v>0</v>
      </c>
      <c r="E34" s="466">
        <f>'Metinis atlyginimas'!BA38</f>
        <v>54636.350000000006</v>
      </c>
      <c r="F34" s="466">
        <f>'Metinis atlyginimas'!BN38</f>
        <v>56275.440500000019</v>
      </c>
      <c r="G34" s="466">
        <f>'Metinis atlyginimas'!CA38</f>
        <v>57963.703714999989</v>
      </c>
      <c r="H34" s="466">
        <f>'Metinis atlyginimas'!CN38</f>
        <v>59702.614826450001</v>
      </c>
      <c r="I34" s="466">
        <f>'Metinis atlyginimas'!DA38</f>
        <v>61493.693271243508</v>
      </c>
      <c r="J34" s="466">
        <f>'Metinis atlyginimas'!DN38</f>
        <v>63338.504069380782</v>
      </c>
      <c r="K34" s="466">
        <f>'Metinis atlyginimas'!EA38</f>
        <v>65238.659191462233</v>
      </c>
      <c r="L34" s="466">
        <f>'Metinis atlyginimas'!EN38</f>
        <v>67195.818967206083</v>
      </c>
      <c r="M34" s="466">
        <f>'Metinis atlyginimas'!FA38</f>
        <v>69211.693536222258</v>
      </c>
      <c r="N34" s="466">
        <f>'Metinis atlyginimas'!FN38</f>
        <v>71288.044342308931</v>
      </c>
      <c r="O34" s="466">
        <f>'Metinis atlyginimas'!GA38</f>
        <v>73426.685672578184</v>
      </c>
      <c r="P34" s="466">
        <f>'Metinis atlyginimas'!GN38</f>
        <v>75629.486242755564</v>
      </c>
      <c r="Q34" s="466">
        <f>'Metinis atlyginimas'!HA38</f>
        <v>0</v>
      </c>
      <c r="R34" s="466">
        <f>'Metinis atlyginimas'!HN38</f>
        <v>0</v>
      </c>
      <c r="S34" s="466">
        <f>'Metinis atlyginimas'!IA38</f>
        <v>0</v>
      </c>
      <c r="T34" s="466">
        <f>'Metinis atlyginimas'!IN38</f>
        <v>0</v>
      </c>
      <c r="U34" s="466">
        <f>'Metinis atlyginimas'!JA38</f>
        <v>0</v>
      </c>
      <c r="V34" s="466">
        <f>'Metinis atlyginimas'!JN38</f>
        <v>0</v>
      </c>
      <c r="W34" s="466">
        <f>'Metinis atlyginimas'!KA38</f>
        <v>0</v>
      </c>
      <c r="X34" s="466">
        <f>'Metinis atlyginimas'!KN38</f>
        <v>0</v>
      </c>
      <c r="Y34" s="466">
        <f>'Metinis atlyginimas'!LA38</f>
        <v>0</v>
      </c>
      <c r="Z34" s="467">
        <f>'Metinis atlyginimas'!LN38</f>
        <v>0</v>
      </c>
      <c r="AA34" s="468">
        <f t="shared" si="0"/>
        <v>775400.69433460745</v>
      </c>
    </row>
    <row r="35" spans="1:29" ht="15.75" customHeight="1" thickBot="1">
      <c r="A35" s="264" t="str">
        <f>+'Metinis atlyginimas'!A39</f>
        <v>M5 - Administravimo ir valdymo pajamos</v>
      </c>
      <c r="B35" s="460">
        <f>'Metinis atlyginimas'!N39</f>
        <v>0</v>
      </c>
      <c r="C35" s="457">
        <f>'Metinis atlyginimas'!AA39</f>
        <v>0</v>
      </c>
      <c r="D35" s="461">
        <f>'Metinis atlyginimas'!AN39</f>
        <v>0</v>
      </c>
      <c r="E35" s="461">
        <f>ROUND('Metinis atlyginimas'!BA39,0)</f>
        <v>54636</v>
      </c>
      <c r="F35" s="461">
        <f>ROUND('Metinis atlyginimas'!BN39,0)</f>
        <v>56275</v>
      </c>
      <c r="G35" s="461">
        <f>ROUND('Metinis atlyginimas'!CA39,0)</f>
        <v>57964</v>
      </c>
      <c r="H35" s="461">
        <f>ROUND('Metinis atlyginimas'!CN39,0)</f>
        <v>59703</v>
      </c>
      <c r="I35" s="461">
        <f>ROUND('Metinis atlyginimas'!DA39,0)</f>
        <v>61494</v>
      </c>
      <c r="J35" s="461">
        <f>ROUND('Metinis atlyginimas'!DN39,0)</f>
        <v>63339</v>
      </c>
      <c r="K35" s="461">
        <f>ROUND('Metinis atlyginimas'!EA39,0)</f>
        <v>65239</v>
      </c>
      <c r="L35" s="461">
        <f>ROUND('Metinis atlyginimas'!EN39,0)</f>
        <v>67196</v>
      </c>
      <c r="M35" s="461">
        <f>ROUND('Metinis atlyginimas'!FA39,0)</f>
        <v>69212</v>
      </c>
      <c r="N35" s="461">
        <f>ROUND('Metinis atlyginimas'!FN39,0)</f>
        <v>71288</v>
      </c>
      <c r="O35" s="461">
        <f>ROUND('Metinis atlyginimas'!GA39,0)</f>
        <v>73427</v>
      </c>
      <c r="P35" s="461">
        <f>ROUND('Metinis atlyginimas'!GN39,0)</f>
        <v>75629</v>
      </c>
      <c r="Q35" s="461">
        <f>'Metinis atlyginimas'!HA39</f>
        <v>0</v>
      </c>
      <c r="R35" s="461">
        <f>'Metinis atlyginimas'!HN39</f>
        <v>0</v>
      </c>
      <c r="S35" s="461">
        <f>'Metinis atlyginimas'!IA39</f>
        <v>0</v>
      </c>
      <c r="T35" s="461">
        <f>'Metinis atlyginimas'!IN39</f>
        <v>0</v>
      </c>
      <c r="U35" s="461">
        <f>'Metinis atlyginimas'!JA39</f>
        <v>0</v>
      </c>
      <c r="V35" s="461">
        <f>'Metinis atlyginimas'!JN39</f>
        <v>0</v>
      </c>
      <c r="W35" s="461">
        <f>'Metinis atlyginimas'!KA39</f>
        <v>0</v>
      </c>
      <c r="X35" s="461">
        <f>'Metinis atlyginimas'!KN39</f>
        <v>0</v>
      </c>
      <c r="Y35" s="461">
        <f>'Metinis atlyginimas'!LA39</f>
        <v>0</v>
      </c>
      <c r="Z35" s="462">
        <f>'Metinis atlyginimas'!LN39</f>
        <v>0</v>
      </c>
      <c r="AA35" s="463">
        <f t="shared" si="0"/>
        <v>775402</v>
      </c>
    </row>
    <row r="36" spans="1:29" s="12" customFormat="1" ht="15.75" customHeight="1" thickBot="1">
      <c r="A36" s="137" t="s">
        <v>134</v>
      </c>
      <c r="B36" s="470">
        <f t="shared" ref="B36:Z36" si="4">SUM(B28:B29,B32,B35)</f>
        <v>0</v>
      </c>
      <c r="C36" s="470">
        <f t="shared" si="4"/>
        <v>0</v>
      </c>
      <c r="D36" s="470">
        <f t="shared" si="4"/>
        <v>0</v>
      </c>
      <c r="E36" s="470">
        <f t="shared" si="4"/>
        <v>1163909</v>
      </c>
      <c r="F36" s="470">
        <f t="shared" si="4"/>
        <v>1168826</v>
      </c>
      <c r="G36" s="470">
        <f t="shared" si="4"/>
        <v>1173891</v>
      </c>
      <c r="H36" s="470">
        <f t="shared" si="4"/>
        <v>1179108</v>
      </c>
      <c r="I36" s="470">
        <f t="shared" si="4"/>
        <v>1184481</v>
      </c>
      <c r="J36" s="470">
        <f t="shared" si="4"/>
        <v>1190016</v>
      </c>
      <c r="K36" s="470">
        <f t="shared" si="4"/>
        <v>1195716</v>
      </c>
      <c r="L36" s="470">
        <f t="shared" si="4"/>
        <v>1201588</v>
      </c>
      <c r="M36" s="470">
        <f t="shared" si="4"/>
        <v>1207635</v>
      </c>
      <c r="N36" s="470">
        <f t="shared" si="4"/>
        <v>1213864</v>
      </c>
      <c r="O36" s="470">
        <f t="shared" si="4"/>
        <v>1220280</v>
      </c>
      <c r="P36" s="470">
        <f t="shared" si="4"/>
        <v>1226888</v>
      </c>
      <c r="Q36" s="470">
        <f t="shared" si="4"/>
        <v>0</v>
      </c>
      <c r="R36" s="470">
        <f t="shared" si="4"/>
        <v>0</v>
      </c>
      <c r="S36" s="470">
        <f t="shared" si="4"/>
        <v>0</v>
      </c>
      <c r="T36" s="470">
        <f t="shared" si="4"/>
        <v>0</v>
      </c>
      <c r="U36" s="470">
        <f t="shared" si="4"/>
        <v>0</v>
      </c>
      <c r="V36" s="470">
        <f t="shared" si="4"/>
        <v>0</v>
      </c>
      <c r="W36" s="470">
        <f t="shared" si="4"/>
        <v>0</v>
      </c>
      <c r="X36" s="470">
        <f t="shared" si="4"/>
        <v>0</v>
      </c>
      <c r="Y36" s="470">
        <f t="shared" si="4"/>
        <v>0</v>
      </c>
      <c r="Z36" s="470">
        <f t="shared" si="4"/>
        <v>0</v>
      </c>
      <c r="AA36" s="469">
        <f t="shared" si="0"/>
        <v>14326202</v>
      </c>
      <c r="AC36" s="482"/>
    </row>
    <row r="37" spans="1:29">
      <c r="AC37" s="483"/>
    </row>
    <row r="38" spans="1:29">
      <c r="AC38" s="483"/>
    </row>
    <row r="39" spans="1:29">
      <c r="AC39" s="483"/>
    </row>
    <row r="40" spans="1:29">
      <c r="AC40" s="483"/>
    </row>
    <row r="41" spans="1:29">
      <c r="AC41" s="483"/>
    </row>
    <row r="42" spans="1:29">
      <c r="AC42" s="483"/>
    </row>
    <row r="43" spans="1:29">
      <c r="AC43" s="483"/>
    </row>
    <row r="44" spans="1:29">
      <c r="AC44" s="483"/>
    </row>
    <row r="45" spans="1:29">
      <c r="AC45" s="483"/>
    </row>
    <row r="46" spans="1:29">
      <c r="AC46" s="483"/>
    </row>
    <row r="55" spans="1:27">
      <c r="B55" s="42">
        <f>IF(B6,1,0)</f>
        <v>1</v>
      </c>
      <c r="C55" s="42">
        <f>IF(C6,1,0)</f>
        <v>1</v>
      </c>
      <c r="D55" s="42">
        <f>IF(D6,1,0)</f>
        <v>1</v>
      </c>
      <c r="E55" s="42">
        <f>IF(E6,1,0)</f>
        <v>0</v>
      </c>
    </row>
    <row r="56" spans="1:27" ht="14.65" thickBot="1">
      <c r="B56" s="694" t="s">
        <v>280</v>
      </c>
      <c r="C56" s="694"/>
      <c r="D56" s="694"/>
      <c r="E56" s="694"/>
      <c r="F56" s="694"/>
      <c r="G56" s="694"/>
      <c r="H56" s="694"/>
      <c r="I56" s="694"/>
      <c r="J56" s="694"/>
      <c r="K56" s="694"/>
      <c r="L56" s="694"/>
      <c r="M56" s="694"/>
      <c r="N56" s="694"/>
      <c r="O56" s="694"/>
      <c r="P56" s="694"/>
      <c r="Q56" s="694"/>
      <c r="R56" s="694"/>
      <c r="S56" s="694"/>
      <c r="T56" s="694"/>
      <c r="U56" s="694"/>
      <c r="V56" s="694"/>
      <c r="W56" s="694"/>
      <c r="X56" s="694"/>
      <c r="Y56" s="694"/>
      <c r="Z56" s="694"/>
    </row>
    <row r="57" spans="1:27" ht="14.65" thickBot="1">
      <c r="A57" s="596" t="str">
        <f>A27</f>
        <v>Metinio atlyginimo dalis</v>
      </c>
      <c r="B57" s="134">
        <v>1</v>
      </c>
      <c r="C57" s="135">
        <v>2</v>
      </c>
      <c r="D57" s="135">
        <v>3</v>
      </c>
      <c r="E57" s="135">
        <v>4</v>
      </c>
      <c r="F57" s="135">
        <v>5</v>
      </c>
      <c r="G57" s="135">
        <v>6</v>
      </c>
      <c r="H57" s="135">
        <v>7</v>
      </c>
      <c r="I57" s="135">
        <v>8</v>
      </c>
      <c r="J57" s="135">
        <v>9</v>
      </c>
      <c r="K57" s="135">
        <v>10</v>
      </c>
      <c r="L57" s="135">
        <v>11</v>
      </c>
      <c r="M57" s="135">
        <v>12</v>
      </c>
      <c r="N57" s="135">
        <v>13</v>
      </c>
      <c r="O57" s="135">
        <v>14</v>
      </c>
      <c r="P57" s="135">
        <v>15</v>
      </c>
      <c r="Q57" s="135">
        <v>16</v>
      </c>
      <c r="R57" s="135">
        <v>17</v>
      </c>
      <c r="S57" s="135">
        <v>18</v>
      </c>
      <c r="T57" s="135">
        <v>19</v>
      </c>
      <c r="U57" s="135">
        <v>20</v>
      </c>
      <c r="V57" s="135">
        <v>21</v>
      </c>
      <c r="W57" s="135">
        <v>22</v>
      </c>
      <c r="X57" s="135">
        <v>23</v>
      </c>
      <c r="Y57" s="135">
        <v>24</v>
      </c>
      <c r="Z57" s="138">
        <v>25</v>
      </c>
      <c r="AA57" s="139" t="s">
        <v>134</v>
      </c>
    </row>
    <row r="58" spans="1:27">
      <c r="A58" s="18" t="str">
        <f t="shared" ref="A58:A65" si="5">A28</f>
        <v>M1 ir M2 - nuosavo ir skolinto kapitalo srautai</v>
      </c>
      <c r="B58" s="471">
        <f>+B28+'Infrastruk. sukūrimo sąnaudos'!N18*'Bazinės prielaidos'!$E$19</f>
        <v>0</v>
      </c>
      <c r="C58" s="471">
        <f>+C28+'Infrastruk. sukūrimo sąnaudos'!AA18*'Bazinės prielaidos'!$E$19</f>
        <v>0</v>
      </c>
      <c r="D58" s="490">
        <f>D28*(1+'Bazinės prielaidos'!$E$19)</f>
        <v>0</v>
      </c>
      <c r="E58" s="471">
        <f>E28*(1+'Bazinės prielaidos'!$E$19)</f>
        <v>824999.78</v>
      </c>
      <c r="F58" s="471">
        <f>F28*(1+'Bazinės prielaidos'!$E$19)</f>
        <v>219999.78</v>
      </c>
      <c r="G58" s="471">
        <f>G28*(1+'Bazinės prielaidos'!$E$19)</f>
        <v>219999.78</v>
      </c>
      <c r="H58" s="471">
        <f>H28*(1+'Bazinės prielaidos'!$E$19)</f>
        <v>219999.78</v>
      </c>
      <c r="I58" s="471">
        <f>I28*(1+'Bazinės prielaidos'!$E$19)</f>
        <v>219999.78</v>
      </c>
      <c r="J58" s="471">
        <f>J28*(1+'Bazinės prielaidos'!$E$19)</f>
        <v>219999.78</v>
      </c>
      <c r="K58" s="471">
        <f>K28*(1+'Bazinės prielaidos'!$E$19)</f>
        <v>219999.78</v>
      </c>
      <c r="L58" s="471">
        <f>L28*(1+'Bazinės prielaidos'!$E$19)</f>
        <v>219999.78</v>
      </c>
      <c r="M58" s="471">
        <f>M28*(1+'Bazinės prielaidos'!$E$19)</f>
        <v>219999.78</v>
      </c>
      <c r="N58" s="471">
        <f>N28*(1+'Bazinės prielaidos'!$E$19)</f>
        <v>219999.78</v>
      </c>
      <c r="O58" s="471">
        <f>O28*(1+'Bazinės prielaidos'!$E$19)</f>
        <v>219999.78</v>
      </c>
      <c r="P58" s="471">
        <f>P28*(1+'Bazinės prielaidos'!$E$19)</f>
        <v>302500</v>
      </c>
      <c r="Q58" s="471">
        <f>Q28*(1+'Bazinės prielaidos'!$E$19)</f>
        <v>0</v>
      </c>
      <c r="R58" s="471">
        <f>R28*(1+'Bazinės prielaidos'!$E$19)</f>
        <v>0</v>
      </c>
      <c r="S58" s="471">
        <f>S28*(1+'Bazinės prielaidos'!$E$19)</f>
        <v>0</v>
      </c>
      <c r="T58" s="471">
        <f>T28*(1+'Bazinės prielaidos'!$E$19)</f>
        <v>0</v>
      </c>
      <c r="U58" s="471">
        <f>U28*(1+'Bazinės prielaidos'!$E$19)</f>
        <v>0</v>
      </c>
      <c r="V58" s="471">
        <f>V28*(1+'Bazinės prielaidos'!$E$19)</f>
        <v>0</v>
      </c>
      <c r="W58" s="471">
        <f>W28*(1+'Bazinės prielaidos'!$E$19)</f>
        <v>0</v>
      </c>
      <c r="X58" s="471">
        <f>X28*(1+'Bazinės prielaidos'!$E$19)</f>
        <v>0</v>
      </c>
      <c r="Y58" s="471">
        <f>Y28*(1+'Bazinės prielaidos'!$E$19)</f>
        <v>0</v>
      </c>
      <c r="Z58" s="472">
        <f>Z28*(1+'Bazinės prielaidos'!$E$19)</f>
        <v>0</v>
      </c>
      <c r="AA58" s="459">
        <f>SUM(B58:Z58)</f>
        <v>3327497.5799999991</v>
      </c>
    </row>
    <row r="59" spans="1:27">
      <c r="A59" s="18" t="str">
        <f t="shared" si="5"/>
        <v>M3 - Finansinės ir investicinės veiklos pajamos</v>
      </c>
      <c r="B59" s="471">
        <f>SUM(B60:B61)</f>
        <v>0</v>
      </c>
      <c r="C59" s="471">
        <f t="shared" ref="C59:D59" si="6">SUM(C60:C61)</f>
        <v>0</v>
      </c>
      <c r="D59" s="471">
        <f t="shared" si="6"/>
        <v>0</v>
      </c>
      <c r="E59" s="471">
        <f t="shared" ref="E59:Z59" si="7">SUM(E60:E61)</f>
        <v>385000.22</v>
      </c>
      <c r="F59" s="471">
        <f t="shared" si="7"/>
        <v>990000.22</v>
      </c>
      <c r="G59" s="471">
        <f t="shared" si="7"/>
        <v>990000.22</v>
      </c>
      <c r="H59" s="471">
        <f t="shared" si="7"/>
        <v>990000.22</v>
      </c>
      <c r="I59" s="471">
        <f t="shared" si="7"/>
        <v>990000.22</v>
      </c>
      <c r="J59" s="471">
        <f t="shared" si="7"/>
        <v>990000.22</v>
      </c>
      <c r="K59" s="471">
        <f t="shared" si="7"/>
        <v>990000.22</v>
      </c>
      <c r="L59" s="471">
        <f t="shared" si="7"/>
        <v>990000.22</v>
      </c>
      <c r="M59" s="471">
        <f t="shared" si="7"/>
        <v>990000.22</v>
      </c>
      <c r="N59" s="471">
        <f t="shared" si="7"/>
        <v>990000.22</v>
      </c>
      <c r="O59" s="471">
        <f t="shared" si="7"/>
        <v>990000.22</v>
      </c>
      <c r="P59" s="471">
        <f t="shared" si="7"/>
        <v>907500</v>
      </c>
      <c r="Q59" s="471">
        <f t="shared" si="7"/>
        <v>0</v>
      </c>
      <c r="R59" s="471">
        <f t="shared" si="7"/>
        <v>0</v>
      </c>
      <c r="S59" s="471">
        <f t="shared" si="7"/>
        <v>0</v>
      </c>
      <c r="T59" s="471">
        <f t="shared" si="7"/>
        <v>0</v>
      </c>
      <c r="U59" s="471">
        <f t="shared" si="7"/>
        <v>0</v>
      </c>
      <c r="V59" s="471">
        <f t="shared" si="7"/>
        <v>0</v>
      </c>
      <c r="W59" s="471">
        <f t="shared" si="7"/>
        <v>0</v>
      </c>
      <c r="X59" s="471">
        <f t="shared" si="7"/>
        <v>0</v>
      </c>
      <c r="Y59" s="471">
        <f t="shared" si="7"/>
        <v>0</v>
      </c>
      <c r="Z59" s="472">
        <f t="shared" si="7"/>
        <v>0</v>
      </c>
      <c r="AA59" s="463">
        <f t="shared" ref="AA59:AA66" si="8">SUM(B59:Z59)</f>
        <v>11192502.42</v>
      </c>
    </row>
    <row r="60" spans="1:27">
      <c r="A60" s="18" t="str">
        <f t="shared" si="5"/>
        <v>M3n1 - Finansinės veiklos (palūkanų) pajamos</v>
      </c>
      <c r="B60" s="473">
        <f>+B30</f>
        <v>0</v>
      </c>
      <c r="C60" s="474">
        <f>+C30</f>
        <v>0</v>
      </c>
      <c r="D60" s="475">
        <f>D30*(1+'Bazinės prielaidos'!$E$19)</f>
        <v>0</v>
      </c>
      <c r="E60" s="475">
        <f>E30*(1+'Bazinės prielaidos'!$E$19)</f>
        <v>110112.42</v>
      </c>
      <c r="F60" s="475">
        <f>F30*(1+'Bazinės prielaidos'!$E$19)</f>
        <v>75419.3</v>
      </c>
      <c r="G60" s="475">
        <f>G30*(1+'Bazinės prielaidos'!$E$19)</f>
        <v>65450.11</v>
      </c>
      <c r="H60" s="475">
        <f>H30*(1+'Bazinės prielaidos'!$E$19)</f>
        <v>57749.67</v>
      </c>
      <c r="I60" s="475">
        <f>I30*(1+'Bazinės prielaidos'!$E$19)</f>
        <v>50050.439999999995</v>
      </c>
      <c r="J60" s="475">
        <f>J30*(1+'Bazinės prielaidos'!$E$19)</f>
        <v>42350</v>
      </c>
      <c r="K60" s="475">
        <f>K30*(1+'Bazinės prielaidos'!$E$19)</f>
        <v>34649.56</v>
      </c>
      <c r="L60" s="475">
        <f>L30*(1+'Bazinės prielaidos'!$E$19)</f>
        <v>26950.329999999998</v>
      </c>
      <c r="M60" s="475">
        <f>M30*(1+'Bazinės prielaidos'!$E$19)</f>
        <v>19249.89</v>
      </c>
      <c r="N60" s="475">
        <f>N30*(1+'Bazinės prielaidos'!$E$19)</f>
        <v>11549.449999999999</v>
      </c>
      <c r="O60" s="475">
        <f>O30*(1+'Bazinės prielaidos'!$E$19)</f>
        <v>3850.22</v>
      </c>
      <c r="P60" s="475">
        <f>P30*(1+'Bazinės prielaidos'!$E$19)</f>
        <v>0</v>
      </c>
      <c r="Q60" s="475">
        <f>Q30*(1+'Bazinės prielaidos'!$E$19)</f>
        <v>0</v>
      </c>
      <c r="R60" s="475">
        <f>R30*(1+'Bazinės prielaidos'!$E$19)</f>
        <v>0</v>
      </c>
      <c r="S60" s="475">
        <f>S30*(1+'Bazinės prielaidos'!$E$19)</f>
        <v>0</v>
      </c>
      <c r="T60" s="475">
        <f>T30*(1+'Bazinės prielaidos'!$E$19)</f>
        <v>0</v>
      </c>
      <c r="U60" s="475">
        <f>U30*(1+'Bazinės prielaidos'!$E$19)</f>
        <v>0</v>
      </c>
      <c r="V60" s="475">
        <f>V30*(1+'Bazinės prielaidos'!$E$19)</f>
        <v>0</v>
      </c>
      <c r="W60" s="475">
        <f>W30*(1+'Bazinės prielaidos'!$E$19)</f>
        <v>0</v>
      </c>
      <c r="X60" s="475">
        <f>X30*(1+'Bazinės prielaidos'!$E$19)</f>
        <v>0</v>
      </c>
      <c r="Y60" s="475">
        <f>Y30*(1+'Bazinės prielaidos'!$E$19)</f>
        <v>0</v>
      </c>
      <c r="Z60" s="476">
        <f>Z30*(1+'Bazinės prielaidos'!$E$19)</f>
        <v>0</v>
      </c>
      <c r="AA60" s="468">
        <f t="shared" ref="AA60:AA61" si="9">SUM(B60:Z60)</f>
        <v>497381.39</v>
      </c>
    </row>
    <row r="61" spans="1:27">
      <c r="A61" s="18" t="str">
        <f t="shared" si="5"/>
        <v>M3n2 - Investicinės veiklos ir nuosavo kapitalo pajamos</v>
      </c>
      <c r="B61" s="473">
        <f>B31*(1+'Bazinės prielaidos'!$E$19)</f>
        <v>0</v>
      </c>
      <c r="C61" s="474">
        <f>C31*(1+'Bazinės prielaidos'!$E$19)</f>
        <v>0</v>
      </c>
      <c r="D61" s="475">
        <f>D31*(1+'Bazinės prielaidos'!$E$19)</f>
        <v>0</v>
      </c>
      <c r="E61" s="475">
        <f>E31*(1+'Bazinės prielaidos'!$E$19)</f>
        <v>274887.8</v>
      </c>
      <c r="F61" s="475">
        <f>F31*(1+'Bazinės prielaidos'!$E$19)</f>
        <v>914580.91999999993</v>
      </c>
      <c r="G61" s="475">
        <f>G31*(1+'Bazinės prielaidos'!$E$19)</f>
        <v>924550.11</v>
      </c>
      <c r="H61" s="475">
        <f>H31*(1+'Bazinės prielaidos'!$E$19)</f>
        <v>932250.54999999993</v>
      </c>
      <c r="I61" s="475">
        <f>I31*(1+'Bazinės prielaidos'!$E$19)</f>
        <v>939949.78</v>
      </c>
      <c r="J61" s="475">
        <f>J31*(1+'Bazinės prielaidos'!$E$19)</f>
        <v>947650.22</v>
      </c>
      <c r="K61" s="475">
        <f>K31*(1+'Bazinės prielaidos'!$E$19)</f>
        <v>955350.65999999992</v>
      </c>
      <c r="L61" s="475">
        <f>L31*(1+'Bazinės prielaidos'!$E$19)</f>
        <v>963049.89</v>
      </c>
      <c r="M61" s="475">
        <f>M31*(1+'Bazinės prielaidos'!$E$19)</f>
        <v>970750.33</v>
      </c>
      <c r="N61" s="475">
        <f>N31*(1+'Bazinės prielaidos'!$E$19)</f>
        <v>978450.77</v>
      </c>
      <c r="O61" s="475">
        <f>O31*(1+'Bazinės prielaidos'!$E$19)</f>
        <v>986150</v>
      </c>
      <c r="P61" s="475">
        <f>P31*(1+'Bazinės prielaidos'!$E$19)</f>
        <v>907500</v>
      </c>
      <c r="Q61" s="475">
        <f>Q31*(1+'Bazinės prielaidos'!$E$19)</f>
        <v>0</v>
      </c>
      <c r="R61" s="475">
        <f>R31*(1+'Bazinės prielaidos'!$E$19)</f>
        <v>0</v>
      </c>
      <c r="S61" s="475">
        <f>S31*(1+'Bazinės prielaidos'!$E$19)</f>
        <v>0</v>
      </c>
      <c r="T61" s="475">
        <f>T31*(1+'Bazinės prielaidos'!$E$19)</f>
        <v>0</v>
      </c>
      <c r="U61" s="475">
        <f>U31*(1+'Bazinės prielaidos'!$E$19)</f>
        <v>0</v>
      </c>
      <c r="V61" s="475">
        <f>V31*(1+'Bazinės prielaidos'!$E$19)</f>
        <v>0</v>
      </c>
      <c r="W61" s="475">
        <f>W31*(1+'Bazinės prielaidos'!$E$19)</f>
        <v>0</v>
      </c>
      <c r="X61" s="475">
        <f>X31*(1+'Bazinės prielaidos'!$E$19)</f>
        <v>0</v>
      </c>
      <c r="Y61" s="475">
        <f>Y31*(1+'Bazinės prielaidos'!$E$19)</f>
        <v>0</v>
      </c>
      <c r="Z61" s="476">
        <f>Z31*(1+'Bazinės prielaidos'!$E$19)</f>
        <v>0</v>
      </c>
      <c r="AA61" s="468">
        <f t="shared" si="9"/>
        <v>10695121.029999999</v>
      </c>
    </row>
    <row r="62" spans="1:27">
      <c r="A62" s="18" t="str">
        <f t="shared" si="5"/>
        <v>M4 - Paslaugų teikimo ir priežiūros pajamos</v>
      </c>
      <c r="B62" s="471">
        <f>B32*(1+'Bazinės prielaidos'!$E$19)</f>
        <v>0</v>
      </c>
      <c r="C62" s="471">
        <f>C32*(1+'Bazinės prielaidos'!$E$19)</f>
        <v>0</v>
      </c>
      <c r="D62" s="471">
        <f>D32*(1+'Bazinės prielaidos'!$E$19)</f>
        <v>0</v>
      </c>
      <c r="E62" s="471">
        <f>E32*(1+'Bazinės prielaidos'!$E$19)</f>
        <v>132220.32999999999</v>
      </c>
      <c r="F62" s="471">
        <f>F32*(1+'Bazinės prielaidos'!$E$19)</f>
        <v>136186.71</v>
      </c>
      <c r="G62" s="471">
        <f>G32*(1+'Bazinės prielaidos'!$E$19)</f>
        <v>140271.66999999998</v>
      </c>
      <c r="H62" s="471">
        <f>H32*(1+'Bazinės prielaidos'!$E$19)</f>
        <v>144480.04999999999</v>
      </c>
      <c r="I62" s="471">
        <f>I32*(1+'Bazinės prielaidos'!$E$19)</f>
        <v>148814.26999999999</v>
      </c>
      <c r="J62" s="471">
        <f>J32*(1+'Bazinės prielaidos'!$E$19)</f>
        <v>153279.16999999998</v>
      </c>
      <c r="K62" s="471">
        <f>K32*(1+'Bazinės prielaidos'!$E$19)</f>
        <v>157877.16999999998</v>
      </c>
      <c r="L62" s="471">
        <f>L32*(1+'Bazinės prielaidos'!$E$19)</f>
        <v>162614.32</v>
      </c>
      <c r="M62" s="471">
        <f>M32*(1+'Bazinės prielaidos'!$E$19)</f>
        <v>167491.82999999999</v>
      </c>
      <c r="N62" s="471">
        <f>N32*(1+'Bazinės prielaidos'!$E$19)</f>
        <v>172516.96</v>
      </c>
      <c r="O62" s="471">
        <f>O32*(1+'Bazinės prielaidos'!$E$19)</f>
        <v>177692.13</v>
      </c>
      <c r="P62" s="471">
        <f>P32*(1+'Bazinės prielaidos'!$E$19)</f>
        <v>183023.38999999998</v>
      </c>
      <c r="Q62" s="471">
        <f>Q32*(1+'Bazinės prielaidos'!$E$19)</f>
        <v>0</v>
      </c>
      <c r="R62" s="471">
        <f>R32*(1+'Bazinės prielaidos'!$E$19)</f>
        <v>0</v>
      </c>
      <c r="S62" s="471">
        <f>S32*(1+'Bazinės prielaidos'!$E$19)</f>
        <v>0</v>
      </c>
      <c r="T62" s="471">
        <f>T32*(1+'Bazinės prielaidos'!$E$19)</f>
        <v>0</v>
      </c>
      <c r="U62" s="471">
        <f>U32*(1+'Bazinės prielaidos'!$E$19)</f>
        <v>0</v>
      </c>
      <c r="V62" s="471">
        <f>V32*(1+'Bazinės prielaidos'!$E$19)</f>
        <v>0</v>
      </c>
      <c r="W62" s="471">
        <f>W32*(1+'Bazinės prielaidos'!$E$19)</f>
        <v>0</v>
      </c>
      <c r="X62" s="471">
        <f>X32*(1+'Bazinės prielaidos'!$E$19)</f>
        <v>0</v>
      </c>
      <c r="Y62" s="471">
        <f>Y32*(1+'Bazinės prielaidos'!$E$19)</f>
        <v>0</v>
      </c>
      <c r="Z62" s="471">
        <f>Z32*(1+'Bazinės prielaidos'!$E$19)</f>
        <v>0</v>
      </c>
      <c r="AA62" s="463">
        <f t="shared" si="8"/>
        <v>1876467.9999999998</v>
      </c>
    </row>
    <row r="63" spans="1:27" s="439" customFormat="1">
      <c r="A63" s="18" t="str">
        <f t="shared" si="5"/>
        <v>M4.1 - Paslaugų teikimo pajamos</v>
      </c>
      <c r="B63" s="477">
        <f>B33*(1+'Bazinės prielaidos'!$E$19)</f>
        <v>0</v>
      </c>
      <c r="C63" s="477">
        <f>C33*(1+'Bazinės prielaidos'!$E$19)</f>
        <v>0</v>
      </c>
      <c r="D63" s="477">
        <f>D33*(1+'Bazinės prielaidos'!$E$19)</f>
        <v>0</v>
      </c>
      <c r="E63" s="477">
        <f>E33*(1+'Bazinės prielaidos'!$E$19)</f>
        <v>66109.983500000002</v>
      </c>
      <c r="F63" s="477">
        <f>F33*(1+'Bazinės prielaidos'!$E$19)</f>
        <v>68093.283005000019</v>
      </c>
      <c r="G63" s="477">
        <f>G33*(1+'Bazinės prielaidos'!$E$19)</f>
        <v>70136.081495149978</v>
      </c>
      <c r="H63" s="477">
        <f>H33*(1+'Bazinės prielaidos'!$E$19)</f>
        <v>72240.163940004495</v>
      </c>
      <c r="I63" s="477">
        <f>I33*(1+'Bazinės prielaidos'!$E$19)</f>
        <v>74407.368858204645</v>
      </c>
      <c r="J63" s="477">
        <f>J33*(1+'Bazinės prielaidos'!$E$19)</f>
        <v>76639.589923950742</v>
      </c>
      <c r="K63" s="477">
        <f>K33*(1+'Bazinės prielaidos'!$E$19)</f>
        <v>78938.777621669302</v>
      </c>
      <c r="L63" s="477">
        <f>L33*(1+'Bazinės prielaidos'!$E$19)</f>
        <v>81306.94095031936</v>
      </c>
      <c r="M63" s="477">
        <f>M33*(1+'Bazinės prielaidos'!$E$19)</f>
        <v>83746.149178828928</v>
      </c>
      <c r="N63" s="477">
        <f>N33*(1+'Bazinės prielaidos'!$E$19)</f>
        <v>86258.533654193801</v>
      </c>
      <c r="O63" s="477">
        <f>O33*(1+'Bazinės prielaidos'!$E$19)</f>
        <v>88846.289663819596</v>
      </c>
      <c r="P63" s="477">
        <f>P33*(1+'Bazinės prielaidos'!$E$19)</f>
        <v>91511.678353734227</v>
      </c>
      <c r="Q63" s="477">
        <f>Q33*(1+'Bazinės prielaidos'!$E$19)</f>
        <v>0</v>
      </c>
      <c r="R63" s="477">
        <f>R33*(1+'Bazinės prielaidos'!$E$19)</f>
        <v>0</v>
      </c>
      <c r="S63" s="477">
        <f>S33*(1+'Bazinės prielaidos'!$E$19)</f>
        <v>0</v>
      </c>
      <c r="T63" s="477">
        <f>T33*(1+'Bazinės prielaidos'!$E$19)</f>
        <v>0</v>
      </c>
      <c r="U63" s="477">
        <f>U33*(1+'Bazinės prielaidos'!$E$19)</f>
        <v>0</v>
      </c>
      <c r="V63" s="477">
        <f>V33*(1+'Bazinės prielaidos'!$E$19)</f>
        <v>0</v>
      </c>
      <c r="W63" s="477">
        <f>W33*(1+'Bazinės prielaidos'!$E$19)</f>
        <v>0</v>
      </c>
      <c r="X63" s="477">
        <f>X33*(1+'Bazinės prielaidos'!$E$19)</f>
        <v>0</v>
      </c>
      <c r="Y63" s="477">
        <f>Y33*(1+'Bazinės prielaidos'!$E$19)</f>
        <v>0</v>
      </c>
      <c r="Z63" s="477">
        <f>Z33*(1+'Bazinės prielaidos'!$E$19)</f>
        <v>0</v>
      </c>
      <c r="AA63" s="468">
        <f t="shared" si="8"/>
        <v>938234.84014487511</v>
      </c>
    </row>
    <row r="64" spans="1:27" s="439" customFormat="1">
      <c r="A64" s="18" t="str">
        <f t="shared" si="5"/>
        <v>M4.2 - Atnaujinimo ir remonto pajamos</v>
      </c>
      <c r="B64" s="477">
        <f>B34*(1+'Bazinės prielaidos'!$E$19)</f>
        <v>0</v>
      </c>
      <c r="C64" s="477">
        <f>C34*(1+'Bazinės prielaidos'!$E$19)</f>
        <v>0</v>
      </c>
      <c r="D64" s="477">
        <f>D34*(1+'Bazinės prielaidos'!$E$19)</f>
        <v>0</v>
      </c>
      <c r="E64" s="477">
        <f>E34*(1+'Bazinės prielaidos'!$E$19)</f>
        <v>66109.983500000002</v>
      </c>
      <c r="F64" s="477">
        <f>F34*(1+'Bazinės prielaidos'!$E$19)</f>
        <v>68093.283005000019</v>
      </c>
      <c r="G64" s="477">
        <f>G34*(1+'Bazinės prielaidos'!$E$19)</f>
        <v>70136.081495149978</v>
      </c>
      <c r="H64" s="477">
        <f>H34*(1+'Bazinės prielaidos'!$E$19)</f>
        <v>72240.163940004495</v>
      </c>
      <c r="I64" s="477">
        <f>I34*(1+'Bazinės prielaidos'!$E$19)</f>
        <v>74407.368858204645</v>
      </c>
      <c r="J64" s="477">
        <f>J34*(1+'Bazinės prielaidos'!$E$19)</f>
        <v>76639.589923950742</v>
      </c>
      <c r="K64" s="477">
        <f>K34*(1+'Bazinės prielaidos'!$E$19)</f>
        <v>78938.777621669302</v>
      </c>
      <c r="L64" s="477">
        <f>L34*(1+'Bazinės prielaidos'!$E$19)</f>
        <v>81306.94095031936</v>
      </c>
      <c r="M64" s="477">
        <f>M34*(1+'Bazinės prielaidos'!$E$19)</f>
        <v>83746.149178828928</v>
      </c>
      <c r="N64" s="477">
        <f>N34*(1+'Bazinės prielaidos'!$E$19)</f>
        <v>86258.533654193801</v>
      </c>
      <c r="O64" s="477">
        <f>O34*(1+'Bazinės prielaidos'!$E$19)</f>
        <v>88846.289663819596</v>
      </c>
      <c r="P64" s="477">
        <f>P34*(1+'Bazinės prielaidos'!$E$19)</f>
        <v>91511.678353734227</v>
      </c>
      <c r="Q64" s="477">
        <f>Q34*(1+'Bazinės prielaidos'!$E$19)</f>
        <v>0</v>
      </c>
      <c r="R64" s="477">
        <f>R34*(1+'Bazinės prielaidos'!$E$19)</f>
        <v>0</v>
      </c>
      <c r="S64" s="477">
        <f>S34*(1+'Bazinės prielaidos'!$E$19)</f>
        <v>0</v>
      </c>
      <c r="T64" s="477">
        <f>T34*(1+'Bazinės prielaidos'!$E$19)</f>
        <v>0</v>
      </c>
      <c r="U64" s="477">
        <f>U34*(1+'Bazinės prielaidos'!$E$19)</f>
        <v>0</v>
      </c>
      <c r="V64" s="477">
        <f>V34*(1+'Bazinės prielaidos'!$E$19)</f>
        <v>0</v>
      </c>
      <c r="W64" s="477">
        <f>W34*(1+'Bazinės prielaidos'!$E$19)</f>
        <v>0</v>
      </c>
      <c r="X64" s="477">
        <f>X34*(1+'Bazinės prielaidos'!$E$19)</f>
        <v>0</v>
      </c>
      <c r="Y64" s="477">
        <f>Y34*(1+'Bazinės prielaidos'!$E$19)</f>
        <v>0</v>
      </c>
      <c r="Z64" s="477">
        <f>Z34*(1+'Bazinės prielaidos'!$E$19)</f>
        <v>0</v>
      </c>
      <c r="AA64" s="468">
        <f t="shared" si="8"/>
        <v>938234.84014487511</v>
      </c>
    </row>
    <row r="65" spans="1:27" ht="14.65" thickBot="1">
      <c r="A65" s="18" t="str">
        <f t="shared" si="5"/>
        <v>M5 - Administravimo ir valdymo pajamos</v>
      </c>
      <c r="B65" s="471">
        <f>B35*(1+'Bazinės prielaidos'!$E$19)</f>
        <v>0</v>
      </c>
      <c r="C65" s="471">
        <f>C35*(1+'Bazinės prielaidos'!$E$19)</f>
        <v>0</v>
      </c>
      <c r="D65" s="471">
        <f>D35*(1+'Bazinės prielaidos'!$E$19)</f>
        <v>0</v>
      </c>
      <c r="E65" s="471">
        <f>E35*(1+'Bazinės prielaidos'!$E$19)</f>
        <v>66109.56</v>
      </c>
      <c r="F65" s="471">
        <f>F35*(1+'Bazinės prielaidos'!$E$19)</f>
        <v>68092.75</v>
      </c>
      <c r="G65" s="471">
        <f>G35*(1+'Bazinės prielaidos'!$E$19)</f>
        <v>70136.44</v>
      </c>
      <c r="H65" s="471">
        <f>H35*(1+'Bazinės prielaidos'!$E$19)</f>
        <v>72240.63</v>
      </c>
      <c r="I65" s="471">
        <f>I35*(1+'Bazinės prielaidos'!$E$19)</f>
        <v>74407.739999999991</v>
      </c>
      <c r="J65" s="471">
        <f>J35*(1+'Bazinės prielaidos'!$E$19)</f>
        <v>76640.19</v>
      </c>
      <c r="K65" s="471">
        <f>K35*(1+'Bazinės prielaidos'!$E$19)</f>
        <v>78939.19</v>
      </c>
      <c r="L65" s="471">
        <f>L35*(1+'Bazinės prielaidos'!$E$19)</f>
        <v>81307.16</v>
      </c>
      <c r="M65" s="471">
        <f>M35*(1+'Bazinės prielaidos'!$E$19)</f>
        <v>83746.52</v>
      </c>
      <c r="N65" s="471">
        <f>N35*(1+'Bazinės prielaidos'!$E$19)</f>
        <v>86258.48</v>
      </c>
      <c r="O65" s="471">
        <f>O35*(1+'Bazinės prielaidos'!$E$19)</f>
        <v>88846.67</v>
      </c>
      <c r="P65" s="471">
        <f>P35*(1+'Bazinės prielaidos'!$E$19)</f>
        <v>91511.09</v>
      </c>
      <c r="Q65" s="471">
        <f>Q35*(1+'Bazinės prielaidos'!$E$19)</f>
        <v>0</v>
      </c>
      <c r="R65" s="471">
        <f>R35*(1+'Bazinės prielaidos'!$E$19)</f>
        <v>0</v>
      </c>
      <c r="S65" s="471">
        <f>S35*(1+'Bazinės prielaidos'!$E$19)</f>
        <v>0</v>
      </c>
      <c r="T65" s="471">
        <f>T35*(1+'Bazinės prielaidos'!$E$19)</f>
        <v>0</v>
      </c>
      <c r="U65" s="471">
        <f>U35*(1+'Bazinės prielaidos'!$E$19)</f>
        <v>0</v>
      </c>
      <c r="V65" s="471">
        <f>V35*(1+'Bazinės prielaidos'!$E$19)</f>
        <v>0</v>
      </c>
      <c r="W65" s="471">
        <f>W35*(1+'Bazinės prielaidos'!$E$19)</f>
        <v>0</v>
      </c>
      <c r="X65" s="471">
        <f>X35*(1+'Bazinės prielaidos'!$E$19)</f>
        <v>0</v>
      </c>
      <c r="Y65" s="471">
        <f>Y35*(1+'Bazinės prielaidos'!$E$19)</f>
        <v>0</v>
      </c>
      <c r="Z65" s="472">
        <f>Z35*(1+'Bazinės prielaidos'!$E$19)</f>
        <v>0</v>
      </c>
      <c r="AA65" s="463">
        <f t="shared" si="8"/>
        <v>938236.42</v>
      </c>
    </row>
    <row r="66" spans="1:27" s="12" customFormat="1" ht="14.65" thickBot="1">
      <c r="A66" s="137" t="s">
        <v>134</v>
      </c>
      <c r="B66" s="470">
        <f t="shared" ref="B66:Z66" si="10">SUM(B58:B59,B62,B65)</f>
        <v>0</v>
      </c>
      <c r="C66" s="470">
        <f t="shared" si="10"/>
        <v>0</v>
      </c>
      <c r="D66" s="470">
        <f t="shared" si="10"/>
        <v>0</v>
      </c>
      <c r="E66" s="470">
        <f t="shared" si="10"/>
        <v>1408329.8900000001</v>
      </c>
      <c r="F66" s="470">
        <f t="shared" si="10"/>
        <v>1414279.46</v>
      </c>
      <c r="G66" s="470">
        <f t="shared" si="10"/>
        <v>1420408.1099999999</v>
      </c>
      <c r="H66" s="470">
        <f t="shared" si="10"/>
        <v>1426720.6800000002</v>
      </c>
      <c r="I66" s="470">
        <f t="shared" si="10"/>
        <v>1433222.01</v>
      </c>
      <c r="J66" s="470">
        <f t="shared" si="10"/>
        <v>1439919.3599999999</v>
      </c>
      <c r="K66" s="470">
        <f t="shared" si="10"/>
        <v>1446816.3599999999</v>
      </c>
      <c r="L66" s="470">
        <f t="shared" si="10"/>
        <v>1453921.48</v>
      </c>
      <c r="M66" s="470">
        <f t="shared" si="10"/>
        <v>1461238.35</v>
      </c>
      <c r="N66" s="470">
        <f t="shared" si="10"/>
        <v>1468775.44</v>
      </c>
      <c r="O66" s="470">
        <f t="shared" si="10"/>
        <v>1476538.7999999998</v>
      </c>
      <c r="P66" s="470">
        <f t="shared" si="10"/>
        <v>1484534.48</v>
      </c>
      <c r="Q66" s="470">
        <f t="shared" si="10"/>
        <v>0</v>
      </c>
      <c r="R66" s="470">
        <f t="shared" si="10"/>
        <v>0</v>
      </c>
      <c r="S66" s="470">
        <f t="shared" si="10"/>
        <v>0</v>
      </c>
      <c r="T66" s="470">
        <f t="shared" si="10"/>
        <v>0</v>
      </c>
      <c r="U66" s="470">
        <f t="shared" si="10"/>
        <v>0</v>
      </c>
      <c r="V66" s="470">
        <f t="shared" si="10"/>
        <v>0</v>
      </c>
      <c r="W66" s="470">
        <f t="shared" si="10"/>
        <v>0</v>
      </c>
      <c r="X66" s="470">
        <f t="shared" si="10"/>
        <v>0</v>
      </c>
      <c r="Y66" s="470">
        <f t="shared" si="10"/>
        <v>0</v>
      </c>
      <c r="Z66" s="470">
        <f t="shared" si="10"/>
        <v>0</v>
      </c>
      <c r="AA66" s="478">
        <f t="shared" si="8"/>
        <v>17334704.419999998</v>
      </c>
    </row>
    <row r="67" spans="1:27">
      <c r="D67" s="492"/>
      <c r="E67" s="492"/>
      <c r="F67" s="492"/>
      <c r="G67" s="492"/>
      <c r="H67" s="492"/>
      <c r="I67" s="492"/>
      <c r="J67" s="492"/>
      <c r="K67" s="492"/>
      <c r="L67" s="492"/>
      <c r="M67" s="492"/>
      <c r="N67" s="492"/>
      <c r="O67" s="492"/>
      <c r="P67" s="492"/>
      <c r="Q67" s="492"/>
      <c r="R67" s="492"/>
      <c r="S67" s="492"/>
      <c r="T67" s="492"/>
      <c r="U67" s="492"/>
      <c r="V67" s="492"/>
      <c r="W67" s="492"/>
      <c r="X67" s="492"/>
      <c r="Y67" s="492"/>
      <c r="Z67" s="492"/>
      <c r="AA67" s="492"/>
    </row>
    <row r="68" spans="1:27">
      <c r="A68" s="319" t="s">
        <v>268</v>
      </c>
      <c r="B68" s="320">
        <f>(1+'Bazinės prielaidos'!$E$35)*(1+'Bazinės prielaidos'!$E$26)-1</f>
        <v>7.1200000000000152E-2</v>
      </c>
      <c r="C68" s="321"/>
      <c r="D68" s="321"/>
      <c r="E68" s="321"/>
      <c r="F68" s="321"/>
      <c r="G68" s="321"/>
      <c r="H68" s="321"/>
      <c r="I68" s="321"/>
      <c r="J68" s="321"/>
      <c r="K68" s="321"/>
      <c r="L68" s="321"/>
      <c r="M68" s="321"/>
      <c r="N68" s="321"/>
      <c r="O68" s="321"/>
      <c r="P68" s="321"/>
      <c r="Q68" s="321"/>
      <c r="R68" s="321"/>
      <c r="S68" s="321"/>
      <c r="T68" s="321"/>
      <c r="U68" s="321"/>
      <c r="V68" s="321"/>
      <c r="W68" s="321"/>
      <c r="X68" s="321"/>
      <c r="Y68" s="321"/>
      <c r="Z68" s="321"/>
      <c r="AA68" s="322">
        <f>+NPV(B68,$B$66:$P$66)</f>
        <v>9239259.515644623</v>
      </c>
    </row>
    <row r="70" spans="1:27">
      <c r="A70" s="284" t="s">
        <v>310</v>
      </c>
      <c r="B70" s="318"/>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22">
        <f>'Bazinės prielaidos'!E34</f>
        <v>13176220</v>
      </c>
    </row>
    <row r="71" spans="1:27">
      <c r="A71" s="319" t="s">
        <v>376</v>
      </c>
      <c r="B71" s="318"/>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23" t="str">
        <f>+IF(ROUND(AA70-AA68,0)&lt;0, "NE", "TAIP")</f>
        <v>TAIP</v>
      </c>
    </row>
    <row r="73" spans="1:27">
      <c r="E73" s="486"/>
      <c r="F73" s="486"/>
      <c r="G73" s="486"/>
      <c r="H73" s="486"/>
      <c r="I73" s="486"/>
      <c r="J73" s="486"/>
      <c r="K73" s="486"/>
      <c r="L73" s="486"/>
      <c r="M73" s="486"/>
      <c r="N73" s="486"/>
      <c r="O73" s="486"/>
      <c r="P73" s="486"/>
      <c r="AA73" s="15"/>
    </row>
    <row r="76" spans="1:27" ht="14.65" thickBot="1">
      <c r="B76" s="694" t="s">
        <v>301</v>
      </c>
      <c r="C76" s="694"/>
      <c r="D76" s="694"/>
      <c r="E76" s="694"/>
      <c r="F76" s="694"/>
      <c r="G76" s="694"/>
      <c r="H76" s="694"/>
      <c r="I76" s="694"/>
      <c r="J76" s="694"/>
      <c r="K76" s="694"/>
      <c r="L76" s="694"/>
      <c r="M76" s="694"/>
      <c r="N76" s="694"/>
      <c r="O76" s="694"/>
      <c r="P76" s="694"/>
      <c r="Q76" s="694"/>
      <c r="R76" s="694"/>
      <c r="S76" s="694"/>
      <c r="T76" s="694"/>
      <c r="U76" s="694"/>
      <c r="V76" s="694"/>
      <c r="W76" s="694"/>
      <c r="X76" s="694"/>
      <c r="Y76" s="694"/>
      <c r="Z76" s="694"/>
    </row>
    <row r="77" spans="1:27" ht="14.65" thickBot="1">
      <c r="A77" s="596" t="str">
        <f>A57</f>
        <v>Metinio atlyginimo dalis</v>
      </c>
      <c r="B77" s="134">
        <v>1</v>
      </c>
      <c r="C77" s="135">
        <v>2</v>
      </c>
      <c r="D77" s="135">
        <v>3</v>
      </c>
      <c r="E77" s="135">
        <v>4</v>
      </c>
      <c r="F77" s="135">
        <v>5</v>
      </c>
      <c r="G77" s="135">
        <v>6</v>
      </c>
      <c r="H77" s="135">
        <v>7</v>
      </c>
      <c r="I77" s="135">
        <v>8</v>
      </c>
      <c r="J77" s="135">
        <v>9</v>
      </c>
      <c r="K77" s="135">
        <v>10</v>
      </c>
      <c r="L77" s="135">
        <v>11</v>
      </c>
      <c r="M77" s="135">
        <v>12</v>
      </c>
      <c r="N77" s="135">
        <v>13</v>
      </c>
      <c r="O77" s="135">
        <v>14</v>
      </c>
      <c r="P77" s="135">
        <v>15</v>
      </c>
      <c r="Q77" s="135">
        <v>16</v>
      </c>
      <c r="R77" s="135">
        <v>17</v>
      </c>
      <c r="S77" s="135">
        <v>18</v>
      </c>
      <c r="T77" s="135">
        <v>19</v>
      </c>
      <c r="U77" s="135">
        <v>20</v>
      </c>
      <c r="V77" s="135">
        <v>21</v>
      </c>
      <c r="W77" s="135">
        <v>22</v>
      </c>
      <c r="X77" s="135">
        <v>23</v>
      </c>
      <c r="Y77" s="135">
        <v>24</v>
      </c>
      <c r="Z77" s="136">
        <v>25</v>
      </c>
      <c r="AA77" s="139" t="s">
        <v>134</v>
      </c>
    </row>
    <row r="78" spans="1:27">
      <c r="A78" s="18" t="str">
        <f t="shared" ref="A78:Z78" si="11">+A28</f>
        <v>M1 ir M2 - nuosavo ir skolinto kapitalo srautai</v>
      </c>
      <c r="B78" s="456">
        <f t="shared" si="11"/>
        <v>0</v>
      </c>
      <c r="C78" s="457">
        <f t="shared" si="11"/>
        <v>0</v>
      </c>
      <c r="D78" s="457">
        <f t="shared" si="11"/>
        <v>0</v>
      </c>
      <c r="E78" s="457">
        <f t="shared" si="11"/>
        <v>681818</v>
      </c>
      <c r="F78" s="457">
        <f t="shared" si="11"/>
        <v>181818</v>
      </c>
      <c r="G78" s="457">
        <f t="shared" si="11"/>
        <v>181818</v>
      </c>
      <c r="H78" s="457">
        <f t="shared" si="11"/>
        <v>181818</v>
      </c>
      <c r="I78" s="457">
        <f t="shared" si="11"/>
        <v>181818</v>
      </c>
      <c r="J78" s="457">
        <f t="shared" si="11"/>
        <v>181818</v>
      </c>
      <c r="K78" s="457">
        <f t="shared" si="11"/>
        <v>181818</v>
      </c>
      <c r="L78" s="457">
        <f t="shared" si="11"/>
        <v>181818</v>
      </c>
      <c r="M78" s="457">
        <f t="shared" si="11"/>
        <v>181818</v>
      </c>
      <c r="N78" s="457">
        <f t="shared" si="11"/>
        <v>181818</v>
      </c>
      <c r="O78" s="457">
        <f t="shared" si="11"/>
        <v>181818</v>
      </c>
      <c r="P78" s="457">
        <f t="shared" si="11"/>
        <v>250000</v>
      </c>
      <c r="Q78" s="457">
        <f t="shared" si="11"/>
        <v>0</v>
      </c>
      <c r="R78" s="457">
        <f t="shared" si="11"/>
        <v>0</v>
      </c>
      <c r="S78" s="457">
        <f t="shared" si="11"/>
        <v>0</v>
      </c>
      <c r="T78" s="457">
        <f t="shared" si="11"/>
        <v>0</v>
      </c>
      <c r="U78" s="457">
        <f t="shared" si="11"/>
        <v>0</v>
      </c>
      <c r="V78" s="457">
        <f t="shared" si="11"/>
        <v>0</v>
      </c>
      <c r="W78" s="457">
        <f t="shared" si="11"/>
        <v>0</v>
      </c>
      <c r="X78" s="457">
        <f t="shared" si="11"/>
        <v>0</v>
      </c>
      <c r="Y78" s="457">
        <f t="shared" si="11"/>
        <v>0</v>
      </c>
      <c r="Z78" s="458">
        <f t="shared" si="11"/>
        <v>0</v>
      </c>
      <c r="AA78" s="459">
        <f>SUM(B78:Z78)</f>
        <v>2749998</v>
      </c>
    </row>
    <row r="79" spans="1:27" s="439" customFormat="1" ht="11.65">
      <c r="A79" s="487" t="s">
        <v>384</v>
      </c>
      <c r="B79" s="465">
        <f>+'Investuotojas ir Finansuotojas'!AL55</f>
        <v>0</v>
      </c>
      <c r="C79" s="465">
        <f>+'Investuotojas ir Finansuotojas'!AM55</f>
        <v>0</v>
      </c>
      <c r="D79" s="465">
        <f>+'Investuotojas ir Finansuotojas'!AN55</f>
        <v>0</v>
      </c>
      <c r="E79" s="465">
        <f>+'Investuotojas ir Finansuotojas'!BA55</f>
        <v>181818.18181818177</v>
      </c>
      <c r="F79" s="465">
        <f>+'Investuotojas ir Finansuotojas'!BN55</f>
        <v>181818.18181818177</v>
      </c>
      <c r="G79" s="465">
        <f>+'Investuotojas ir Finansuotojas'!CA55</f>
        <v>181818.18181818177</v>
      </c>
      <c r="H79" s="465">
        <f>+'Investuotojas ir Finansuotojas'!CN55</f>
        <v>181818.18181818177</v>
      </c>
      <c r="I79" s="465">
        <f>+'Investuotojas ir Finansuotojas'!DA55</f>
        <v>181818.18181818177</v>
      </c>
      <c r="J79" s="465">
        <f>+'Investuotojas ir Finansuotojas'!DN55</f>
        <v>181818.18181818177</v>
      </c>
      <c r="K79" s="465">
        <f>+'Investuotojas ir Finansuotojas'!EA55</f>
        <v>181818.18181818177</v>
      </c>
      <c r="L79" s="465">
        <f>+'Investuotojas ir Finansuotojas'!EN55</f>
        <v>181818.18181818177</v>
      </c>
      <c r="M79" s="465">
        <f>+'Investuotojas ir Finansuotojas'!FA55</f>
        <v>181818.18181818177</v>
      </c>
      <c r="N79" s="465">
        <f>+'Investuotojas ir Finansuotojas'!FN55</f>
        <v>181818.18181818177</v>
      </c>
      <c r="O79" s="465">
        <f>+'Investuotojas ir Finansuotojas'!GA55</f>
        <v>181818.18181818177</v>
      </c>
      <c r="P79" s="465">
        <f>+'Investuotojas ir Finansuotojas'!GN55</f>
        <v>0</v>
      </c>
      <c r="Q79" s="465">
        <f>+'Investuotojas ir Finansuotojas'!GO55</f>
        <v>0</v>
      </c>
      <c r="R79" s="465">
        <f>+'Investuotojas ir Finansuotojas'!GP55</f>
        <v>0</v>
      </c>
      <c r="S79" s="465">
        <f>+'Investuotojas ir Finansuotojas'!GQ55</f>
        <v>0</v>
      </c>
      <c r="T79" s="465">
        <f>+'Investuotojas ir Finansuotojas'!GR55</f>
        <v>0</v>
      </c>
      <c r="U79" s="465">
        <f>+'Investuotojas ir Finansuotojas'!GS55</f>
        <v>0</v>
      </c>
      <c r="V79" s="465">
        <f>+'Investuotojas ir Finansuotojas'!GT55</f>
        <v>0</v>
      </c>
      <c r="W79" s="465">
        <f>+'Investuotojas ir Finansuotojas'!GU55</f>
        <v>0</v>
      </c>
      <c r="X79" s="465">
        <f>+'Investuotojas ir Finansuotojas'!GV55</f>
        <v>0</v>
      </c>
      <c r="Y79" s="465">
        <f>+'Investuotojas ir Finansuotojas'!GW55</f>
        <v>0</v>
      </c>
      <c r="Z79" s="465">
        <f>+'Investuotojas ir Finansuotojas'!GX55</f>
        <v>0</v>
      </c>
      <c r="AA79" s="468">
        <f t="shared" ref="AA79:AA82" si="12">SUM(B79:Z79)</f>
        <v>1999999.9999999991</v>
      </c>
    </row>
    <row r="80" spans="1:27" s="439" customFormat="1" ht="11.65">
      <c r="A80" s="487" t="s">
        <v>385</v>
      </c>
      <c r="B80" s="465">
        <f>+'Investuotojas ir Finansuotojas'!AL56</f>
        <v>0</v>
      </c>
      <c r="C80" s="465">
        <f>+'Investuotojas ir Finansuotojas'!AM56</f>
        <v>0</v>
      </c>
      <c r="D80" s="465">
        <f>+'Investuotojas ir Finansuotojas'!AN56</f>
        <v>0</v>
      </c>
      <c r="E80" s="465">
        <f>+'Investuotojas ir Finansuotojas'!BA56</f>
        <v>500000.00000000006</v>
      </c>
      <c r="F80" s="465">
        <f>+'Investuotojas ir Finansuotojas'!BN56</f>
        <v>0</v>
      </c>
      <c r="G80" s="465">
        <f>+'Investuotojas ir Finansuotojas'!CA56</f>
        <v>0</v>
      </c>
      <c r="H80" s="465">
        <f>+'Investuotojas ir Finansuotojas'!CN56</f>
        <v>0</v>
      </c>
      <c r="I80" s="465">
        <f>+'Investuotojas ir Finansuotojas'!DA56</f>
        <v>0</v>
      </c>
      <c r="J80" s="465">
        <f>+'Investuotojas ir Finansuotojas'!DN56</f>
        <v>0</v>
      </c>
      <c r="K80" s="465">
        <f>+'Investuotojas ir Finansuotojas'!EA56</f>
        <v>0</v>
      </c>
      <c r="L80" s="465">
        <f>+'Investuotojas ir Finansuotojas'!EN56</f>
        <v>0</v>
      </c>
      <c r="M80" s="465">
        <f>+'Investuotojas ir Finansuotojas'!FA56</f>
        <v>0</v>
      </c>
      <c r="N80" s="465">
        <f>+'Investuotojas ir Finansuotojas'!FN56</f>
        <v>0</v>
      </c>
      <c r="O80" s="465">
        <f>+'Investuotojas ir Finansuotojas'!GA56</f>
        <v>0</v>
      </c>
      <c r="P80" s="465">
        <f>+'Investuotojas ir Finansuotojas'!GN56</f>
        <v>250000</v>
      </c>
      <c r="Q80" s="465">
        <f>+'Investuotojas ir Finansuotojas'!GO56</f>
        <v>0</v>
      </c>
      <c r="R80" s="465">
        <f>+'Investuotojas ir Finansuotojas'!GP56</f>
        <v>0</v>
      </c>
      <c r="S80" s="465">
        <f>+'Investuotojas ir Finansuotojas'!GQ56</f>
        <v>0</v>
      </c>
      <c r="T80" s="465">
        <f>+'Investuotojas ir Finansuotojas'!GR56</f>
        <v>0</v>
      </c>
      <c r="U80" s="465">
        <f>+'Investuotojas ir Finansuotojas'!GS56</f>
        <v>0</v>
      </c>
      <c r="V80" s="465">
        <f>+'Investuotojas ir Finansuotojas'!GT56</f>
        <v>0</v>
      </c>
      <c r="W80" s="465">
        <f>+'Investuotojas ir Finansuotojas'!GU56</f>
        <v>0</v>
      </c>
      <c r="X80" s="465">
        <f>+'Investuotojas ir Finansuotojas'!GV56</f>
        <v>0</v>
      </c>
      <c r="Y80" s="465">
        <f>+'Investuotojas ir Finansuotojas'!GW56</f>
        <v>0</v>
      </c>
      <c r="Z80" s="465">
        <f>+'Investuotojas ir Finansuotojas'!GX56</f>
        <v>0</v>
      </c>
      <c r="AA80" s="468">
        <f t="shared" si="12"/>
        <v>750000</v>
      </c>
    </row>
    <row r="81" spans="1:27">
      <c r="A81" s="264" t="str">
        <f t="shared" ref="A81:Z81" si="13">+A29</f>
        <v>M3 - Finansinės ir investicinės veiklos pajamos</v>
      </c>
      <c r="B81" s="460">
        <f t="shared" si="13"/>
        <v>0</v>
      </c>
      <c r="C81" s="457">
        <f t="shared" si="13"/>
        <v>0</v>
      </c>
      <c r="D81" s="461">
        <f t="shared" si="13"/>
        <v>0</v>
      </c>
      <c r="E81" s="461">
        <f t="shared" si="13"/>
        <v>318182</v>
      </c>
      <c r="F81" s="461">
        <f t="shared" si="13"/>
        <v>818182</v>
      </c>
      <c r="G81" s="461">
        <f t="shared" si="13"/>
        <v>818182</v>
      </c>
      <c r="H81" s="461">
        <f t="shared" si="13"/>
        <v>818182</v>
      </c>
      <c r="I81" s="461">
        <f t="shared" si="13"/>
        <v>818182</v>
      </c>
      <c r="J81" s="461">
        <f t="shared" si="13"/>
        <v>818182</v>
      </c>
      <c r="K81" s="461">
        <f t="shared" si="13"/>
        <v>818182</v>
      </c>
      <c r="L81" s="461">
        <f t="shared" si="13"/>
        <v>818182</v>
      </c>
      <c r="M81" s="461">
        <f t="shared" si="13"/>
        <v>818182</v>
      </c>
      <c r="N81" s="461">
        <f t="shared" si="13"/>
        <v>818182</v>
      </c>
      <c r="O81" s="461">
        <f t="shared" si="13"/>
        <v>818182</v>
      </c>
      <c r="P81" s="461">
        <f t="shared" si="13"/>
        <v>750000</v>
      </c>
      <c r="Q81" s="461">
        <f t="shared" si="13"/>
        <v>0</v>
      </c>
      <c r="R81" s="461">
        <f t="shared" si="13"/>
        <v>0</v>
      </c>
      <c r="S81" s="461">
        <f t="shared" si="13"/>
        <v>0</v>
      </c>
      <c r="T81" s="461">
        <f t="shared" si="13"/>
        <v>0</v>
      </c>
      <c r="U81" s="461">
        <f t="shared" si="13"/>
        <v>0</v>
      </c>
      <c r="V81" s="461">
        <f t="shared" si="13"/>
        <v>0</v>
      </c>
      <c r="W81" s="461">
        <f t="shared" si="13"/>
        <v>0</v>
      </c>
      <c r="X81" s="461">
        <f t="shared" si="13"/>
        <v>0</v>
      </c>
      <c r="Y81" s="461">
        <f t="shared" si="13"/>
        <v>0</v>
      </c>
      <c r="Z81" s="462">
        <f t="shared" si="13"/>
        <v>0</v>
      </c>
      <c r="AA81" s="463">
        <f t="shared" si="12"/>
        <v>9250002</v>
      </c>
    </row>
    <row r="82" spans="1:27">
      <c r="A82" s="325" t="str">
        <f t="shared" ref="A82:Z82" si="14">+A30</f>
        <v>M3n1 - Finansinės veiklos (palūkanų) pajamos</v>
      </c>
      <c r="B82" s="464">
        <f t="shared" si="14"/>
        <v>0</v>
      </c>
      <c r="C82" s="465">
        <f t="shared" si="14"/>
        <v>0</v>
      </c>
      <c r="D82" s="466">
        <f t="shared" si="14"/>
        <v>0</v>
      </c>
      <c r="E82" s="466">
        <f t="shared" si="14"/>
        <v>91002</v>
      </c>
      <c r="F82" s="466">
        <f t="shared" si="14"/>
        <v>62330</v>
      </c>
      <c r="G82" s="466">
        <f t="shared" si="14"/>
        <v>54091</v>
      </c>
      <c r="H82" s="466">
        <f t="shared" si="14"/>
        <v>47727</v>
      </c>
      <c r="I82" s="466">
        <f t="shared" si="14"/>
        <v>41364</v>
      </c>
      <c r="J82" s="466">
        <f t="shared" si="14"/>
        <v>35000</v>
      </c>
      <c r="K82" s="466">
        <f t="shared" si="14"/>
        <v>28636</v>
      </c>
      <c r="L82" s="466">
        <f t="shared" si="14"/>
        <v>22273</v>
      </c>
      <c r="M82" s="466">
        <f t="shared" si="14"/>
        <v>15909</v>
      </c>
      <c r="N82" s="466">
        <f t="shared" si="14"/>
        <v>9545</v>
      </c>
      <c r="O82" s="466">
        <f t="shared" si="14"/>
        <v>3182</v>
      </c>
      <c r="P82" s="466">
        <f t="shared" si="14"/>
        <v>0</v>
      </c>
      <c r="Q82" s="466">
        <f t="shared" si="14"/>
        <v>0</v>
      </c>
      <c r="R82" s="466">
        <f t="shared" si="14"/>
        <v>0</v>
      </c>
      <c r="S82" s="466">
        <f t="shared" si="14"/>
        <v>0</v>
      </c>
      <c r="T82" s="466">
        <f t="shared" si="14"/>
        <v>0</v>
      </c>
      <c r="U82" s="466">
        <f t="shared" si="14"/>
        <v>0</v>
      </c>
      <c r="V82" s="466">
        <f t="shared" si="14"/>
        <v>0</v>
      </c>
      <c r="W82" s="466">
        <f t="shared" si="14"/>
        <v>0</v>
      </c>
      <c r="X82" s="466">
        <f t="shared" si="14"/>
        <v>0</v>
      </c>
      <c r="Y82" s="466">
        <f t="shared" si="14"/>
        <v>0</v>
      </c>
      <c r="Z82" s="467">
        <f t="shared" si="14"/>
        <v>0</v>
      </c>
      <c r="AA82" s="468">
        <f t="shared" si="12"/>
        <v>411059</v>
      </c>
    </row>
    <row r="83" spans="1:27">
      <c r="A83" s="325" t="str">
        <f t="shared" ref="A83:Z83" si="15">+A31</f>
        <v>M3n2 - Investicinės veiklos ir nuosavo kapitalo pajamos</v>
      </c>
      <c r="B83" s="464">
        <f t="shared" si="15"/>
        <v>0</v>
      </c>
      <c r="C83" s="465">
        <f t="shared" si="15"/>
        <v>0</v>
      </c>
      <c r="D83" s="466">
        <f t="shared" si="15"/>
        <v>0</v>
      </c>
      <c r="E83" s="466">
        <f t="shared" si="15"/>
        <v>227180</v>
      </c>
      <c r="F83" s="466">
        <f t="shared" si="15"/>
        <v>755852</v>
      </c>
      <c r="G83" s="466">
        <f t="shared" si="15"/>
        <v>764091</v>
      </c>
      <c r="H83" s="466">
        <f t="shared" si="15"/>
        <v>770455</v>
      </c>
      <c r="I83" s="466">
        <f t="shared" si="15"/>
        <v>776818</v>
      </c>
      <c r="J83" s="466">
        <f t="shared" si="15"/>
        <v>783182</v>
      </c>
      <c r="K83" s="466">
        <f t="shared" si="15"/>
        <v>789546</v>
      </c>
      <c r="L83" s="466">
        <f t="shared" si="15"/>
        <v>795909</v>
      </c>
      <c r="M83" s="466">
        <f t="shared" si="15"/>
        <v>802273</v>
      </c>
      <c r="N83" s="466">
        <f t="shared" si="15"/>
        <v>808637</v>
      </c>
      <c r="O83" s="466">
        <f t="shared" si="15"/>
        <v>815000</v>
      </c>
      <c r="P83" s="466">
        <f t="shared" si="15"/>
        <v>750000</v>
      </c>
      <c r="Q83" s="466">
        <f t="shared" si="15"/>
        <v>0</v>
      </c>
      <c r="R83" s="466">
        <f t="shared" si="15"/>
        <v>0</v>
      </c>
      <c r="S83" s="466">
        <f t="shared" si="15"/>
        <v>0</v>
      </c>
      <c r="T83" s="466">
        <f t="shared" si="15"/>
        <v>0</v>
      </c>
      <c r="U83" s="466">
        <f t="shared" si="15"/>
        <v>0</v>
      </c>
      <c r="V83" s="466">
        <f t="shared" si="15"/>
        <v>0</v>
      </c>
      <c r="W83" s="466">
        <f t="shared" si="15"/>
        <v>0</v>
      </c>
      <c r="X83" s="466">
        <f t="shared" si="15"/>
        <v>0</v>
      </c>
      <c r="Y83" s="466">
        <f t="shared" si="15"/>
        <v>0</v>
      </c>
      <c r="Z83" s="467">
        <f t="shared" si="15"/>
        <v>0</v>
      </c>
      <c r="AA83" s="468">
        <f t="shared" ref="AA83" si="16">SUM(B83:Z83)</f>
        <v>8838943</v>
      </c>
    </row>
    <row r="84" spans="1:27">
      <c r="A84" s="264" t="str">
        <f>+A32</f>
        <v>M4 - Paslaugų teikimo ir priežiūros pajamos</v>
      </c>
      <c r="B84" s="460">
        <f>SUM(B85:B86)</f>
        <v>0</v>
      </c>
      <c r="C84" s="460">
        <f t="shared" ref="C84:Z84" si="17">SUM(C85:C86)</f>
        <v>0</v>
      </c>
      <c r="D84" s="460">
        <f t="shared" si="17"/>
        <v>0</v>
      </c>
      <c r="E84" s="460">
        <f t="shared" si="17"/>
        <v>100000.00000000001</v>
      </c>
      <c r="F84" s="460">
        <f t="shared" si="17"/>
        <v>100000.00000000004</v>
      </c>
      <c r="G84" s="460">
        <f t="shared" si="17"/>
        <v>100000</v>
      </c>
      <c r="H84" s="460">
        <f t="shared" si="17"/>
        <v>100000.00000000001</v>
      </c>
      <c r="I84" s="460">
        <f t="shared" si="17"/>
        <v>100000.00000000001</v>
      </c>
      <c r="J84" s="460">
        <f t="shared" si="17"/>
        <v>99999.999999999971</v>
      </c>
      <c r="K84" s="460">
        <f t="shared" si="17"/>
        <v>100000.00000000001</v>
      </c>
      <c r="L84" s="460">
        <f t="shared" si="17"/>
        <v>99999.999999999985</v>
      </c>
      <c r="M84" s="460">
        <f t="shared" si="17"/>
        <v>99999.999999999971</v>
      </c>
      <c r="N84" s="460">
        <f t="shared" si="17"/>
        <v>100000</v>
      </c>
      <c r="O84" s="460">
        <f t="shared" si="17"/>
        <v>99999.999999999985</v>
      </c>
      <c r="P84" s="460">
        <f t="shared" si="17"/>
        <v>100000.00000000001</v>
      </c>
      <c r="Q84" s="460">
        <f t="shared" si="17"/>
        <v>0</v>
      </c>
      <c r="R84" s="460">
        <f t="shared" si="17"/>
        <v>0</v>
      </c>
      <c r="S84" s="460">
        <f t="shared" si="17"/>
        <v>0</v>
      </c>
      <c r="T84" s="460">
        <f t="shared" si="17"/>
        <v>0</v>
      </c>
      <c r="U84" s="460">
        <f t="shared" si="17"/>
        <v>0</v>
      </c>
      <c r="V84" s="460">
        <f t="shared" si="17"/>
        <v>0</v>
      </c>
      <c r="W84" s="460">
        <f t="shared" si="17"/>
        <v>0</v>
      </c>
      <c r="X84" s="460">
        <f t="shared" si="17"/>
        <v>0</v>
      </c>
      <c r="Y84" s="460">
        <f t="shared" si="17"/>
        <v>0</v>
      </c>
      <c r="Z84" s="460">
        <f t="shared" si="17"/>
        <v>0</v>
      </c>
      <c r="AA84" s="463">
        <f t="shared" ref="AA84:AA88" si="18">SUM(B84:Z84)</f>
        <v>1200000</v>
      </c>
    </row>
    <row r="85" spans="1:27" s="439" customFormat="1" ht="11.65">
      <c r="A85" s="325" t="str">
        <f>+A33</f>
        <v>M4.1 - Paslaugų teikimo pajamos</v>
      </c>
      <c r="B85" s="466">
        <f>IF(B33=0,0,B33/(Indeksacija!D9))</f>
        <v>0</v>
      </c>
      <c r="C85" s="466">
        <f>IF(C33=0,0,C33/(Indeksacija!E9))</f>
        <v>0</v>
      </c>
      <c r="D85" s="466">
        <f>IF(D33=0,0,D33/(Indeksacija!F9))</f>
        <v>0</v>
      </c>
      <c r="E85" s="466">
        <f>IF(E33=0,0,E33/(Indeksacija!G9))</f>
        <v>50000.000000000007</v>
      </c>
      <c r="F85" s="466">
        <f>IF(F33=0,0,F33/(Indeksacija!H9))</f>
        <v>50000.000000000022</v>
      </c>
      <c r="G85" s="466">
        <f>IF(G33=0,0,G33/(Indeksacija!I9))</f>
        <v>50000</v>
      </c>
      <c r="H85" s="466">
        <f>IF(H33=0,0,H33/(Indeksacija!J9))</f>
        <v>50000.000000000007</v>
      </c>
      <c r="I85" s="466">
        <f>IF(I33=0,0,I33/(Indeksacija!K9))</f>
        <v>50000.000000000007</v>
      </c>
      <c r="J85" s="466">
        <f>IF(J33=0,0,J33/(Indeksacija!L9))</f>
        <v>49999.999999999985</v>
      </c>
      <c r="K85" s="466">
        <f>IF(K33=0,0,K33/(Indeksacija!M9))</f>
        <v>50000.000000000007</v>
      </c>
      <c r="L85" s="466">
        <f>IF(L33=0,0,L33/(Indeksacija!N9))</f>
        <v>49999.999999999993</v>
      </c>
      <c r="M85" s="466">
        <f>IF(M33=0,0,M33/(Indeksacija!O9))</f>
        <v>49999.999999999985</v>
      </c>
      <c r="N85" s="466">
        <f>IF(N33=0,0,N33/(Indeksacija!P9))</f>
        <v>50000</v>
      </c>
      <c r="O85" s="466">
        <f>IF(O33=0,0,O33/(Indeksacija!Q9))</f>
        <v>49999.999999999993</v>
      </c>
      <c r="P85" s="466">
        <f>IF(P33=0,0,P33/(Indeksacija!R9))</f>
        <v>50000.000000000007</v>
      </c>
      <c r="Q85" s="466">
        <f>IF(Q33=0,0,Q33/(Indeksacija!S9))</f>
        <v>0</v>
      </c>
      <c r="R85" s="466">
        <f>IF(R33=0,0,R33/(Indeksacija!T9))</f>
        <v>0</v>
      </c>
      <c r="S85" s="466">
        <f>IF(S33=0,0,S33/(Indeksacija!U9))</f>
        <v>0</v>
      </c>
      <c r="T85" s="466">
        <f>IF(T33=0,0,T33/(Indeksacija!V9))</f>
        <v>0</v>
      </c>
      <c r="U85" s="466">
        <f>IF(U33=0,0,U33/(Indeksacija!W9))</f>
        <v>0</v>
      </c>
      <c r="V85" s="466">
        <f>IF(V33=0,0,V33/(Indeksacija!X9))</f>
        <v>0</v>
      </c>
      <c r="W85" s="466">
        <f>IF(W33=0,0,W33/(Indeksacija!Y9))</f>
        <v>0</v>
      </c>
      <c r="X85" s="466">
        <f>IF(X33=0,0,X33/(Indeksacija!Z9))</f>
        <v>0</v>
      </c>
      <c r="Y85" s="466">
        <f>IF(Y33=0,0,Y33/(Indeksacija!AA9))</f>
        <v>0</v>
      </c>
      <c r="Z85" s="466">
        <f>IF(Z33=0,0,Z33/(Indeksacija!AB9))</f>
        <v>0</v>
      </c>
      <c r="AA85" s="468">
        <f t="shared" si="18"/>
        <v>600000</v>
      </c>
    </row>
    <row r="86" spans="1:27" s="439" customFormat="1" ht="11.65">
      <c r="A86" s="325" t="str">
        <f>+A34</f>
        <v>M4.2 - Atnaujinimo ir remonto pajamos</v>
      </c>
      <c r="B86" s="466">
        <f>IF(B34=0,0,B34/(Indeksacija!D10))</f>
        <v>0</v>
      </c>
      <c r="C86" s="466">
        <f>IF(C34=0,0,C34/(Indeksacija!E10))</f>
        <v>0</v>
      </c>
      <c r="D86" s="466">
        <f>IF(D34=0,0,D34/(Indeksacija!F10))</f>
        <v>0</v>
      </c>
      <c r="E86" s="466">
        <f>IF(E34=0,0,E34/(Indeksacija!G10))</f>
        <v>50000.000000000007</v>
      </c>
      <c r="F86" s="466">
        <f>IF(F34=0,0,F34/(Indeksacija!H10))</f>
        <v>50000.000000000022</v>
      </c>
      <c r="G86" s="466">
        <f>IF(G34=0,0,G34/(Indeksacija!I10))</f>
        <v>50000</v>
      </c>
      <c r="H86" s="466">
        <f>IF(H34=0,0,H34/(Indeksacija!J10))</f>
        <v>50000.000000000007</v>
      </c>
      <c r="I86" s="466">
        <f>IF(I34=0,0,I34/(Indeksacija!K10))</f>
        <v>50000.000000000007</v>
      </c>
      <c r="J86" s="466">
        <f>IF(J34=0,0,J34/(Indeksacija!L10))</f>
        <v>49999.999999999985</v>
      </c>
      <c r="K86" s="466">
        <f>IF(K34=0,0,K34/(Indeksacija!M10))</f>
        <v>50000.000000000007</v>
      </c>
      <c r="L86" s="466">
        <f>IF(L34=0,0,L34/(Indeksacija!N10))</f>
        <v>49999.999999999993</v>
      </c>
      <c r="M86" s="466">
        <f>IF(M34=0,0,M34/(Indeksacija!O10))</f>
        <v>49999.999999999985</v>
      </c>
      <c r="N86" s="466">
        <f>IF(N34=0,0,N34/(Indeksacija!P10))</f>
        <v>50000</v>
      </c>
      <c r="O86" s="466">
        <f>IF(O34=0,0,O34/(Indeksacija!Q10))</f>
        <v>49999.999999999993</v>
      </c>
      <c r="P86" s="466">
        <f>IF(P34=0,0,P34/(Indeksacija!R10))</f>
        <v>50000.000000000007</v>
      </c>
      <c r="Q86" s="466">
        <f>IF(Q34=0,0,Q34/(Indeksacija!S10))</f>
        <v>0</v>
      </c>
      <c r="R86" s="466">
        <f>IF(R34=0,0,R34/(Indeksacija!T10))</f>
        <v>0</v>
      </c>
      <c r="S86" s="466">
        <f>IF(S34=0,0,S34/(Indeksacija!U10))</f>
        <v>0</v>
      </c>
      <c r="T86" s="466">
        <f>IF(T34=0,0,T34/(Indeksacija!V10))</f>
        <v>0</v>
      </c>
      <c r="U86" s="466">
        <f>IF(U34=0,0,U34/(Indeksacija!W10))</f>
        <v>0</v>
      </c>
      <c r="V86" s="466">
        <f>IF(V34=0,0,V34/(Indeksacija!X10))</f>
        <v>0</v>
      </c>
      <c r="W86" s="466">
        <f>IF(W34=0,0,W34/(Indeksacija!Y10))</f>
        <v>0</v>
      </c>
      <c r="X86" s="466">
        <f>IF(X34=0,0,X34/(Indeksacija!Z10))</f>
        <v>0</v>
      </c>
      <c r="Y86" s="466">
        <f>IF(Y34=0,0,Y34/(Indeksacija!AA10))</f>
        <v>0</v>
      </c>
      <c r="Z86" s="466">
        <f>IF(Z34=0,0,Z34/(Indeksacija!AB10))</f>
        <v>0</v>
      </c>
      <c r="AA86" s="468">
        <f t="shared" si="18"/>
        <v>600000</v>
      </c>
    </row>
    <row r="87" spans="1:27" ht="14.65" thickBot="1">
      <c r="A87" s="264" t="str">
        <f>+A35</f>
        <v>M5 - Administravimo ir valdymo pajamos</v>
      </c>
      <c r="B87" s="460">
        <f>+B35</f>
        <v>0</v>
      </c>
      <c r="C87" s="457">
        <f>+C35</f>
        <v>0</v>
      </c>
      <c r="D87" s="461"/>
      <c r="E87" s="461">
        <f>+'Dalyvio prielaidos'!G13</f>
        <v>50000</v>
      </c>
      <c r="F87" s="461">
        <f>+E87</f>
        <v>50000</v>
      </c>
      <c r="G87" s="461">
        <f t="shared" ref="G87:P87" si="19">+F87</f>
        <v>50000</v>
      </c>
      <c r="H87" s="461">
        <f t="shared" si="19"/>
        <v>50000</v>
      </c>
      <c r="I87" s="461">
        <f t="shared" si="19"/>
        <v>50000</v>
      </c>
      <c r="J87" s="461">
        <f t="shared" si="19"/>
        <v>50000</v>
      </c>
      <c r="K87" s="461">
        <f t="shared" si="19"/>
        <v>50000</v>
      </c>
      <c r="L87" s="461">
        <f t="shared" si="19"/>
        <v>50000</v>
      </c>
      <c r="M87" s="461">
        <f t="shared" si="19"/>
        <v>50000</v>
      </c>
      <c r="N87" s="461">
        <f t="shared" si="19"/>
        <v>50000</v>
      </c>
      <c r="O87" s="461">
        <f t="shared" si="19"/>
        <v>50000</v>
      </c>
      <c r="P87" s="461">
        <f t="shared" si="19"/>
        <v>50000</v>
      </c>
      <c r="Q87" s="461">
        <f t="shared" ref="Q87:Z87" si="20">+Q35</f>
        <v>0</v>
      </c>
      <c r="R87" s="461">
        <f t="shared" si="20"/>
        <v>0</v>
      </c>
      <c r="S87" s="461">
        <f t="shared" si="20"/>
        <v>0</v>
      </c>
      <c r="T87" s="461">
        <f t="shared" si="20"/>
        <v>0</v>
      </c>
      <c r="U87" s="461">
        <f t="shared" si="20"/>
        <v>0</v>
      </c>
      <c r="V87" s="461">
        <f t="shared" si="20"/>
        <v>0</v>
      </c>
      <c r="W87" s="461">
        <f t="shared" si="20"/>
        <v>0</v>
      </c>
      <c r="X87" s="461">
        <f t="shared" si="20"/>
        <v>0</v>
      </c>
      <c r="Y87" s="461">
        <f t="shared" si="20"/>
        <v>0</v>
      </c>
      <c r="Z87" s="462">
        <f t="shared" si="20"/>
        <v>0</v>
      </c>
      <c r="AA87" s="463">
        <f t="shared" si="18"/>
        <v>600000</v>
      </c>
    </row>
    <row r="88" spans="1:27" ht="14.65" thickBot="1">
      <c r="A88" s="137" t="s">
        <v>134</v>
      </c>
      <c r="B88" s="470">
        <f>SUM(B78:B81,B84,B87)</f>
        <v>0</v>
      </c>
      <c r="C88" s="470">
        <f>SUM(C78:C81,C84,C87)</f>
        <v>0</v>
      </c>
      <c r="D88" s="470">
        <f t="shared" ref="D88:Y88" si="21">SUM(D78,D81,D84,D87)</f>
        <v>0</v>
      </c>
      <c r="E88" s="470">
        <f t="shared" si="21"/>
        <v>1150000</v>
      </c>
      <c r="F88" s="470">
        <f t="shared" si="21"/>
        <v>1150000</v>
      </c>
      <c r="G88" s="470">
        <f t="shared" si="21"/>
        <v>1150000</v>
      </c>
      <c r="H88" s="470">
        <f t="shared" si="21"/>
        <v>1150000</v>
      </c>
      <c r="I88" s="470">
        <f t="shared" si="21"/>
        <v>1150000</v>
      </c>
      <c r="J88" s="470">
        <f t="shared" si="21"/>
        <v>1150000</v>
      </c>
      <c r="K88" s="470">
        <f t="shared" si="21"/>
        <v>1150000</v>
      </c>
      <c r="L88" s="470">
        <f t="shared" si="21"/>
        <v>1150000</v>
      </c>
      <c r="M88" s="470">
        <f t="shared" si="21"/>
        <v>1150000</v>
      </c>
      <c r="N88" s="470">
        <f t="shared" si="21"/>
        <v>1150000</v>
      </c>
      <c r="O88" s="470">
        <f t="shared" si="21"/>
        <v>1150000</v>
      </c>
      <c r="P88" s="470">
        <f t="shared" si="21"/>
        <v>1150000</v>
      </c>
      <c r="Q88" s="470">
        <f t="shared" si="21"/>
        <v>0</v>
      </c>
      <c r="R88" s="470">
        <f t="shared" si="21"/>
        <v>0</v>
      </c>
      <c r="S88" s="470">
        <f t="shared" si="21"/>
        <v>0</v>
      </c>
      <c r="T88" s="470">
        <f t="shared" si="21"/>
        <v>0</v>
      </c>
      <c r="U88" s="470">
        <f t="shared" si="21"/>
        <v>0</v>
      </c>
      <c r="V88" s="470">
        <f t="shared" si="21"/>
        <v>0</v>
      </c>
      <c r="W88" s="470">
        <f t="shared" si="21"/>
        <v>0</v>
      </c>
      <c r="X88" s="470">
        <f t="shared" si="21"/>
        <v>0</v>
      </c>
      <c r="Y88" s="470">
        <f t="shared" si="21"/>
        <v>0</v>
      </c>
      <c r="Z88" s="470">
        <f>SUM(Z78:Z81,Z84,Z87)</f>
        <v>0</v>
      </c>
      <c r="AA88" s="478">
        <f t="shared" si="18"/>
        <v>13800000</v>
      </c>
    </row>
    <row r="91" spans="1:27" ht="14.65" thickBot="1">
      <c r="B91" s="694" t="s">
        <v>302</v>
      </c>
      <c r="C91" s="694"/>
      <c r="D91" s="694"/>
      <c r="E91" s="694"/>
      <c r="F91" s="694"/>
      <c r="G91" s="694"/>
      <c r="H91" s="694"/>
      <c r="I91" s="694"/>
      <c r="J91" s="694"/>
      <c r="K91" s="694"/>
      <c r="L91" s="694"/>
      <c r="M91" s="694"/>
      <c r="N91" s="694"/>
      <c r="O91" s="694"/>
      <c r="P91" s="694"/>
      <c r="Q91" s="694"/>
      <c r="R91" s="694"/>
      <c r="S91" s="694"/>
      <c r="T91" s="694"/>
      <c r="U91" s="694"/>
      <c r="V91" s="694"/>
      <c r="W91" s="694"/>
      <c r="X91" s="694"/>
      <c r="Y91" s="694"/>
      <c r="Z91" s="694"/>
    </row>
    <row r="92" spans="1:27" ht="14.65" thickBot="1">
      <c r="A92" s="596" t="str">
        <f>A77</f>
        <v>Metinio atlyginimo dalis</v>
      </c>
      <c r="B92" s="134">
        <v>1</v>
      </c>
      <c r="C92" s="135">
        <v>2</v>
      </c>
      <c r="D92" s="135">
        <v>3</v>
      </c>
      <c r="E92" s="135">
        <v>4</v>
      </c>
      <c r="F92" s="135">
        <v>5</v>
      </c>
      <c r="G92" s="135">
        <v>6</v>
      </c>
      <c r="H92" s="135">
        <v>7</v>
      </c>
      <c r="I92" s="135">
        <v>8</v>
      </c>
      <c r="J92" s="135">
        <v>9</v>
      </c>
      <c r="K92" s="135">
        <v>10</v>
      </c>
      <c r="L92" s="135">
        <v>11</v>
      </c>
      <c r="M92" s="135">
        <v>12</v>
      </c>
      <c r="N92" s="135">
        <v>13</v>
      </c>
      <c r="O92" s="135">
        <v>14</v>
      </c>
      <c r="P92" s="135">
        <v>15</v>
      </c>
      <c r="Q92" s="135">
        <v>16</v>
      </c>
      <c r="R92" s="135">
        <v>17</v>
      </c>
      <c r="S92" s="135">
        <v>18</v>
      </c>
      <c r="T92" s="135">
        <v>19</v>
      </c>
      <c r="U92" s="135">
        <v>20</v>
      </c>
      <c r="V92" s="135">
        <v>21</v>
      </c>
      <c r="W92" s="135">
        <v>22</v>
      </c>
      <c r="X92" s="135">
        <v>23</v>
      </c>
      <c r="Y92" s="135">
        <v>24</v>
      </c>
      <c r="Z92" s="138">
        <v>25</v>
      </c>
      <c r="AA92" s="139" t="s">
        <v>134</v>
      </c>
    </row>
    <row r="93" spans="1:27">
      <c r="A93" s="18" t="str">
        <f>+A58</f>
        <v>M1 ir M2 - nuosavo ir skolinto kapitalo srautai</v>
      </c>
      <c r="B93" s="471">
        <f>+B58</f>
        <v>0</v>
      </c>
      <c r="C93" s="471">
        <f>+C58</f>
        <v>0</v>
      </c>
      <c r="D93" s="490">
        <f>D78*(1+'Bazinės prielaidos'!$E$19)</f>
        <v>0</v>
      </c>
      <c r="E93" s="471">
        <f>E78*(1+'Bazinės prielaidos'!$E$19)</f>
        <v>824999.78</v>
      </c>
      <c r="F93" s="471">
        <f>F78*(1+'Bazinės prielaidos'!$E$19)</f>
        <v>219999.78</v>
      </c>
      <c r="G93" s="471">
        <f>G78*(1+'Bazinės prielaidos'!$E$19)</f>
        <v>219999.78</v>
      </c>
      <c r="H93" s="471">
        <f>H78*(1+'Bazinės prielaidos'!$E$19)</f>
        <v>219999.78</v>
      </c>
      <c r="I93" s="471">
        <f>I78*(1+'Bazinės prielaidos'!$E$19)</f>
        <v>219999.78</v>
      </c>
      <c r="J93" s="471">
        <f>J78*(1+'Bazinės prielaidos'!$E$19)</f>
        <v>219999.78</v>
      </c>
      <c r="K93" s="471">
        <f>K78*(1+'Bazinės prielaidos'!$E$19)</f>
        <v>219999.78</v>
      </c>
      <c r="L93" s="471">
        <f>L78*(1+'Bazinės prielaidos'!$E$19)</f>
        <v>219999.78</v>
      </c>
      <c r="M93" s="471">
        <f>M78*(1+'Bazinės prielaidos'!$E$19)</f>
        <v>219999.78</v>
      </c>
      <c r="N93" s="471">
        <f>N78*(1+'Bazinės prielaidos'!$E$19)</f>
        <v>219999.78</v>
      </c>
      <c r="O93" s="471">
        <f>O78*(1+'Bazinės prielaidos'!$E$19)</f>
        <v>219999.78</v>
      </c>
      <c r="P93" s="471">
        <f>P78*(1+'Bazinės prielaidos'!$E$19)</f>
        <v>302500</v>
      </c>
      <c r="Q93" s="471">
        <f>Q78*(1+'Bazinės prielaidos'!$E$19)</f>
        <v>0</v>
      </c>
      <c r="R93" s="471">
        <f>R78*(1+'Bazinės prielaidos'!$E$19)</f>
        <v>0</v>
      </c>
      <c r="S93" s="471">
        <f>S78*(1+'Bazinės prielaidos'!$E$19)</f>
        <v>0</v>
      </c>
      <c r="T93" s="471">
        <f>T78*(1+'Bazinės prielaidos'!$E$19)</f>
        <v>0</v>
      </c>
      <c r="U93" s="471">
        <f>U78*(1+'Bazinės prielaidos'!$E$19)</f>
        <v>0</v>
      </c>
      <c r="V93" s="471">
        <f>V78*(1+'Bazinės prielaidos'!$E$19)</f>
        <v>0</v>
      </c>
      <c r="W93" s="471">
        <f>W78*(1+'Bazinės prielaidos'!$E$19)</f>
        <v>0</v>
      </c>
      <c r="X93" s="471">
        <f>X78*(1+'Bazinės prielaidos'!$E$19)</f>
        <v>0</v>
      </c>
      <c r="Y93" s="471">
        <f>Y78*(1+'Bazinės prielaidos'!$E$19)</f>
        <v>0</v>
      </c>
      <c r="Z93" s="472">
        <f>Z78*(1+'Bazinės prielaidos'!$E$19)</f>
        <v>0</v>
      </c>
      <c r="AA93" s="459">
        <f>SUM(B93:Z93)</f>
        <v>3327497.5799999991</v>
      </c>
    </row>
    <row r="94" spans="1:27" s="439" customFormat="1" ht="11.65">
      <c r="A94" s="487" t="s">
        <v>384</v>
      </c>
      <c r="B94" s="491">
        <f>B79*(1+'Bazinės prielaidos'!$E$19)</f>
        <v>0</v>
      </c>
      <c r="C94" s="491">
        <f>C79*(1+'Bazinės prielaidos'!$E$19)</f>
        <v>0</v>
      </c>
      <c r="D94" s="491">
        <f>D79*(1+'Bazinės prielaidos'!$E$19)</f>
        <v>0</v>
      </c>
      <c r="E94" s="465">
        <f>E79*(1+'Bazinės prielaidos'!$E$19)</f>
        <v>219999.99999999994</v>
      </c>
      <c r="F94" s="465">
        <f>F79*(1+'Bazinės prielaidos'!$E$19)</f>
        <v>219999.99999999994</v>
      </c>
      <c r="G94" s="465">
        <f>G79*(1+'Bazinės prielaidos'!$E$19)</f>
        <v>219999.99999999994</v>
      </c>
      <c r="H94" s="465">
        <f>H79*(1+'Bazinės prielaidos'!$E$19)</f>
        <v>219999.99999999994</v>
      </c>
      <c r="I94" s="465">
        <f>I79*(1+'Bazinės prielaidos'!$E$19)</f>
        <v>219999.99999999994</v>
      </c>
      <c r="J94" s="465">
        <f>J79*(1+'Bazinės prielaidos'!$E$19)</f>
        <v>219999.99999999994</v>
      </c>
      <c r="K94" s="465">
        <f>K79*(1+'Bazinės prielaidos'!$E$19)</f>
        <v>219999.99999999994</v>
      </c>
      <c r="L94" s="465">
        <f>L79*(1+'Bazinės prielaidos'!$E$19)</f>
        <v>219999.99999999994</v>
      </c>
      <c r="M94" s="465">
        <f>M79*(1+'Bazinės prielaidos'!$E$19)</f>
        <v>219999.99999999994</v>
      </c>
      <c r="N94" s="465">
        <f>N79*(1+'Bazinės prielaidos'!$E$19)</f>
        <v>219999.99999999994</v>
      </c>
      <c r="O94" s="465">
        <f>O79*(1+'Bazinės prielaidos'!$E$19)</f>
        <v>219999.99999999994</v>
      </c>
      <c r="P94" s="465">
        <f>P79*(1+'Bazinės prielaidos'!$E$19)</f>
        <v>0</v>
      </c>
      <c r="Q94" s="465">
        <f>Q79*(1+'Bazinės prielaidos'!$E$19)</f>
        <v>0</v>
      </c>
      <c r="R94" s="465">
        <f>R79*(1+'Bazinės prielaidos'!$E$19)</f>
        <v>0</v>
      </c>
      <c r="S94" s="465">
        <f>S79*(1+'Bazinės prielaidos'!$E$19)</f>
        <v>0</v>
      </c>
      <c r="T94" s="465">
        <f>T79*(1+'Bazinės prielaidos'!$E$19)</f>
        <v>0</v>
      </c>
      <c r="U94" s="465">
        <f>U79*(1+'Bazinės prielaidos'!$E$19)</f>
        <v>0</v>
      </c>
      <c r="V94" s="465">
        <f>V79*(1+'Bazinės prielaidos'!$E$19)</f>
        <v>0</v>
      </c>
      <c r="W94" s="465">
        <f>W79*(1+'Bazinės prielaidos'!$E$19)</f>
        <v>0</v>
      </c>
      <c r="X94" s="465">
        <f>X79*(1+'Bazinės prielaidos'!$E$19)</f>
        <v>0</v>
      </c>
      <c r="Y94" s="465">
        <f>Y79*(1+'Bazinės prielaidos'!$E$19)</f>
        <v>0</v>
      </c>
      <c r="Z94" s="488">
        <f>Z79*(1+'Bazinės prielaidos'!$E$19)</f>
        <v>0</v>
      </c>
      <c r="AA94" s="468">
        <f t="shared" ref="AA94:AA95" si="22">SUM(B94:Z94)</f>
        <v>2419999.9999999995</v>
      </c>
    </row>
    <row r="95" spans="1:27" s="439" customFormat="1" ht="11.65">
      <c r="A95" s="487" t="s">
        <v>385</v>
      </c>
      <c r="B95" s="491">
        <f>B80*(1+'Bazinės prielaidos'!$E$19)</f>
        <v>0</v>
      </c>
      <c r="C95" s="491">
        <f>C80*(1+'Bazinės prielaidos'!$E$19)</f>
        <v>0</v>
      </c>
      <c r="D95" s="491">
        <f>D80*(1+'Bazinės prielaidos'!$E$19)</f>
        <v>0</v>
      </c>
      <c r="E95" s="465">
        <f>E80*(1+'Bazinės prielaidos'!$E$19)</f>
        <v>605000</v>
      </c>
      <c r="F95" s="465">
        <f>F80*(1+'Bazinės prielaidos'!$E$19)</f>
        <v>0</v>
      </c>
      <c r="G95" s="465">
        <f>G80*(1+'Bazinės prielaidos'!$E$19)</f>
        <v>0</v>
      </c>
      <c r="H95" s="465">
        <f>H80*(1+'Bazinės prielaidos'!$E$19)</f>
        <v>0</v>
      </c>
      <c r="I95" s="465">
        <f>I80*(1+'Bazinės prielaidos'!$E$19)</f>
        <v>0</v>
      </c>
      <c r="J95" s="465">
        <f>J80*(1+'Bazinės prielaidos'!$E$19)</f>
        <v>0</v>
      </c>
      <c r="K95" s="465">
        <f>K80*(1+'Bazinės prielaidos'!$E$19)</f>
        <v>0</v>
      </c>
      <c r="L95" s="465">
        <f>L80*(1+'Bazinės prielaidos'!$E$19)</f>
        <v>0</v>
      </c>
      <c r="M95" s="465">
        <f>M80*(1+'Bazinės prielaidos'!$E$19)</f>
        <v>0</v>
      </c>
      <c r="N95" s="465">
        <f>N80*(1+'Bazinės prielaidos'!$E$19)</f>
        <v>0</v>
      </c>
      <c r="O95" s="465">
        <f>O80*(1+'Bazinės prielaidos'!$E$19)</f>
        <v>0</v>
      </c>
      <c r="P95" s="465">
        <f>P80*(1+'Bazinės prielaidos'!$E$19)</f>
        <v>302500</v>
      </c>
      <c r="Q95" s="465">
        <f>Q80*(1+'Bazinės prielaidos'!$E$19)</f>
        <v>0</v>
      </c>
      <c r="R95" s="465">
        <f>R80*(1+'Bazinės prielaidos'!$E$19)</f>
        <v>0</v>
      </c>
      <c r="S95" s="465">
        <f>S80*(1+'Bazinės prielaidos'!$E$19)</f>
        <v>0</v>
      </c>
      <c r="T95" s="465">
        <f>T80*(1+'Bazinės prielaidos'!$E$19)</f>
        <v>0</v>
      </c>
      <c r="U95" s="465">
        <f>U80*(1+'Bazinės prielaidos'!$E$19)</f>
        <v>0</v>
      </c>
      <c r="V95" s="465">
        <f>V80*(1+'Bazinės prielaidos'!$E$19)</f>
        <v>0</v>
      </c>
      <c r="W95" s="465">
        <f>W80*(1+'Bazinės prielaidos'!$E$19)</f>
        <v>0</v>
      </c>
      <c r="X95" s="465">
        <f>X80*(1+'Bazinės prielaidos'!$E$19)</f>
        <v>0</v>
      </c>
      <c r="Y95" s="465">
        <f>Y80*(1+'Bazinės prielaidos'!$E$19)</f>
        <v>0</v>
      </c>
      <c r="Z95" s="488">
        <f>Z80*(1+'Bazinės prielaidos'!$E$19)</f>
        <v>0</v>
      </c>
      <c r="AA95" s="468">
        <f t="shared" si="22"/>
        <v>907500</v>
      </c>
    </row>
    <row r="96" spans="1:27">
      <c r="A96" s="264" t="str">
        <f t="shared" ref="A96:Z96" si="23">+A59</f>
        <v>M3 - Finansinės ir investicinės veiklos pajamos</v>
      </c>
      <c r="B96" s="471">
        <f t="shared" si="23"/>
        <v>0</v>
      </c>
      <c r="C96" s="471">
        <f t="shared" si="23"/>
        <v>0</v>
      </c>
      <c r="D96" s="471">
        <f t="shared" si="23"/>
        <v>0</v>
      </c>
      <c r="E96" s="471">
        <f t="shared" si="23"/>
        <v>385000.22</v>
      </c>
      <c r="F96" s="471">
        <f t="shared" si="23"/>
        <v>990000.22</v>
      </c>
      <c r="G96" s="471">
        <f t="shared" si="23"/>
        <v>990000.22</v>
      </c>
      <c r="H96" s="471">
        <f t="shared" si="23"/>
        <v>990000.22</v>
      </c>
      <c r="I96" s="471">
        <f t="shared" si="23"/>
        <v>990000.22</v>
      </c>
      <c r="J96" s="471">
        <f t="shared" si="23"/>
        <v>990000.22</v>
      </c>
      <c r="K96" s="471">
        <f t="shared" si="23"/>
        <v>990000.22</v>
      </c>
      <c r="L96" s="471">
        <f t="shared" si="23"/>
        <v>990000.22</v>
      </c>
      <c r="M96" s="471">
        <f t="shared" si="23"/>
        <v>990000.22</v>
      </c>
      <c r="N96" s="471">
        <f t="shared" si="23"/>
        <v>990000.22</v>
      </c>
      <c r="O96" s="471">
        <f t="shared" si="23"/>
        <v>990000.22</v>
      </c>
      <c r="P96" s="471">
        <f t="shared" si="23"/>
        <v>907500</v>
      </c>
      <c r="Q96" s="471">
        <f t="shared" si="23"/>
        <v>0</v>
      </c>
      <c r="R96" s="471">
        <f t="shared" si="23"/>
        <v>0</v>
      </c>
      <c r="S96" s="471">
        <f t="shared" si="23"/>
        <v>0</v>
      </c>
      <c r="T96" s="471">
        <f t="shared" si="23"/>
        <v>0</v>
      </c>
      <c r="U96" s="471">
        <f t="shared" si="23"/>
        <v>0</v>
      </c>
      <c r="V96" s="471">
        <f t="shared" si="23"/>
        <v>0</v>
      </c>
      <c r="W96" s="471">
        <f t="shared" si="23"/>
        <v>0</v>
      </c>
      <c r="X96" s="471">
        <f t="shared" si="23"/>
        <v>0</v>
      </c>
      <c r="Y96" s="471">
        <f t="shared" si="23"/>
        <v>0</v>
      </c>
      <c r="Z96" s="472">
        <f t="shared" si="23"/>
        <v>0</v>
      </c>
      <c r="AA96" s="463">
        <f t="shared" ref="AA96:AA102" si="24">SUM(B96:Z96)</f>
        <v>11192502.42</v>
      </c>
    </row>
    <row r="97" spans="1:27">
      <c r="A97" s="325" t="str">
        <f t="shared" ref="A97:C98" si="25">+A60</f>
        <v>M3n1 - Finansinės veiklos (palūkanų) pajamos</v>
      </c>
      <c r="B97" s="473">
        <f t="shared" si="25"/>
        <v>0</v>
      </c>
      <c r="C97" s="474">
        <f t="shared" si="25"/>
        <v>0</v>
      </c>
      <c r="D97" s="475">
        <f>D82*(1+'Bazinės prielaidos'!$E$19)</f>
        <v>0</v>
      </c>
      <c r="E97" s="475">
        <f>E82*(1+'Bazinės prielaidos'!$E$19)</f>
        <v>110112.42</v>
      </c>
      <c r="F97" s="475">
        <f>F82*(1+'Bazinės prielaidos'!$E$19)</f>
        <v>75419.3</v>
      </c>
      <c r="G97" s="475">
        <f>G82*(1+'Bazinės prielaidos'!$E$19)</f>
        <v>65450.11</v>
      </c>
      <c r="H97" s="475">
        <f>H82*(1+'Bazinės prielaidos'!$E$19)</f>
        <v>57749.67</v>
      </c>
      <c r="I97" s="475">
        <f>I82*(1+'Bazinės prielaidos'!$E$19)</f>
        <v>50050.439999999995</v>
      </c>
      <c r="J97" s="475">
        <f>J82*(1+'Bazinės prielaidos'!$E$19)</f>
        <v>42350</v>
      </c>
      <c r="K97" s="475">
        <f>K82*(1+'Bazinės prielaidos'!$E$19)</f>
        <v>34649.56</v>
      </c>
      <c r="L97" s="475">
        <f>L82*(1+'Bazinės prielaidos'!$E$19)</f>
        <v>26950.329999999998</v>
      </c>
      <c r="M97" s="475">
        <f>M82*(1+'Bazinės prielaidos'!$E$19)</f>
        <v>19249.89</v>
      </c>
      <c r="N97" s="475">
        <f>N82*(1+'Bazinės prielaidos'!$E$19)</f>
        <v>11549.449999999999</v>
      </c>
      <c r="O97" s="475">
        <f>O82*(1+'Bazinės prielaidos'!$E$19)</f>
        <v>3850.22</v>
      </c>
      <c r="P97" s="475">
        <f>P82*(1+'Bazinės prielaidos'!$E$19)</f>
        <v>0</v>
      </c>
      <c r="Q97" s="475">
        <f>Q82*(1+'Bazinės prielaidos'!$E$19)</f>
        <v>0</v>
      </c>
      <c r="R97" s="475">
        <f>R82*(1+'Bazinės prielaidos'!$E$19)</f>
        <v>0</v>
      </c>
      <c r="S97" s="475">
        <f>S82*(1+'Bazinės prielaidos'!$E$19)</f>
        <v>0</v>
      </c>
      <c r="T97" s="475">
        <f>T82*(1+'Bazinės prielaidos'!$E$19)</f>
        <v>0</v>
      </c>
      <c r="U97" s="475">
        <f>U82*(1+'Bazinės prielaidos'!$E$19)</f>
        <v>0</v>
      </c>
      <c r="V97" s="475">
        <f>V82*(1+'Bazinės prielaidos'!$E$19)</f>
        <v>0</v>
      </c>
      <c r="W97" s="475">
        <f>W82*(1+'Bazinės prielaidos'!$E$19)</f>
        <v>0</v>
      </c>
      <c r="X97" s="475">
        <f>X82*(1+'Bazinės prielaidos'!$E$19)</f>
        <v>0</v>
      </c>
      <c r="Y97" s="475">
        <f>Y82*(1+'Bazinės prielaidos'!$E$19)</f>
        <v>0</v>
      </c>
      <c r="Z97" s="476">
        <f>Z82*(1+'Bazinės prielaidos'!$E$19)</f>
        <v>0</v>
      </c>
      <c r="AA97" s="468">
        <f t="shared" si="24"/>
        <v>497381.39</v>
      </c>
    </row>
    <row r="98" spans="1:27">
      <c r="A98" s="325" t="str">
        <f t="shared" si="25"/>
        <v>M3n2 - Investicinės veiklos ir nuosavo kapitalo pajamos</v>
      </c>
      <c r="B98" s="473">
        <f t="shared" si="25"/>
        <v>0</v>
      </c>
      <c r="C98" s="474">
        <f t="shared" si="25"/>
        <v>0</v>
      </c>
      <c r="D98" s="475">
        <f>D83*(1+'Bazinės prielaidos'!$E$19)</f>
        <v>0</v>
      </c>
      <c r="E98" s="475">
        <f>E83*(1+'Bazinės prielaidos'!$E$19)</f>
        <v>274887.8</v>
      </c>
      <c r="F98" s="475">
        <f>F83*(1+'Bazinės prielaidos'!$E$19)</f>
        <v>914580.91999999993</v>
      </c>
      <c r="G98" s="475">
        <f>G83*(1+'Bazinės prielaidos'!$E$19)</f>
        <v>924550.11</v>
      </c>
      <c r="H98" s="475">
        <f>H83*(1+'Bazinės prielaidos'!$E$19)</f>
        <v>932250.54999999993</v>
      </c>
      <c r="I98" s="475">
        <f>I83*(1+'Bazinės prielaidos'!$E$19)</f>
        <v>939949.78</v>
      </c>
      <c r="J98" s="475">
        <f>J83*(1+'Bazinės prielaidos'!$E$19)</f>
        <v>947650.22</v>
      </c>
      <c r="K98" s="475">
        <f>K83*(1+'Bazinės prielaidos'!$E$19)</f>
        <v>955350.65999999992</v>
      </c>
      <c r="L98" s="475">
        <f>L83*(1+'Bazinės prielaidos'!$E$19)</f>
        <v>963049.89</v>
      </c>
      <c r="M98" s="475">
        <f>M83*(1+'Bazinės prielaidos'!$E$19)</f>
        <v>970750.33</v>
      </c>
      <c r="N98" s="475">
        <f>N83*(1+'Bazinės prielaidos'!$E$19)</f>
        <v>978450.77</v>
      </c>
      <c r="O98" s="475">
        <f>O83*(1+'Bazinės prielaidos'!$E$19)</f>
        <v>986150</v>
      </c>
      <c r="P98" s="475">
        <f>P83*(1+'Bazinės prielaidos'!$E$19)</f>
        <v>907500</v>
      </c>
      <c r="Q98" s="475">
        <f>Q83*(1+'Bazinės prielaidos'!$E$19)</f>
        <v>0</v>
      </c>
      <c r="R98" s="475">
        <f>R83*(1+'Bazinės prielaidos'!$E$19)</f>
        <v>0</v>
      </c>
      <c r="S98" s="475">
        <f>S83*(1+'Bazinės prielaidos'!$E$19)</f>
        <v>0</v>
      </c>
      <c r="T98" s="475">
        <f>T83*(1+'Bazinės prielaidos'!$E$19)</f>
        <v>0</v>
      </c>
      <c r="U98" s="475">
        <f>U83*(1+'Bazinės prielaidos'!$E$19)</f>
        <v>0</v>
      </c>
      <c r="V98" s="475">
        <f>V83*(1+'Bazinės prielaidos'!$E$19)</f>
        <v>0</v>
      </c>
      <c r="W98" s="475">
        <f>W83*(1+'Bazinės prielaidos'!$E$19)</f>
        <v>0</v>
      </c>
      <c r="X98" s="475">
        <f>X83*(1+'Bazinės prielaidos'!$E$19)</f>
        <v>0</v>
      </c>
      <c r="Y98" s="475">
        <f>Y83*(1+'Bazinės prielaidos'!$E$19)</f>
        <v>0</v>
      </c>
      <c r="Z98" s="476">
        <f>Z83*(1+'Bazinės prielaidos'!$E$19)</f>
        <v>0</v>
      </c>
      <c r="AA98" s="468">
        <f t="shared" si="24"/>
        <v>10695121.029999999</v>
      </c>
    </row>
    <row r="99" spans="1:27">
      <c r="A99" s="264" t="str">
        <f>+A62</f>
        <v>M4 - Paslaugų teikimo ir priežiūros pajamos</v>
      </c>
      <c r="B99" s="471">
        <f>SUM(B100:B101)</f>
        <v>0</v>
      </c>
      <c r="C99" s="471">
        <f t="shared" ref="C99:D99" si="26">SUM(C100:C101)</f>
        <v>0</v>
      </c>
      <c r="D99" s="471">
        <f t="shared" si="26"/>
        <v>0</v>
      </c>
      <c r="E99" s="471">
        <f t="shared" ref="E99:Z99" si="27">SUM(E100:E101)</f>
        <v>121000.00000000001</v>
      </c>
      <c r="F99" s="471">
        <f t="shared" si="27"/>
        <v>121000.00000000004</v>
      </c>
      <c r="G99" s="471">
        <f t="shared" si="27"/>
        <v>121000</v>
      </c>
      <c r="H99" s="471">
        <f t="shared" si="27"/>
        <v>121000.00000000001</v>
      </c>
      <c r="I99" s="471">
        <f t="shared" si="27"/>
        <v>121000.00000000001</v>
      </c>
      <c r="J99" s="471">
        <f t="shared" si="27"/>
        <v>120999.99999999996</v>
      </c>
      <c r="K99" s="471">
        <f t="shared" si="27"/>
        <v>121000.00000000001</v>
      </c>
      <c r="L99" s="471">
        <f t="shared" si="27"/>
        <v>120999.99999999999</v>
      </c>
      <c r="M99" s="471">
        <f t="shared" si="27"/>
        <v>120999.99999999996</v>
      </c>
      <c r="N99" s="471">
        <f t="shared" si="27"/>
        <v>121000</v>
      </c>
      <c r="O99" s="471">
        <f t="shared" si="27"/>
        <v>120999.99999999999</v>
      </c>
      <c r="P99" s="471">
        <f t="shared" si="27"/>
        <v>121000.00000000001</v>
      </c>
      <c r="Q99" s="471">
        <f t="shared" si="27"/>
        <v>0</v>
      </c>
      <c r="R99" s="471">
        <f t="shared" si="27"/>
        <v>0</v>
      </c>
      <c r="S99" s="471">
        <f t="shared" si="27"/>
        <v>0</v>
      </c>
      <c r="T99" s="471">
        <f t="shared" si="27"/>
        <v>0</v>
      </c>
      <c r="U99" s="471">
        <f t="shared" si="27"/>
        <v>0</v>
      </c>
      <c r="V99" s="471">
        <f t="shared" si="27"/>
        <v>0</v>
      </c>
      <c r="W99" s="471">
        <f t="shared" si="27"/>
        <v>0</v>
      </c>
      <c r="X99" s="471">
        <f t="shared" si="27"/>
        <v>0</v>
      </c>
      <c r="Y99" s="471">
        <f t="shared" si="27"/>
        <v>0</v>
      </c>
      <c r="Z99" s="471">
        <f t="shared" si="27"/>
        <v>0</v>
      </c>
      <c r="AA99" s="463">
        <f t="shared" si="24"/>
        <v>1452000</v>
      </c>
    </row>
    <row r="100" spans="1:27" s="439" customFormat="1" ht="11.65">
      <c r="A100" s="325" t="str">
        <f>+A63</f>
        <v>M4.1 - Paslaugų teikimo pajamos</v>
      </c>
      <c r="B100" s="477">
        <f>B85*(1+'Bazinės prielaidos'!$E$19)</f>
        <v>0</v>
      </c>
      <c r="C100" s="477">
        <f>C85*(1+'Bazinės prielaidos'!$E$19)</f>
        <v>0</v>
      </c>
      <c r="D100" s="477">
        <f>D85*(1+'Bazinės prielaidos'!$E$19)</f>
        <v>0</v>
      </c>
      <c r="E100" s="477">
        <f>E85*(1+'Bazinės prielaidos'!$E$19)</f>
        <v>60500.000000000007</v>
      </c>
      <c r="F100" s="477">
        <f>F85*(1+'Bazinės prielaidos'!$E$19)</f>
        <v>60500.000000000022</v>
      </c>
      <c r="G100" s="477">
        <f>G85*(1+'Bazinės prielaidos'!$E$19)</f>
        <v>60500</v>
      </c>
      <c r="H100" s="477">
        <f>H85*(1+'Bazinės prielaidos'!$E$19)</f>
        <v>60500.000000000007</v>
      </c>
      <c r="I100" s="477">
        <f>I85*(1+'Bazinės prielaidos'!$E$19)</f>
        <v>60500.000000000007</v>
      </c>
      <c r="J100" s="477">
        <f>J85*(1+'Bazinės prielaidos'!$E$19)</f>
        <v>60499.999999999978</v>
      </c>
      <c r="K100" s="477">
        <f>K85*(1+'Bazinės prielaidos'!$E$19)</f>
        <v>60500.000000000007</v>
      </c>
      <c r="L100" s="477">
        <f>L85*(1+'Bazinės prielaidos'!$E$19)</f>
        <v>60499.999999999993</v>
      </c>
      <c r="M100" s="477">
        <f>M85*(1+'Bazinės prielaidos'!$E$19)</f>
        <v>60499.999999999978</v>
      </c>
      <c r="N100" s="477">
        <f>N85*(1+'Bazinės prielaidos'!$E$19)</f>
        <v>60500</v>
      </c>
      <c r="O100" s="477">
        <f>O85*(1+'Bazinės prielaidos'!$E$19)</f>
        <v>60499.999999999993</v>
      </c>
      <c r="P100" s="477">
        <f>P85*(1+'Bazinės prielaidos'!$E$19)</f>
        <v>60500.000000000007</v>
      </c>
      <c r="Q100" s="477">
        <f>Q85*(1+'Bazinės prielaidos'!$E$19)</f>
        <v>0</v>
      </c>
      <c r="R100" s="477">
        <f>R85*(1+'Bazinės prielaidos'!$E$19)</f>
        <v>0</v>
      </c>
      <c r="S100" s="477">
        <f>S85*(1+'Bazinės prielaidos'!$E$19)</f>
        <v>0</v>
      </c>
      <c r="T100" s="477">
        <f>T85*(1+'Bazinės prielaidos'!$E$19)</f>
        <v>0</v>
      </c>
      <c r="U100" s="477">
        <f>U85*(1+'Bazinės prielaidos'!$E$19)</f>
        <v>0</v>
      </c>
      <c r="V100" s="477">
        <f>V85*(1+'Bazinės prielaidos'!$E$19)</f>
        <v>0</v>
      </c>
      <c r="W100" s="477">
        <f>W85*(1+'Bazinės prielaidos'!$E$19)</f>
        <v>0</v>
      </c>
      <c r="X100" s="477">
        <f>X85*(1+'Bazinės prielaidos'!$E$19)</f>
        <v>0</v>
      </c>
      <c r="Y100" s="477">
        <f>Y85*(1+'Bazinės prielaidos'!$E$19)</f>
        <v>0</v>
      </c>
      <c r="Z100" s="477">
        <f>Z85*(1+'Bazinės prielaidos'!$E$19)</f>
        <v>0</v>
      </c>
      <c r="AA100" s="468">
        <f t="shared" si="24"/>
        <v>726000</v>
      </c>
    </row>
    <row r="101" spans="1:27" s="439" customFormat="1" ht="11.65">
      <c r="A101" s="325" t="str">
        <f>+A64</f>
        <v>M4.2 - Atnaujinimo ir remonto pajamos</v>
      </c>
      <c r="B101" s="477">
        <f>B86*(1+'Bazinės prielaidos'!$E$19)</f>
        <v>0</v>
      </c>
      <c r="C101" s="477">
        <f>C86*(1+'Bazinės prielaidos'!$E$19)</f>
        <v>0</v>
      </c>
      <c r="D101" s="477">
        <f>D86*(1+'Bazinės prielaidos'!$E$19)</f>
        <v>0</v>
      </c>
      <c r="E101" s="477">
        <f>E86*(1+'Bazinės prielaidos'!$E$19)</f>
        <v>60500.000000000007</v>
      </c>
      <c r="F101" s="477">
        <f>F86*(1+'Bazinės prielaidos'!$E$19)</f>
        <v>60500.000000000022</v>
      </c>
      <c r="G101" s="477">
        <f>G86*(1+'Bazinės prielaidos'!$E$19)</f>
        <v>60500</v>
      </c>
      <c r="H101" s="477">
        <f>H86*(1+'Bazinės prielaidos'!$E$19)</f>
        <v>60500.000000000007</v>
      </c>
      <c r="I101" s="477">
        <f>I86*(1+'Bazinės prielaidos'!$E$19)</f>
        <v>60500.000000000007</v>
      </c>
      <c r="J101" s="477">
        <f>J86*(1+'Bazinės prielaidos'!$E$19)</f>
        <v>60499.999999999978</v>
      </c>
      <c r="K101" s="477">
        <f>K86*(1+'Bazinės prielaidos'!$E$19)</f>
        <v>60500.000000000007</v>
      </c>
      <c r="L101" s="477">
        <f>L86*(1+'Bazinės prielaidos'!$E$19)</f>
        <v>60499.999999999993</v>
      </c>
      <c r="M101" s="477">
        <f>M86*(1+'Bazinės prielaidos'!$E$19)</f>
        <v>60499.999999999978</v>
      </c>
      <c r="N101" s="477">
        <f>N86*(1+'Bazinės prielaidos'!$E$19)</f>
        <v>60500</v>
      </c>
      <c r="O101" s="477">
        <f>O86*(1+'Bazinės prielaidos'!$E$19)</f>
        <v>60499.999999999993</v>
      </c>
      <c r="P101" s="477">
        <f>P86*(1+'Bazinės prielaidos'!$E$19)</f>
        <v>60500.000000000007</v>
      </c>
      <c r="Q101" s="477">
        <f>Q86*(1+'Bazinės prielaidos'!$E$19)</f>
        <v>0</v>
      </c>
      <c r="R101" s="477">
        <f>R86*(1+'Bazinės prielaidos'!$E$19)</f>
        <v>0</v>
      </c>
      <c r="S101" s="477">
        <f>S86*(1+'Bazinės prielaidos'!$E$19)</f>
        <v>0</v>
      </c>
      <c r="T101" s="477">
        <f>T86*(1+'Bazinės prielaidos'!$E$19)</f>
        <v>0</v>
      </c>
      <c r="U101" s="477">
        <f>U86*(1+'Bazinės prielaidos'!$E$19)</f>
        <v>0</v>
      </c>
      <c r="V101" s="477">
        <f>V86*(1+'Bazinės prielaidos'!$E$19)</f>
        <v>0</v>
      </c>
      <c r="W101" s="477">
        <f>W86*(1+'Bazinės prielaidos'!$E$19)</f>
        <v>0</v>
      </c>
      <c r="X101" s="477">
        <f>X86*(1+'Bazinės prielaidos'!$E$19)</f>
        <v>0</v>
      </c>
      <c r="Y101" s="477">
        <f>Y86*(1+'Bazinės prielaidos'!$E$19)</f>
        <v>0</v>
      </c>
      <c r="Z101" s="477">
        <f>Z86*(1+'Bazinės prielaidos'!$E$19)</f>
        <v>0</v>
      </c>
      <c r="AA101" s="468">
        <f t="shared" si="24"/>
        <v>726000</v>
      </c>
    </row>
    <row r="102" spans="1:27" ht="16.149999999999999" customHeight="1" thickBot="1">
      <c r="A102" s="264" t="str">
        <f>+A65</f>
        <v>M5 - Administravimo ir valdymo pajamos</v>
      </c>
      <c r="B102" s="471">
        <f>+B65</f>
        <v>0</v>
      </c>
      <c r="C102" s="471">
        <f>+C65</f>
        <v>0</v>
      </c>
      <c r="D102" s="471">
        <f>D87*(1+'Bazinės prielaidos'!$E$19)</f>
        <v>0</v>
      </c>
      <c r="E102" s="471">
        <f>E87*(1+'Bazinės prielaidos'!$E$19)</f>
        <v>60500</v>
      </c>
      <c r="F102" s="471">
        <f>F87*(1+'Bazinės prielaidos'!$E$19)</f>
        <v>60500</v>
      </c>
      <c r="G102" s="471">
        <f>G87*(1+'Bazinės prielaidos'!$E$19)</f>
        <v>60500</v>
      </c>
      <c r="H102" s="471">
        <f>H87*(1+'Bazinės prielaidos'!$E$19)</f>
        <v>60500</v>
      </c>
      <c r="I102" s="471">
        <f>I87*(1+'Bazinės prielaidos'!$E$19)</f>
        <v>60500</v>
      </c>
      <c r="J102" s="471">
        <f>J87*(1+'Bazinės prielaidos'!$E$19)</f>
        <v>60500</v>
      </c>
      <c r="K102" s="471">
        <f>K87*(1+'Bazinės prielaidos'!$E$19)</f>
        <v>60500</v>
      </c>
      <c r="L102" s="471">
        <f>L87*(1+'Bazinės prielaidos'!$E$19)</f>
        <v>60500</v>
      </c>
      <c r="M102" s="471">
        <f>M87*(1+'Bazinės prielaidos'!$E$19)</f>
        <v>60500</v>
      </c>
      <c r="N102" s="471">
        <f>N87*(1+'Bazinės prielaidos'!$E$19)</f>
        <v>60500</v>
      </c>
      <c r="O102" s="471">
        <f>O87*(1+'Bazinės prielaidos'!$E$19)</f>
        <v>60500</v>
      </c>
      <c r="P102" s="471">
        <f>P87*(1+'Bazinės prielaidos'!$E$19)</f>
        <v>60500</v>
      </c>
      <c r="Q102" s="471">
        <f>Q87*(1+'Bazinės prielaidos'!$E$19)</f>
        <v>0</v>
      </c>
      <c r="R102" s="471">
        <f>R87*(1+'Bazinės prielaidos'!$E$19)</f>
        <v>0</v>
      </c>
      <c r="S102" s="471">
        <f>S87*(1+'Bazinės prielaidos'!$E$19)</f>
        <v>0</v>
      </c>
      <c r="T102" s="471">
        <f>T87*(1+'Bazinės prielaidos'!$E$19)</f>
        <v>0</v>
      </c>
      <c r="U102" s="471">
        <f>U87*(1+'Bazinės prielaidos'!$E$19)</f>
        <v>0</v>
      </c>
      <c r="V102" s="471">
        <f>V87*(1+'Bazinės prielaidos'!$E$19)</f>
        <v>0</v>
      </c>
      <c r="W102" s="471">
        <f>W87*(1+'Bazinės prielaidos'!$E$19)</f>
        <v>0</v>
      </c>
      <c r="X102" s="471">
        <f>X87*(1+'Bazinės prielaidos'!$E$19)</f>
        <v>0</v>
      </c>
      <c r="Y102" s="471">
        <f>Y87*(1+'Bazinės prielaidos'!$E$19)</f>
        <v>0</v>
      </c>
      <c r="Z102" s="472">
        <f>Z87*(1+'Bazinės prielaidos'!$E$19)</f>
        <v>0</v>
      </c>
      <c r="AA102" s="463">
        <f t="shared" si="24"/>
        <v>726000</v>
      </c>
    </row>
    <row r="103" spans="1:27" ht="14.65" thickBot="1">
      <c r="A103" s="137" t="s">
        <v>134</v>
      </c>
      <c r="B103" s="470">
        <f>SUM(B93:B96,B99,B102)</f>
        <v>0</v>
      </c>
      <c r="C103" s="470">
        <f>SUM(C93:C96,C99,C102)</f>
        <v>0</v>
      </c>
      <c r="D103" s="470">
        <f t="shared" ref="D103:V103" si="28">SUM(D93,D96,D99,D102)</f>
        <v>0</v>
      </c>
      <c r="E103" s="470">
        <f t="shared" si="28"/>
        <v>1391500</v>
      </c>
      <c r="F103" s="470">
        <f t="shared" si="28"/>
        <v>1391500</v>
      </c>
      <c r="G103" s="470">
        <f t="shared" si="28"/>
        <v>1391500</v>
      </c>
      <c r="H103" s="470">
        <f t="shared" si="28"/>
        <v>1391500</v>
      </c>
      <c r="I103" s="470">
        <f t="shared" si="28"/>
        <v>1391500</v>
      </c>
      <c r="J103" s="470">
        <f t="shared" si="28"/>
        <v>1391500</v>
      </c>
      <c r="K103" s="470">
        <f t="shared" si="28"/>
        <v>1391500</v>
      </c>
      <c r="L103" s="470">
        <f t="shared" si="28"/>
        <v>1391500</v>
      </c>
      <c r="M103" s="470">
        <f t="shared" si="28"/>
        <v>1391500</v>
      </c>
      <c r="N103" s="470">
        <f t="shared" si="28"/>
        <v>1391500</v>
      </c>
      <c r="O103" s="470">
        <f t="shared" si="28"/>
        <v>1391500</v>
      </c>
      <c r="P103" s="470">
        <f t="shared" si="28"/>
        <v>1391500</v>
      </c>
      <c r="Q103" s="470">
        <f t="shared" si="28"/>
        <v>0</v>
      </c>
      <c r="R103" s="470">
        <f t="shared" si="28"/>
        <v>0</v>
      </c>
      <c r="S103" s="470">
        <f t="shared" si="28"/>
        <v>0</v>
      </c>
      <c r="T103" s="470">
        <f t="shared" si="28"/>
        <v>0</v>
      </c>
      <c r="U103" s="470">
        <f t="shared" si="28"/>
        <v>0</v>
      </c>
      <c r="V103" s="470">
        <f t="shared" si="28"/>
        <v>0</v>
      </c>
      <c r="W103" s="470">
        <f>SUM(W93:W96,W99,W102)</f>
        <v>0</v>
      </c>
      <c r="X103" s="470">
        <f>SUM(X93:X96,X99,X102)</f>
        <v>0</v>
      </c>
      <c r="Y103" s="470">
        <f>SUM(Y93:Y96,Y99,Y102)</f>
        <v>0</v>
      </c>
      <c r="Z103" s="470">
        <f>SUM(Z93:Z96,Z99,Z102)</f>
        <v>0</v>
      </c>
      <c r="AA103" s="478">
        <f t="shared" ref="AA103" si="29">SUM(B103:Z103)</f>
        <v>16698000</v>
      </c>
    </row>
  </sheetData>
  <dataConsolidate/>
  <mergeCells count="4">
    <mergeCell ref="B26:Z26"/>
    <mergeCell ref="B56:Z56"/>
    <mergeCell ref="B76:Z76"/>
    <mergeCell ref="B91:Z91"/>
  </mergeCells>
  <hyperlinks>
    <hyperlink ref="A1" location="'Valdymo darbalaukis'!A1" display="Atgal į valdymo darbalaukį"/>
  </hyperlinks>
  <pageMargins left="0.7" right="0.7" top="0.75" bottom="0.75" header="0.3" footer="0.3"/>
  <pageSetup orientation="portrait" r:id="rId1"/>
  <ignoredErrors>
    <ignoredError sqref="D59:P59 D96:Z96 D99:Z99 Q59:Z59 AA3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workbookViewId="0"/>
  </sheetViews>
  <sheetFormatPr defaultColWidth="9.06640625" defaultRowHeight="14.25"/>
  <cols>
    <col min="1" max="16384" width="9.06640625" style="23"/>
  </cols>
  <sheetData>
    <row r="1" spans="1:11">
      <c r="A1" s="40" t="s">
        <v>0</v>
      </c>
    </row>
    <row r="2" spans="1:11" ht="14.65" thickBot="1"/>
    <row r="3" spans="1:11" ht="15" customHeight="1">
      <c r="B3" s="629" t="s">
        <v>398</v>
      </c>
      <c r="C3" s="621"/>
      <c r="D3" s="621"/>
      <c r="E3" s="621"/>
      <c r="F3" s="621"/>
      <c r="G3" s="621"/>
      <c r="H3" s="621"/>
      <c r="I3" s="621"/>
      <c r="J3" s="621"/>
      <c r="K3" s="622"/>
    </row>
    <row r="4" spans="1:11">
      <c r="B4" s="623"/>
      <c r="C4" s="624"/>
      <c r="D4" s="624"/>
      <c r="E4" s="624"/>
      <c r="F4" s="624"/>
      <c r="G4" s="624"/>
      <c r="H4" s="624"/>
      <c r="I4" s="624"/>
      <c r="J4" s="624"/>
      <c r="K4" s="625"/>
    </row>
    <row r="5" spans="1:11">
      <c r="B5" s="623"/>
      <c r="C5" s="624"/>
      <c r="D5" s="624"/>
      <c r="E5" s="624"/>
      <c r="F5" s="624"/>
      <c r="G5" s="624"/>
      <c r="H5" s="624"/>
      <c r="I5" s="624"/>
      <c r="J5" s="624"/>
      <c r="K5" s="625"/>
    </row>
    <row r="6" spans="1:11">
      <c r="B6" s="623"/>
      <c r="C6" s="624"/>
      <c r="D6" s="624"/>
      <c r="E6" s="624"/>
      <c r="F6" s="624"/>
      <c r="G6" s="624"/>
      <c r="H6" s="624"/>
      <c r="I6" s="624"/>
      <c r="J6" s="624"/>
      <c r="K6" s="625"/>
    </row>
    <row r="7" spans="1:11" ht="14.65" thickBot="1">
      <c r="B7" s="626"/>
      <c r="C7" s="627"/>
      <c r="D7" s="627"/>
      <c r="E7" s="627"/>
      <c r="F7" s="627"/>
      <c r="G7" s="627"/>
      <c r="H7" s="627"/>
      <c r="I7" s="627"/>
      <c r="J7" s="627"/>
      <c r="K7" s="628"/>
    </row>
    <row r="8" spans="1:11" ht="14.65" thickBot="1">
      <c r="B8" s="41"/>
      <c r="C8" s="41"/>
      <c r="D8" s="41"/>
      <c r="E8" s="41"/>
      <c r="F8" s="41"/>
      <c r="G8" s="41"/>
      <c r="H8" s="41"/>
      <c r="I8" s="41"/>
      <c r="J8" s="41"/>
      <c r="K8" s="41"/>
    </row>
    <row r="9" spans="1:11" ht="15" customHeight="1">
      <c r="B9" s="629" t="s">
        <v>54</v>
      </c>
      <c r="C9" s="621"/>
      <c r="D9" s="621"/>
      <c r="E9" s="621"/>
      <c r="F9" s="621"/>
      <c r="G9" s="621"/>
      <c r="H9" s="621"/>
      <c r="I9" s="621"/>
      <c r="J9" s="621"/>
      <c r="K9" s="622"/>
    </row>
    <row r="10" spans="1:11">
      <c r="B10" s="623"/>
      <c r="C10" s="624"/>
      <c r="D10" s="624"/>
      <c r="E10" s="624"/>
      <c r="F10" s="624"/>
      <c r="G10" s="624"/>
      <c r="H10" s="624"/>
      <c r="I10" s="624"/>
      <c r="J10" s="624"/>
      <c r="K10" s="625"/>
    </row>
    <row r="11" spans="1:11" ht="14.65" thickBot="1">
      <c r="B11" s="626"/>
      <c r="C11" s="627"/>
      <c r="D11" s="627"/>
      <c r="E11" s="627"/>
      <c r="F11" s="627"/>
      <c r="G11" s="627"/>
      <c r="H11" s="627"/>
      <c r="I11" s="627"/>
      <c r="J11" s="627"/>
      <c r="K11" s="628"/>
    </row>
    <row r="12" spans="1:11" ht="14.65" thickBot="1"/>
    <row r="13" spans="1:11" ht="15" customHeight="1">
      <c r="B13" s="629" t="s">
        <v>115</v>
      </c>
      <c r="C13" s="621"/>
      <c r="D13" s="621"/>
      <c r="E13" s="621"/>
      <c r="F13" s="621"/>
      <c r="G13" s="621"/>
      <c r="H13" s="621"/>
      <c r="I13" s="621"/>
      <c r="J13" s="621"/>
      <c r="K13" s="622"/>
    </row>
    <row r="14" spans="1:11">
      <c r="B14" s="623"/>
      <c r="C14" s="624"/>
      <c r="D14" s="624"/>
      <c r="E14" s="624"/>
      <c r="F14" s="624"/>
      <c r="G14" s="624"/>
      <c r="H14" s="624"/>
      <c r="I14" s="624"/>
      <c r="J14" s="624"/>
      <c r="K14" s="625"/>
    </row>
    <row r="15" spans="1:11">
      <c r="B15" s="623"/>
      <c r="C15" s="624"/>
      <c r="D15" s="624"/>
      <c r="E15" s="624"/>
      <c r="F15" s="624"/>
      <c r="G15" s="624"/>
      <c r="H15" s="624"/>
      <c r="I15" s="624"/>
      <c r="J15" s="624"/>
      <c r="K15" s="625"/>
    </row>
    <row r="16" spans="1:11">
      <c r="B16" s="623"/>
      <c r="C16" s="624"/>
      <c r="D16" s="624"/>
      <c r="E16" s="624"/>
      <c r="F16" s="624"/>
      <c r="G16" s="624"/>
      <c r="H16" s="624"/>
      <c r="I16" s="624"/>
      <c r="J16" s="624"/>
      <c r="K16" s="625"/>
    </row>
    <row r="17" spans="2:11" ht="14.65" thickBot="1">
      <c r="B17" s="626"/>
      <c r="C17" s="627"/>
      <c r="D17" s="627"/>
      <c r="E17" s="627"/>
      <c r="F17" s="627"/>
      <c r="G17" s="627"/>
      <c r="H17" s="627"/>
      <c r="I17" s="627"/>
      <c r="J17" s="627"/>
      <c r="K17" s="628"/>
    </row>
    <row r="18" spans="2:11" ht="14.65" thickBot="1"/>
    <row r="19" spans="2:11" ht="15" customHeight="1">
      <c r="B19" s="612" t="s">
        <v>114</v>
      </c>
      <c r="C19" s="613"/>
      <c r="D19" s="613"/>
      <c r="E19" s="613"/>
      <c r="F19" s="613"/>
      <c r="G19" s="613"/>
      <c r="H19" s="613"/>
      <c r="I19" s="613"/>
      <c r="J19" s="613"/>
      <c r="K19" s="614"/>
    </row>
    <row r="20" spans="2:11">
      <c r="B20" s="615"/>
      <c r="C20" s="616"/>
      <c r="D20" s="616"/>
      <c r="E20" s="616"/>
      <c r="F20" s="616"/>
      <c r="G20" s="616"/>
      <c r="H20" s="616"/>
      <c r="I20" s="616"/>
      <c r="J20" s="616"/>
      <c r="K20" s="617"/>
    </row>
    <row r="21" spans="2:11">
      <c r="B21" s="615"/>
      <c r="C21" s="616"/>
      <c r="D21" s="616"/>
      <c r="E21" s="616"/>
      <c r="F21" s="616"/>
      <c r="G21" s="616"/>
      <c r="H21" s="616"/>
      <c r="I21" s="616"/>
      <c r="J21" s="616"/>
      <c r="K21" s="617"/>
    </row>
    <row r="22" spans="2:11">
      <c r="B22" s="615"/>
      <c r="C22" s="616"/>
      <c r="D22" s="616"/>
      <c r="E22" s="616"/>
      <c r="F22" s="616"/>
      <c r="G22" s="616"/>
      <c r="H22" s="616"/>
      <c r="I22" s="616"/>
      <c r="J22" s="616"/>
      <c r="K22" s="617"/>
    </row>
    <row r="23" spans="2:11" ht="14.65" thickBot="1">
      <c r="B23" s="618"/>
      <c r="C23" s="619"/>
      <c r="D23" s="619"/>
      <c r="E23" s="619"/>
      <c r="F23" s="619"/>
      <c r="G23" s="619"/>
      <c r="H23" s="619"/>
      <c r="I23" s="619"/>
      <c r="J23" s="619"/>
      <c r="K23" s="620"/>
    </row>
    <row r="24" spans="2:11" ht="14.65" thickBot="1"/>
    <row r="25" spans="2:11" ht="14.25" customHeight="1">
      <c r="B25" s="612" t="s">
        <v>112</v>
      </c>
      <c r="C25" s="621"/>
      <c r="D25" s="621"/>
      <c r="E25" s="621"/>
      <c r="F25" s="621"/>
      <c r="G25" s="621"/>
      <c r="H25" s="621"/>
      <c r="I25" s="621"/>
      <c r="J25" s="621"/>
      <c r="K25" s="622"/>
    </row>
    <row r="26" spans="2:11">
      <c r="B26" s="623"/>
      <c r="C26" s="624"/>
      <c r="D26" s="624"/>
      <c r="E26" s="624"/>
      <c r="F26" s="624"/>
      <c r="G26" s="624"/>
      <c r="H26" s="624"/>
      <c r="I26" s="624"/>
      <c r="J26" s="624"/>
      <c r="K26" s="625"/>
    </row>
    <row r="27" spans="2:11">
      <c r="B27" s="623"/>
      <c r="C27" s="624"/>
      <c r="D27" s="624"/>
      <c r="E27" s="624"/>
      <c r="F27" s="624"/>
      <c r="G27" s="624"/>
      <c r="H27" s="624"/>
      <c r="I27" s="624"/>
      <c r="J27" s="624"/>
      <c r="K27" s="625"/>
    </row>
    <row r="28" spans="2:11" ht="14.65" thickBot="1">
      <c r="B28" s="626"/>
      <c r="C28" s="627"/>
      <c r="D28" s="627"/>
      <c r="E28" s="627"/>
      <c r="F28" s="627"/>
      <c r="G28" s="627"/>
      <c r="H28" s="627"/>
      <c r="I28" s="627"/>
      <c r="J28" s="627"/>
      <c r="K28" s="628"/>
    </row>
    <row r="29" spans="2:11" ht="14.65" thickBot="1"/>
    <row r="30" spans="2:11" ht="14.25" customHeight="1">
      <c r="B30" s="612" t="s">
        <v>111</v>
      </c>
      <c r="C30" s="621"/>
      <c r="D30" s="621"/>
      <c r="E30" s="621"/>
      <c r="F30" s="621"/>
      <c r="G30" s="621"/>
      <c r="H30" s="621"/>
      <c r="I30" s="621"/>
      <c r="J30" s="621"/>
      <c r="K30" s="622"/>
    </row>
    <row r="31" spans="2:11">
      <c r="B31" s="623"/>
      <c r="C31" s="624"/>
      <c r="D31" s="624"/>
      <c r="E31" s="624"/>
      <c r="F31" s="624"/>
      <c r="G31" s="624"/>
      <c r="H31" s="624"/>
      <c r="I31" s="624"/>
      <c r="J31" s="624"/>
      <c r="K31" s="625"/>
    </row>
    <row r="32" spans="2:11">
      <c r="B32" s="623"/>
      <c r="C32" s="624"/>
      <c r="D32" s="624"/>
      <c r="E32" s="624"/>
      <c r="F32" s="624"/>
      <c r="G32" s="624"/>
      <c r="H32" s="624"/>
      <c r="I32" s="624"/>
      <c r="J32" s="624"/>
      <c r="K32" s="625"/>
    </row>
    <row r="33" spans="2:11" ht="14.65" thickBot="1">
      <c r="B33" s="626"/>
      <c r="C33" s="627"/>
      <c r="D33" s="627"/>
      <c r="E33" s="627"/>
      <c r="F33" s="627"/>
      <c r="G33" s="627"/>
      <c r="H33" s="627"/>
      <c r="I33" s="627"/>
      <c r="J33" s="627"/>
      <c r="K33" s="628"/>
    </row>
    <row r="34" spans="2:11" ht="14.65" thickBot="1"/>
    <row r="35" spans="2:11" ht="14.25" customHeight="1">
      <c r="B35" s="612" t="s">
        <v>110</v>
      </c>
      <c r="C35" s="621"/>
      <c r="D35" s="621"/>
      <c r="E35" s="621"/>
      <c r="F35" s="621"/>
      <c r="G35" s="621"/>
      <c r="H35" s="621"/>
      <c r="I35" s="621"/>
      <c r="J35" s="621"/>
      <c r="K35" s="622"/>
    </row>
    <row r="36" spans="2:11">
      <c r="B36" s="623"/>
      <c r="C36" s="624"/>
      <c r="D36" s="624"/>
      <c r="E36" s="624"/>
      <c r="F36" s="624"/>
      <c r="G36" s="624"/>
      <c r="H36" s="624"/>
      <c r="I36" s="624"/>
      <c r="J36" s="624"/>
      <c r="K36" s="625"/>
    </row>
    <row r="37" spans="2:11">
      <c r="B37" s="623"/>
      <c r="C37" s="624"/>
      <c r="D37" s="624"/>
      <c r="E37" s="624"/>
      <c r="F37" s="624"/>
      <c r="G37" s="624"/>
      <c r="H37" s="624"/>
      <c r="I37" s="624"/>
      <c r="J37" s="624"/>
      <c r="K37" s="625"/>
    </row>
    <row r="38" spans="2:11" ht="14.65" thickBot="1">
      <c r="B38" s="626"/>
      <c r="C38" s="627"/>
      <c r="D38" s="627"/>
      <c r="E38" s="627"/>
      <c r="F38" s="627"/>
      <c r="G38" s="627"/>
      <c r="H38" s="627"/>
      <c r="I38" s="627"/>
      <c r="J38" s="627"/>
      <c r="K38" s="628"/>
    </row>
    <row r="39" spans="2:11" ht="14.65" thickBot="1"/>
    <row r="40" spans="2:11" ht="14.25" customHeight="1">
      <c r="B40" s="612" t="s">
        <v>109</v>
      </c>
      <c r="C40" s="621"/>
      <c r="D40" s="621"/>
      <c r="E40" s="621"/>
      <c r="F40" s="621"/>
      <c r="G40" s="621"/>
      <c r="H40" s="621"/>
      <c r="I40" s="621"/>
      <c r="J40" s="621"/>
      <c r="K40" s="622"/>
    </row>
    <row r="41" spans="2:11">
      <c r="B41" s="623"/>
      <c r="C41" s="624"/>
      <c r="D41" s="624"/>
      <c r="E41" s="624"/>
      <c r="F41" s="624"/>
      <c r="G41" s="624"/>
      <c r="H41" s="624"/>
      <c r="I41" s="624"/>
      <c r="J41" s="624"/>
      <c r="K41" s="625"/>
    </row>
    <row r="42" spans="2:11">
      <c r="B42" s="623"/>
      <c r="C42" s="624"/>
      <c r="D42" s="624"/>
      <c r="E42" s="624"/>
      <c r="F42" s="624"/>
      <c r="G42" s="624"/>
      <c r="H42" s="624"/>
      <c r="I42" s="624"/>
      <c r="J42" s="624"/>
      <c r="K42" s="625"/>
    </row>
    <row r="43" spans="2:11" ht="14.65" thickBot="1">
      <c r="B43" s="626"/>
      <c r="C43" s="627"/>
      <c r="D43" s="627"/>
      <c r="E43" s="627"/>
      <c r="F43" s="627"/>
      <c r="G43" s="627"/>
      <c r="H43" s="627"/>
      <c r="I43" s="627"/>
      <c r="J43" s="627"/>
      <c r="K43" s="628"/>
    </row>
    <row r="44" spans="2:11" ht="14.65" thickBot="1"/>
    <row r="45" spans="2:11" ht="14.25" customHeight="1">
      <c r="B45" s="612" t="s">
        <v>113</v>
      </c>
      <c r="C45" s="613"/>
      <c r="D45" s="613"/>
      <c r="E45" s="613"/>
      <c r="F45" s="613"/>
      <c r="G45" s="613"/>
      <c r="H45" s="613"/>
      <c r="I45" s="613"/>
      <c r="J45" s="613"/>
      <c r="K45" s="614"/>
    </row>
    <row r="46" spans="2:11">
      <c r="B46" s="615"/>
      <c r="C46" s="616"/>
      <c r="D46" s="616"/>
      <c r="E46" s="616"/>
      <c r="F46" s="616"/>
      <c r="G46" s="616"/>
      <c r="H46" s="616"/>
      <c r="I46" s="616"/>
      <c r="J46" s="616"/>
      <c r="K46" s="617"/>
    </row>
    <row r="47" spans="2:11">
      <c r="B47" s="615"/>
      <c r="C47" s="616"/>
      <c r="D47" s="616"/>
      <c r="E47" s="616"/>
      <c r="F47" s="616"/>
      <c r="G47" s="616"/>
      <c r="H47" s="616"/>
      <c r="I47" s="616"/>
      <c r="J47" s="616"/>
      <c r="K47" s="617"/>
    </row>
    <row r="48" spans="2:11" ht="14.65" thickBot="1">
      <c r="B48" s="618"/>
      <c r="C48" s="619"/>
      <c r="D48" s="619"/>
      <c r="E48" s="619"/>
      <c r="F48" s="619"/>
      <c r="G48" s="619"/>
      <c r="H48" s="619"/>
      <c r="I48" s="619"/>
      <c r="J48" s="619"/>
      <c r="K48" s="620"/>
    </row>
    <row r="49" spans="2:11" ht="14.65" thickBot="1"/>
    <row r="50" spans="2:11" ht="14.25" customHeight="1">
      <c r="B50" s="612" t="s">
        <v>116</v>
      </c>
      <c r="C50" s="613"/>
      <c r="D50" s="613"/>
      <c r="E50" s="613"/>
      <c r="F50" s="613"/>
      <c r="G50" s="613"/>
      <c r="H50" s="613"/>
      <c r="I50" s="613"/>
      <c r="J50" s="613"/>
      <c r="K50" s="614"/>
    </row>
    <row r="51" spans="2:11">
      <c r="B51" s="615"/>
      <c r="C51" s="616"/>
      <c r="D51" s="616"/>
      <c r="E51" s="616"/>
      <c r="F51" s="616"/>
      <c r="G51" s="616"/>
      <c r="H51" s="616"/>
      <c r="I51" s="616"/>
      <c r="J51" s="616"/>
      <c r="K51" s="617"/>
    </row>
    <row r="52" spans="2:11">
      <c r="B52" s="615"/>
      <c r="C52" s="616"/>
      <c r="D52" s="616"/>
      <c r="E52" s="616"/>
      <c r="F52" s="616"/>
      <c r="G52" s="616"/>
      <c r="H52" s="616"/>
      <c r="I52" s="616"/>
      <c r="J52" s="616"/>
      <c r="K52" s="617"/>
    </row>
    <row r="53" spans="2:11" ht="14.65" thickBot="1">
      <c r="B53" s="618"/>
      <c r="C53" s="619"/>
      <c r="D53" s="619"/>
      <c r="E53" s="619"/>
      <c r="F53" s="619"/>
      <c r="G53" s="619"/>
      <c r="H53" s="619"/>
      <c r="I53" s="619"/>
      <c r="J53" s="619"/>
      <c r="K53" s="620"/>
    </row>
  </sheetData>
  <mergeCells count="10">
    <mergeCell ref="B3:K7"/>
    <mergeCell ref="B9:K11"/>
    <mergeCell ref="B25:K28"/>
    <mergeCell ref="B19:K23"/>
    <mergeCell ref="B13:K17"/>
    <mergeCell ref="B50:K53"/>
    <mergeCell ref="B30:K33"/>
    <mergeCell ref="B35:K38"/>
    <mergeCell ref="B40:K43"/>
    <mergeCell ref="B45:K48"/>
  </mergeCells>
  <hyperlinks>
    <hyperlink ref="A1" location="'Valdymo darbalaukis'!A1" display="Atgal į valdymo darbalaukį"/>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5"/>
  <sheetViews>
    <sheetView topLeftCell="A19" zoomScale="80" zoomScaleNormal="80" workbookViewId="0">
      <selection activeCell="G11" sqref="G11"/>
    </sheetView>
  </sheetViews>
  <sheetFormatPr defaultRowHeight="14.25"/>
  <cols>
    <col min="1" max="3" width="1.53125" customWidth="1"/>
    <col min="4" max="4" width="59.53125" customWidth="1"/>
    <col min="5" max="5" width="15.06640625" style="42" customWidth="1"/>
    <col min="6" max="6" width="20" customWidth="1"/>
    <col min="7" max="7" width="65.06640625" customWidth="1"/>
    <col min="8" max="8" width="11" customWidth="1"/>
  </cols>
  <sheetData>
    <row r="1" spans="1:8">
      <c r="A1" s="1" t="s">
        <v>0</v>
      </c>
    </row>
    <row r="2" spans="1:8" ht="15.75">
      <c r="D2" s="328" t="s">
        <v>246</v>
      </c>
    </row>
    <row r="3" spans="1:8" ht="15.75">
      <c r="A3" s="327"/>
    </row>
    <row r="4" spans="1:8" ht="14.25" customHeight="1">
      <c r="E4" s="636" t="s">
        <v>7</v>
      </c>
      <c r="F4" s="636"/>
      <c r="G4" s="346"/>
      <c r="H4" s="346"/>
    </row>
    <row r="6" spans="1:8">
      <c r="C6" s="329" t="s">
        <v>86</v>
      </c>
      <c r="E6" s="329"/>
    </row>
    <row r="7" spans="1:8">
      <c r="D7" s="3" t="s">
        <v>305</v>
      </c>
      <c r="E7" s="332">
        <v>44927</v>
      </c>
      <c r="F7" s="267"/>
    </row>
    <row r="8" spans="1:8">
      <c r="D8" s="3" t="s">
        <v>87</v>
      </c>
      <c r="E8" s="333">
        <v>15</v>
      </c>
    </row>
    <row r="9" spans="1:8">
      <c r="D9" s="286" t="s">
        <v>1</v>
      </c>
      <c r="E9" s="334">
        <f>EDATE(E7,E8*12)-1</f>
        <v>50405</v>
      </c>
    </row>
    <row r="10" spans="1:8">
      <c r="D10" s="286" t="s">
        <v>88</v>
      </c>
      <c r="E10" s="335">
        <f>E7</f>
        <v>44927</v>
      </c>
    </row>
    <row r="11" spans="1:8">
      <c r="D11" s="3" t="s">
        <v>2</v>
      </c>
      <c r="E11" s="333">
        <v>36</v>
      </c>
    </row>
    <row r="12" spans="1:8">
      <c r="D12" s="3" t="s">
        <v>3</v>
      </c>
      <c r="E12" s="336">
        <f>EDATE(E7,E11)-1</f>
        <v>46022</v>
      </c>
    </row>
    <row r="13" spans="1:8">
      <c r="D13" s="3" t="s">
        <v>89</v>
      </c>
      <c r="E13" s="336">
        <f>E12+1</f>
        <v>46023</v>
      </c>
    </row>
    <row r="14" spans="1:8">
      <c r="D14" s="3" t="s">
        <v>90</v>
      </c>
      <c r="E14" s="336">
        <f>E9</f>
        <v>50405</v>
      </c>
    </row>
    <row r="15" spans="1:8">
      <c r="D15" s="286" t="s">
        <v>306</v>
      </c>
      <c r="E15" s="330">
        <f>E8*12-E11</f>
        <v>144</v>
      </c>
    </row>
    <row r="16" spans="1:8">
      <c r="D16" s="283"/>
      <c r="E16" s="331"/>
    </row>
    <row r="17" spans="3:6">
      <c r="C17" s="329" t="s">
        <v>91</v>
      </c>
      <c r="E17" s="329"/>
    </row>
    <row r="18" spans="3:6">
      <c r="D18" s="3" t="s">
        <v>4</v>
      </c>
      <c r="E18" s="337">
        <v>0.15</v>
      </c>
      <c r="F18" s="44" t="s">
        <v>92</v>
      </c>
    </row>
    <row r="19" spans="3:6">
      <c r="D19" s="3" t="s">
        <v>5</v>
      </c>
      <c r="E19" s="337">
        <v>0.21</v>
      </c>
      <c r="F19" s="44" t="s">
        <v>93</v>
      </c>
    </row>
    <row r="20" spans="3:6">
      <c r="D20" s="286" t="s">
        <v>307</v>
      </c>
      <c r="E20" s="337">
        <v>0.09</v>
      </c>
      <c r="F20" s="44"/>
    </row>
    <row r="22" spans="3:6">
      <c r="C22" s="329" t="s">
        <v>96</v>
      </c>
      <c r="E22" s="329"/>
    </row>
    <row r="23" spans="3:6">
      <c r="D23" s="3" t="s">
        <v>94</v>
      </c>
      <c r="E23" s="341"/>
    </row>
    <row r="24" spans="3:6">
      <c r="D24" s="3" t="s">
        <v>95</v>
      </c>
      <c r="E24" s="341"/>
    </row>
    <row r="25" spans="3:6">
      <c r="D25" s="286" t="s">
        <v>6</v>
      </c>
      <c r="E25" s="341"/>
    </row>
    <row r="26" spans="3:6">
      <c r="D26" s="338" t="s">
        <v>369</v>
      </c>
      <c r="E26" s="341">
        <v>0.03</v>
      </c>
    </row>
    <row r="27" spans="3:6">
      <c r="D27" s="338" t="s">
        <v>308</v>
      </c>
      <c r="E27" s="342"/>
    </row>
    <row r="28" spans="3:6">
      <c r="D28" s="3" t="s">
        <v>74</v>
      </c>
      <c r="E28" s="339"/>
    </row>
    <row r="29" spans="3:6">
      <c r="D29" s="3" t="s">
        <v>73</v>
      </c>
      <c r="E29" s="339"/>
    </row>
    <row r="30" spans="3:6">
      <c r="D30" s="3" t="s">
        <v>72</v>
      </c>
      <c r="E30" s="343"/>
    </row>
    <row r="31" spans="3:6">
      <c r="D31" s="300" t="s">
        <v>108</v>
      </c>
      <c r="E31" s="340">
        <v>0</v>
      </c>
    </row>
    <row r="33" spans="3:8">
      <c r="C33" s="344" t="s">
        <v>309</v>
      </c>
      <c r="G33" s="283"/>
      <c r="H33" s="531"/>
    </row>
    <row r="34" spans="3:8">
      <c r="D34" s="286" t="s">
        <v>310</v>
      </c>
      <c r="E34" s="534">
        <v>13176220</v>
      </c>
      <c r="F34" s="480"/>
      <c r="G34" s="532"/>
      <c r="H34" s="533"/>
    </row>
    <row r="35" spans="3:8">
      <c r="D35" s="286" t="s">
        <v>311</v>
      </c>
      <c r="E35" s="341">
        <v>0.04</v>
      </c>
    </row>
    <row r="36" spans="3:8">
      <c r="D36" s="286" t="s">
        <v>312</v>
      </c>
      <c r="E36" s="345">
        <f>(1+E35)*(1+E26)-1</f>
        <v>7.1200000000000152E-2</v>
      </c>
    </row>
    <row r="38" spans="3:8" s="254" customFormat="1">
      <c r="E38" s="255"/>
    </row>
    <row r="39" spans="3:8" ht="15" customHeight="1">
      <c r="D39" s="237" t="s">
        <v>243</v>
      </c>
      <c r="E39" s="238"/>
      <c r="F39" s="238"/>
      <c r="G39" s="244"/>
      <c r="H39" s="239"/>
    </row>
    <row r="40" spans="3:8" ht="15" customHeight="1">
      <c r="D40" s="630" t="s">
        <v>244</v>
      </c>
      <c r="E40" s="631"/>
      <c r="F40" s="631"/>
      <c r="G40" s="632"/>
      <c r="H40" s="240"/>
    </row>
    <row r="41" spans="3:8">
      <c r="D41" s="630"/>
      <c r="E41" s="631"/>
      <c r="F41" s="631"/>
      <c r="G41" s="632"/>
      <c r="H41" s="240"/>
    </row>
    <row r="42" spans="3:8" ht="15" customHeight="1">
      <c r="D42" s="633" t="s">
        <v>245</v>
      </c>
      <c r="E42" s="634"/>
      <c r="F42" s="634"/>
      <c r="G42" s="635"/>
      <c r="H42" s="240"/>
    </row>
    <row r="43" spans="3:8" ht="15" customHeight="1">
      <c r="D43" s="630" t="s">
        <v>241</v>
      </c>
      <c r="E43" s="631"/>
      <c r="F43" s="631"/>
      <c r="G43" s="632"/>
      <c r="H43" s="240"/>
    </row>
    <row r="44" spans="3:8">
      <c r="D44" s="630"/>
      <c r="E44" s="631"/>
      <c r="F44" s="631"/>
      <c r="G44" s="632"/>
      <c r="H44" s="240"/>
    </row>
    <row r="45" spans="3:8" s="243" customFormat="1">
      <c r="D45" s="643" t="s">
        <v>234</v>
      </c>
      <c r="E45" s="644"/>
      <c r="F45" s="644"/>
      <c r="G45" s="645"/>
      <c r="H45" s="242"/>
    </row>
    <row r="46" spans="3:8">
      <c r="D46" s="643" t="s">
        <v>235</v>
      </c>
      <c r="E46" s="644"/>
      <c r="F46" s="644"/>
      <c r="G46" s="645"/>
      <c r="H46" s="240"/>
    </row>
    <row r="47" spans="3:8">
      <c r="D47" s="643" t="s">
        <v>236</v>
      </c>
      <c r="E47" s="644"/>
      <c r="F47" s="644"/>
      <c r="G47" s="645"/>
      <c r="H47" s="240"/>
    </row>
    <row r="48" spans="3:8">
      <c r="D48" s="643" t="s">
        <v>237</v>
      </c>
      <c r="E48" s="644"/>
      <c r="F48" s="644"/>
      <c r="G48" s="645"/>
      <c r="H48" s="240"/>
    </row>
    <row r="49" spans="4:8" ht="15" customHeight="1">
      <c r="D49" s="643" t="s">
        <v>238</v>
      </c>
      <c r="E49" s="644"/>
      <c r="F49" s="644"/>
      <c r="G49" s="645"/>
      <c r="H49" s="240"/>
    </row>
    <row r="50" spans="4:8" ht="15" customHeight="1">
      <c r="D50" s="630" t="s">
        <v>242</v>
      </c>
      <c r="E50" s="631"/>
      <c r="F50" s="631"/>
      <c r="G50" s="632"/>
      <c r="H50" s="240"/>
    </row>
    <row r="51" spans="4:8">
      <c r="D51" s="630"/>
      <c r="E51" s="631"/>
      <c r="F51" s="631"/>
      <c r="G51" s="632"/>
      <c r="H51" s="240"/>
    </row>
    <row r="52" spans="4:8" ht="15" customHeight="1">
      <c r="D52" s="630" t="s">
        <v>240</v>
      </c>
      <c r="E52" s="631"/>
      <c r="F52" s="631"/>
      <c r="G52" s="632"/>
      <c r="H52" s="240"/>
    </row>
    <row r="53" spans="4:8">
      <c r="D53" s="630"/>
      <c r="E53" s="631"/>
      <c r="F53" s="631"/>
      <c r="G53" s="632"/>
      <c r="H53" s="240"/>
    </row>
    <row r="54" spans="4:8" ht="15" customHeight="1">
      <c r="D54" s="637" t="s">
        <v>239</v>
      </c>
      <c r="E54" s="638"/>
      <c r="F54" s="638"/>
      <c r="G54" s="639"/>
      <c r="H54" s="241"/>
    </row>
    <row r="55" spans="4:8" ht="1.5" customHeight="1">
      <c r="D55" s="640"/>
      <c r="E55" s="641"/>
      <c r="F55" s="641"/>
      <c r="G55" s="642"/>
      <c r="H55" s="241"/>
    </row>
  </sheetData>
  <mergeCells count="12">
    <mergeCell ref="D54:G55"/>
    <mergeCell ref="D52:G53"/>
    <mergeCell ref="D45:G45"/>
    <mergeCell ref="D46:G46"/>
    <mergeCell ref="D47:G47"/>
    <mergeCell ref="D48:G48"/>
    <mergeCell ref="D49:G49"/>
    <mergeCell ref="D40:G41"/>
    <mergeCell ref="D42:G42"/>
    <mergeCell ref="D43:G44"/>
    <mergeCell ref="D50:G51"/>
    <mergeCell ref="E4:F4"/>
  </mergeCells>
  <hyperlinks>
    <hyperlink ref="A1" location="'Valdymo darbalaukis'!A1" display="Atgal į valdymo darbalaukį"/>
  </hyperlinks>
  <pageMargins left="0.7" right="0.7" top="0.75" bottom="0.75" header="0.3" footer="0.3"/>
  <pageSetup paperSize="9" orientation="portrait" r:id="rId1"/>
  <ignoredErrors>
    <ignoredError sqref="E10"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Formulas="1" zoomScale="55" zoomScaleNormal="55" workbookViewId="0">
      <selection activeCell="B3" sqref="B3:E4"/>
    </sheetView>
  </sheetViews>
  <sheetFormatPr defaultRowHeight="14.25"/>
  <cols>
    <col min="2" max="2" width="43.46484375" customWidth="1"/>
    <col min="3" max="3" width="8.59765625" customWidth="1"/>
    <col min="4" max="4" width="19.06640625" customWidth="1"/>
    <col min="5" max="5" width="31.46484375" style="298" customWidth="1"/>
  </cols>
  <sheetData>
    <row r="1" spans="1:5">
      <c r="A1" s="217" t="s">
        <v>180</v>
      </c>
      <c r="B1" s="218"/>
      <c r="C1" s="218"/>
      <c r="D1" s="218"/>
      <c r="E1" s="314"/>
    </row>
    <row r="2" spans="1:5">
      <c r="A2" s="218"/>
      <c r="B2" s="218"/>
      <c r="C2" s="218"/>
      <c r="D2" s="218"/>
      <c r="E2" s="314"/>
    </row>
    <row r="3" spans="1:5">
      <c r="A3" s="219"/>
      <c r="B3" s="646" t="s">
        <v>181</v>
      </c>
      <c r="C3" s="646"/>
      <c r="D3" s="646"/>
      <c r="E3" s="646"/>
    </row>
    <row r="4" spans="1:5">
      <c r="A4" s="219"/>
      <c r="B4" s="646"/>
      <c r="C4" s="646"/>
      <c r="D4" s="646"/>
      <c r="E4" s="646"/>
    </row>
    <row r="5" spans="1:5" ht="14.65" thickBot="1">
      <c r="A5" s="219"/>
      <c r="B5" s="218"/>
      <c r="C5" s="218"/>
      <c r="D5" s="218"/>
      <c r="E5" s="314"/>
    </row>
    <row r="6" spans="1:5" ht="92.25" thickBot="1">
      <c r="A6" s="570" t="s">
        <v>182</v>
      </c>
      <c r="B6" s="570" t="s">
        <v>183</v>
      </c>
      <c r="C6" s="571" t="s">
        <v>347</v>
      </c>
      <c r="D6" s="572" t="s">
        <v>184</v>
      </c>
      <c r="E6" s="573" t="s">
        <v>185</v>
      </c>
    </row>
    <row r="7" spans="1:5" ht="59.25" customHeight="1">
      <c r="A7" s="220" t="s">
        <v>186</v>
      </c>
      <c r="B7" s="221" t="s">
        <v>187</v>
      </c>
      <c r="C7" s="222"/>
      <c r="D7" s="223"/>
      <c r="E7" s="308"/>
    </row>
    <row r="8" spans="1:5" ht="36" customHeight="1">
      <c r="A8" s="224" t="s">
        <v>188</v>
      </c>
      <c r="B8" s="225" t="s">
        <v>189</v>
      </c>
      <c r="C8" s="226"/>
      <c r="D8" s="227"/>
      <c r="E8" s="309"/>
    </row>
    <row r="9" spans="1:5" ht="31.5" customHeight="1">
      <c r="A9" s="224" t="s">
        <v>190</v>
      </c>
      <c r="B9" s="225" t="s">
        <v>191</v>
      </c>
      <c r="C9" s="226"/>
      <c r="D9" s="227"/>
      <c r="E9" s="309"/>
    </row>
    <row r="10" spans="1:5" ht="57.75" customHeight="1">
      <c r="A10" s="224" t="s">
        <v>192</v>
      </c>
      <c r="B10" s="225" t="s">
        <v>193</v>
      </c>
      <c r="C10" s="226"/>
      <c r="D10" s="227"/>
      <c r="E10" s="309"/>
    </row>
    <row r="11" spans="1:5" ht="54.75" customHeight="1" thickBot="1">
      <c r="A11" s="228" t="s">
        <v>194</v>
      </c>
      <c r="B11" s="229" t="s">
        <v>195</v>
      </c>
      <c r="C11" s="510"/>
      <c r="D11" s="511"/>
      <c r="E11" s="512"/>
    </row>
    <row r="12" spans="1:5" ht="62.25" customHeight="1">
      <c r="A12" s="220" t="s">
        <v>196</v>
      </c>
      <c r="B12" s="221" t="s">
        <v>197</v>
      </c>
      <c r="C12" s="258"/>
      <c r="D12" s="493"/>
      <c r="E12" s="308"/>
    </row>
    <row r="13" spans="1:5" ht="40.5" customHeight="1">
      <c r="A13" s="224" t="s">
        <v>198</v>
      </c>
      <c r="B13" s="225" t="s">
        <v>199</v>
      </c>
      <c r="C13" s="259"/>
      <c r="D13" s="494"/>
      <c r="E13" s="309"/>
    </row>
    <row r="14" spans="1:5" ht="33" customHeight="1">
      <c r="A14" s="224" t="s">
        <v>200</v>
      </c>
      <c r="B14" s="225" t="s">
        <v>201</v>
      </c>
      <c r="C14" s="226"/>
      <c r="D14" s="494"/>
      <c r="E14" s="309"/>
    </row>
    <row r="15" spans="1:5" ht="48.75" customHeight="1">
      <c r="A15" s="224" t="s">
        <v>202</v>
      </c>
      <c r="B15" s="225" t="s">
        <v>203</v>
      </c>
      <c r="C15" s="259"/>
      <c r="D15" s="494"/>
      <c r="E15" s="309"/>
    </row>
    <row r="16" spans="1:5" ht="69" customHeight="1" thickBot="1">
      <c r="A16" s="230" t="s">
        <v>204</v>
      </c>
      <c r="B16" s="231" t="s">
        <v>205</v>
      </c>
      <c r="C16" s="510"/>
      <c r="D16" s="495"/>
      <c r="E16" s="513"/>
    </row>
    <row r="17" spans="1:5" ht="43.5" customHeight="1">
      <c r="A17" s="220" t="s">
        <v>206</v>
      </c>
      <c r="B17" s="221" t="s">
        <v>207</v>
      </c>
      <c r="C17" s="514"/>
      <c r="D17" s="515"/>
      <c r="E17" s="516"/>
    </row>
    <row r="18" spans="1:5" ht="54.75" customHeight="1">
      <c r="A18" s="224" t="s">
        <v>208</v>
      </c>
      <c r="B18" s="225" t="s">
        <v>209</v>
      </c>
      <c r="C18" s="517"/>
      <c r="D18" s="518"/>
      <c r="E18" s="519"/>
    </row>
    <row r="19" spans="1:5" ht="51.75" customHeight="1">
      <c r="A19" s="224" t="s">
        <v>210</v>
      </c>
      <c r="B19" s="225" t="s">
        <v>211</v>
      </c>
      <c r="C19" s="520"/>
      <c r="D19" s="521"/>
      <c r="E19" s="519"/>
    </row>
    <row r="20" spans="1:5" ht="54" customHeight="1">
      <c r="A20" s="224" t="s">
        <v>212</v>
      </c>
      <c r="B20" s="225" t="s">
        <v>213</v>
      </c>
      <c r="C20" s="517"/>
      <c r="D20" s="518"/>
      <c r="E20" s="519"/>
    </row>
    <row r="21" spans="1:5" ht="46.5" customHeight="1">
      <c r="A21" s="224" t="s">
        <v>214</v>
      </c>
      <c r="B21" s="232" t="s">
        <v>215</v>
      </c>
      <c r="C21" s="517"/>
      <c r="D21" s="496"/>
      <c r="E21" s="519"/>
    </row>
    <row r="22" spans="1:5" ht="55.5" customHeight="1" thickBot="1">
      <c r="A22" s="230" t="s">
        <v>216</v>
      </c>
      <c r="B22" s="233" t="s">
        <v>217</v>
      </c>
      <c r="C22" s="517"/>
      <c r="D22" s="522"/>
      <c r="E22" s="513"/>
    </row>
    <row r="23" spans="1:5" ht="41.25" customHeight="1">
      <c r="A23" s="220" t="s">
        <v>218</v>
      </c>
      <c r="B23" s="221" t="s">
        <v>219</v>
      </c>
      <c r="C23" s="514"/>
      <c r="D23" s="515"/>
      <c r="E23" s="523"/>
    </row>
    <row r="24" spans="1:5" ht="49.5" customHeight="1">
      <c r="A24" s="224" t="s">
        <v>220</v>
      </c>
      <c r="B24" s="225" t="s">
        <v>221</v>
      </c>
      <c r="C24" s="517"/>
      <c r="D24" s="518"/>
      <c r="E24" s="519"/>
    </row>
    <row r="25" spans="1:5" ht="64.5" customHeight="1" thickBot="1">
      <c r="A25" s="230" t="s">
        <v>222</v>
      </c>
      <c r="B25" s="233" t="s">
        <v>223</v>
      </c>
      <c r="C25" s="310"/>
      <c r="D25" s="497"/>
      <c r="E25" s="315"/>
    </row>
    <row r="26" spans="1:5" ht="63" customHeight="1">
      <c r="A26" s="220" t="s">
        <v>224</v>
      </c>
      <c r="B26" s="234" t="s">
        <v>225</v>
      </c>
      <c r="C26" s="222"/>
      <c r="D26" s="493"/>
      <c r="E26" s="317"/>
    </row>
    <row r="27" spans="1:5" ht="88.5" customHeight="1">
      <c r="A27" s="224" t="s">
        <v>226</v>
      </c>
      <c r="B27" s="225" t="s">
        <v>227</v>
      </c>
      <c r="C27" s="226"/>
      <c r="D27" s="494"/>
      <c r="E27" s="309"/>
    </row>
    <row r="28" spans="1:5" ht="87" customHeight="1" thickBot="1">
      <c r="A28" s="230" t="s">
        <v>228</v>
      </c>
      <c r="B28" s="233" t="s">
        <v>229</v>
      </c>
      <c r="C28" s="310"/>
      <c r="D28" s="497"/>
      <c r="E28" s="315"/>
    </row>
    <row r="29" spans="1:5" ht="81.75" customHeight="1">
      <c r="A29" s="220" t="s">
        <v>230</v>
      </c>
      <c r="B29" s="221" t="s">
        <v>231</v>
      </c>
      <c r="C29" s="222"/>
      <c r="D29" s="493"/>
      <c r="E29" s="308"/>
    </row>
    <row r="30" spans="1:5" ht="54.75" customHeight="1">
      <c r="A30" s="224" t="s">
        <v>232</v>
      </c>
      <c r="B30" s="225" t="s">
        <v>233</v>
      </c>
      <c r="C30" s="260"/>
      <c r="D30" s="498"/>
      <c r="E30" s="309"/>
    </row>
    <row r="31" spans="1:5" ht="38.65" thickBot="1">
      <c r="A31" s="311" t="s">
        <v>251</v>
      </c>
      <c r="B31" s="312" t="s">
        <v>252</v>
      </c>
      <c r="C31" s="313"/>
      <c r="D31" s="497"/>
      <c r="E31" s="316"/>
    </row>
  </sheetData>
  <mergeCells count="1">
    <mergeCell ref="B3:E4"/>
  </mergeCells>
  <hyperlinks>
    <hyperlink ref="A1" location="'Valdymo darbalaukis'!A1" display="Atgal į  valdymo darbalaukį"/>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workbookViewId="0">
      <selection activeCell="F16" sqref="F16"/>
    </sheetView>
  </sheetViews>
  <sheetFormatPr defaultRowHeight="14.25"/>
  <cols>
    <col min="1" max="1" width="1.59765625" customWidth="1"/>
    <col min="2" max="2" width="14.59765625" customWidth="1"/>
    <col min="3" max="3" width="9.59765625" customWidth="1"/>
    <col min="4" max="28" width="6.796875" style="42" customWidth="1"/>
  </cols>
  <sheetData>
    <row r="1" spans="1:28">
      <c r="A1" s="1" t="s">
        <v>0</v>
      </c>
    </row>
    <row r="3" spans="1:28">
      <c r="B3" s="647" t="s">
        <v>119</v>
      </c>
      <c r="C3" s="647"/>
      <c r="D3" s="647"/>
      <c r="E3" s="647"/>
      <c r="F3" s="647"/>
      <c r="G3" s="647"/>
      <c r="H3" s="647"/>
      <c r="I3" s="647"/>
      <c r="J3" s="647"/>
      <c r="K3" s="647"/>
    </row>
    <row r="4" spans="1:28" ht="14.65" thickBot="1"/>
    <row r="5" spans="1:28" ht="14.65" thickBot="1">
      <c r="B5" s="386" t="s">
        <v>120</v>
      </c>
      <c r="C5" s="136" t="s">
        <v>119</v>
      </c>
      <c r="D5" s="574">
        <v>1</v>
      </c>
      <c r="E5" s="575">
        <v>2</v>
      </c>
      <c r="F5" s="575">
        <v>3</v>
      </c>
      <c r="G5" s="575">
        <v>4</v>
      </c>
      <c r="H5" s="575">
        <v>5</v>
      </c>
      <c r="I5" s="575">
        <v>6</v>
      </c>
      <c r="J5" s="575">
        <v>7</v>
      </c>
      <c r="K5" s="575">
        <v>8</v>
      </c>
      <c r="L5" s="575">
        <v>9</v>
      </c>
      <c r="M5" s="575">
        <v>10</v>
      </c>
      <c r="N5" s="575">
        <v>11</v>
      </c>
      <c r="O5" s="575">
        <v>12</v>
      </c>
      <c r="P5" s="575">
        <v>13</v>
      </c>
      <c r="Q5" s="575">
        <v>14</v>
      </c>
      <c r="R5" s="575">
        <v>15</v>
      </c>
      <c r="S5" s="575">
        <v>16</v>
      </c>
      <c r="T5" s="575">
        <v>17</v>
      </c>
      <c r="U5" s="575">
        <v>18</v>
      </c>
      <c r="V5" s="575">
        <v>19</v>
      </c>
      <c r="W5" s="575">
        <v>20</v>
      </c>
      <c r="X5" s="575">
        <v>21</v>
      </c>
      <c r="Y5" s="575">
        <v>22</v>
      </c>
      <c r="Z5" s="575">
        <v>23</v>
      </c>
      <c r="AA5" s="575">
        <v>24</v>
      </c>
      <c r="AB5" s="576">
        <v>25</v>
      </c>
    </row>
    <row r="6" spans="1:28">
      <c r="B6" s="78" t="s">
        <v>121</v>
      </c>
      <c r="C6" s="245">
        <f>'Dalyvio prielaidos'!H7</f>
        <v>0</v>
      </c>
      <c r="D6" s="79">
        <f>IF(D5&lt;='Bazinės prielaidos'!$E$8,1*(1+$C$6)^(D5-1),0)</f>
        <v>1</v>
      </c>
      <c r="E6" s="249">
        <f>IF(E5&lt;='Bazinės prielaidos'!$E$8,1*(1+$C$6)^(E5-1),0)</f>
        <v>1</v>
      </c>
      <c r="F6" s="249">
        <f>IF(F5&lt;='Bazinės prielaidos'!$E$8,1*(1+$C$6)^(F5-1),0)</f>
        <v>1</v>
      </c>
      <c r="G6" s="249">
        <f>IF(G5&lt;='Bazinės prielaidos'!$E$8,1*(1+$C$6)^(G5-1),0)</f>
        <v>1</v>
      </c>
      <c r="H6" s="249">
        <f>IF(H5&lt;='Bazinės prielaidos'!$E$8,1*(1+$C$6)^(H5-1),0)</f>
        <v>1</v>
      </c>
      <c r="I6" s="249">
        <f>IF(I5&lt;='Bazinės prielaidos'!$E$8,1*(1+$C$6)^(I5-1),0)</f>
        <v>1</v>
      </c>
      <c r="J6" s="249">
        <f>IF(J5&lt;='Bazinės prielaidos'!$E$8,1*(1+$C$6)^(J5-1),0)</f>
        <v>1</v>
      </c>
      <c r="K6" s="249">
        <f>IF(K5&lt;='Bazinės prielaidos'!$E$8,1*(1+$C$6)^(K5-1),0)</f>
        <v>1</v>
      </c>
      <c r="L6" s="249">
        <f>IF(L5&lt;='Bazinės prielaidos'!$E$8,1*(1+$C$6)^(L5-1),0)</f>
        <v>1</v>
      </c>
      <c r="M6" s="249">
        <f>IF(M5&lt;='Bazinės prielaidos'!$E$8,1*(1+$C$6)^(M5-1),0)</f>
        <v>1</v>
      </c>
      <c r="N6" s="249">
        <f>IF(N5&lt;='Bazinės prielaidos'!$E$8,1*(1+$C$6)^(N5-1),0)</f>
        <v>1</v>
      </c>
      <c r="O6" s="249">
        <f>IF(O5&lt;='Bazinės prielaidos'!$E$8,1*(1+$C$6)^(O5-1),0)</f>
        <v>1</v>
      </c>
      <c r="P6" s="249">
        <f>IF(P5&lt;='Bazinės prielaidos'!$E$8,1*(1+$C$6)^(P5-1),0)</f>
        <v>1</v>
      </c>
      <c r="Q6" s="249">
        <f>IF(Q5&lt;='Bazinės prielaidos'!$E$8,1*(1+$C$6)^(Q5-1),0)</f>
        <v>1</v>
      </c>
      <c r="R6" s="249">
        <f>IF(R5&lt;='Bazinės prielaidos'!$E$8,1*(1+$C$6)^(R5-1),0)</f>
        <v>1</v>
      </c>
      <c r="S6" s="249">
        <f>IF(S5&lt;='Bazinės prielaidos'!$E$8,1*(1+$C$6)^(S5-1),0)</f>
        <v>0</v>
      </c>
      <c r="T6" s="249">
        <f>IF(T5&lt;='Bazinės prielaidos'!$E$8,1*(1+$C$6)^(T5-1),0)</f>
        <v>0</v>
      </c>
      <c r="U6" s="249">
        <f>IF(U5&lt;='Bazinės prielaidos'!$E$8,1*(1+$C$6)^(U5-1),0)</f>
        <v>0</v>
      </c>
      <c r="V6" s="249">
        <f>IF(V5&lt;='Bazinės prielaidos'!$E$8,1*(1+$C$6)^(V5-1),0)</f>
        <v>0</v>
      </c>
      <c r="W6" s="249">
        <f>IF(W5&lt;='Bazinės prielaidos'!$E$8,1*(1+$C$6)^(W5-1),0)</f>
        <v>0</v>
      </c>
      <c r="X6" s="249">
        <f>IF(X5&lt;='Bazinės prielaidos'!$E$8,1*(1+$C$6)^(X5-1),0)</f>
        <v>0</v>
      </c>
      <c r="Y6" s="249">
        <f>IF(Y5&lt;='Bazinės prielaidos'!$E$8,1*(1+$C$6)^(Y5-1),0)</f>
        <v>0</v>
      </c>
      <c r="Z6" s="249">
        <f>IF(Z5&lt;='Bazinės prielaidos'!$E$8,1*(1+$C$6)^(Z5-1),0)</f>
        <v>0</v>
      </c>
      <c r="AA6" s="249">
        <f>IF(AA5&lt;='Bazinės prielaidos'!$E$8,1*(1+$C$6)^(AA5-1),0)</f>
        <v>0</v>
      </c>
      <c r="AB6" s="250">
        <f>IF(AB5&lt;='Bazinės prielaidos'!$E$8,1*(1+$C$6)^(AB5-1),0)</f>
        <v>0</v>
      </c>
    </row>
    <row r="7" spans="1:28">
      <c r="B7" s="50" t="s">
        <v>122</v>
      </c>
      <c r="C7" s="246">
        <f>'Dalyvio prielaidos'!H8</f>
        <v>0</v>
      </c>
      <c r="D7" s="80">
        <f>IF(D5&lt;='Bazinės prielaidos'!$E$8,1*(1+$C$7)^(D5-1),0)</f>
        <v>1</v>
      </c>
      <c r="E7" s="248">
        <f>IF(E5&lt;='Bazinės prielaidos'!$E$8,1*(1+$C$7)^(E5-1),0)</f>
        <v>1</v>
      </c>
      <c r="F7" s="248">
        <f>IF(F5&lt;='Bazinės prielaidos'!$E$8,1*(1+$C$7)^(F5-1),0)</f>
        <v>1</v>
      </c>
      <c r="G7" s="248">
        <f>IF(G5&lt;='Bazinės prielaidos'!$E$8,1*(1+$C$7)^(G5-1),0)</f>
        <v>1</v>
      </c>
      <c r="H7" s="248">
        <f>IF(H5&lt;='Bazinės prielaidos'!$E$8,1*(1+$C$7)^(H5-1),0)</f>
        <v>1</v>
      </c>
      <c r="I7" s="248">
        <f>IF(I5&lt;='Bazinės prielaidos'!$E$8,1*(1+$C$7)^(I5-1),0)</f>
        <v>1</v>
      </c>
      <c r="J7" s="248">
        <f>IF(J5&lt;='Bazinės prielaidos'!$E$8,1*(1+$C$7)^(J5-1),0)</f>
        <v>1</v>
      </c>
      <c r="K7" s="248">
        <f>IF(K5&lt;='Bazinės prielaidos'!$E$8,1*(1+$C$7)^(K5-1),0)</f>
        <v>1</v>
      </c>
      <c r="L7" s="248">
        <f>IF(L5&lt;='Bazinės prielaidos'!$E$8,1*(1+$C$7)^(L5-1),0)</f>
        <v>1</v>
      </c>
      <c r="M7" s="248">
        <f>IF(M5&lt;='Bazinės prielaidos'!$E$8,1*(1+$C$7)^(M5-1),0)</f>
        <v>1</v>
      </c>
      <c r="N7" s="248">
        <f>IF(N5&lt;='Bazinės prielaidos'!$E$8,1*(1+$C$7)^(N5-1),0)</f>
        <v>1</v>
      </c>
      <c r="O7" s="248">
        <f>IF(O5&lt;='Bazinės prielaidos'!$E$8,1*(1+$C$7)^(O5-1),0)</f>
        <v>1</v>
      </c>
      <c r="P7" s="248">
        <f>IF(P5&lt;='Bazinės prielaidos'!$E$8,1*(1+$C$7)^(P5-1),0)</f>
        <v>1</v>
      </c>
      <c r="Q7" s="248">
        <f>IF(Q5&lt;='Bazinės prielaidos'!$E$8,1*(1+$C$7)^(Q5-1),0)</f>
        <v>1</v>
      </c>
      <c r="R7" s="248">
        <f>IF(R5&lt;='Bazinės prielaidos'!$E$8,1*(1+$C$7)^(R5-1),0)</f>
        <v>1</v>
      </c>
      <c r="S7" s="248">
        <f>IF(S5&lt;='Bazinės prielaidos'!$E$8,1*(1+$C$7)^(S5-1),0)</f>
        <v>0</v>
      </c>
      <c r="T7" s="248">
        <f>IF(T5&lt;='Bazinės prielaidos'!$E$8,1*(1+$C$7)^(T5-1),0)</f>
        <v>0</v>
      </c>
      <c r="U7" s="248">
        <f>IF(U5&lt;='Bazinės prielaidos'!$E$8,1*(1+$C$7)^(U5-1),0)</f>
        <v>0</v>
      </c>
      <c r="V7" s="248">
        <f>IF(V5&lt;='Bazinės prielaidos'!$E$8,1*(1+$C$7)^(V5-1),0)</f>
        <v>0</v>
      </c>
      <c r="W7" s="248">
        <f>IF(W5&lt;='Bazinės prielaidos'!$E$8,1*(1+$C$7)^(W5-1),0)</f>
        <v>0</v>
      </c>
      <c r="X7" s="248">
        <f>IF(X5&lt;='Bazinės prielaidos'!$E$8,1*(1+$C$7)^(X5-1),0)</f>
        <v>0</v>
      </c>
      <c r="Y7" s="248">
        <f>IF(Y5&lt;='Bazinės prielaidos'!$E$8,1*(1+$C$7)^(Y5-1),0)</f>
        <v>0</v>
      </c>
      <c r="Z7" s="248">
        <f>IF(Z5&lt;='Bazinės prielaidos'!$E$8,1*(1+$C$7)^(Z5-1),0)</f>
        <v>0</v>
      </c>
      <c r="AA7" s="248">
        <f>IF(AA5&lt;='Bazinės prielaidos'!$E$8,1*(1+$C$7)^(AA5-1),0)</f>
        <v>0</v>
      </c>
      <c r="AB7" s="251">
        <f>IF(AB5&lt;='Bazinės prielaidos'!$E$8,1*(1+$C$7)^(AB5-1),0)</f>
        <v>0</v>
      </c>
    </row>
    <row r="8" spans="1:28">
      <c r="B8" s="50" t="s">
        <v>123</v>
      </c>
      <c r="C8" s="246">
        <f>'Dalyvio prielaidos'!H9</f>
        <v>0</v>
      </c>
      <c r="D8" s="80">
        <f>IF(D5&lt;='Bazinės prielaidos'!$E$8,1*(1+$C$8)^(D5-1),0)</f>
        <v>1</v>
      </c>
      <c r="E8" s="248">
        <f>IF(E5&lt;='Bazinės prielaidos'!$E$8,1*(1+$C$8)^(E5-1),0)</f>
        <v>1</v>
      </c>
      <c r="F8" s="248">
        <f>IF(F5&lt;='Bazinės prielaidos'!$E$8,1*(1+$C$8)^(F5-1),0)</f>
        <v>1</v>
      </c>
      <c r="G8" s="248">
        <f>IF(G5&lt;='Bazinės prielaidos'!$E$8,1*(1+$C$8)^(G5-1),0)</f>
        <v>1</v>
      </c>
      <c r="H8" s="248">
        <f>IF(H5&lt;='Bazinės prielaidos'!$E$8,1*(1+$C$8)^(H5-1),0)</f>
        <v>1</v>
      </c>
      <c r="I8" s="248">
        <f>IF(I5&lt;='Bazinės prielaidos'!$E$8,1*(1+$C$8)^(I5-1),0)</f>
        <v>1</v>
      </c>
      <c r="J8" s="248">
        <f>IF(J5&lt;='Bazinės prielaidos'!$E$8,1*(1+$C$8)^(J5-1),0)</f>
        <v>1</v>
      </c>
      <c r="K8" s="248">
        <f>IF(K5&lt;='Bazinės prielaidos'!$E$8,1*(1+$C$8)^(K5-1),0)</f>
        <v>1</v>
      </c>
      <c r="L8" s="248">
        <f>IF(L5&lt;='Bazinės prielaidos'!$E$8,1*(1+$C$8)^(L5-1),0)</f>
        <v>1</v>
      </c>
      <c r="M8" s="248">
        <f>IF(M5&lt;='Bazinės prielaidos'!$E$8,1*(1+$C$8)^(M5-1),0)</f>
        <v>1</v>
      </c>
      <c r="N8" s="248">
        <f>IF(N5&lt;='Bazinės prielaidos'!$E$8,1*(1+$C$8)^(N5-1),0)</f>
        <v>1</v>
      </c>
      <c r="O8" s="248">
        <f>IF(O5&lt;='Bazinės prielaidos'!$E$8,1*(1+$C$8)^(O5-1),0)</f>
        <v>1</v>
      </c>
      <c r="P8" s="248">
        <f>IF(P5&lt;='Bazinės prielaidos'!$E$8,1*(1+$C$8)^(P5-1),0)</f>
        <v>1</v>
      </c>
      <c r="Q8" s="248">
        <f>IF(Q5&lt;='Bazinės prielaidos'!$E$8,1*(1+$C$8)^(Q5-1),0)</f>
        <v>1</v>
      </c>
      <c r="R8" s="248">
        <f>IF(R5&lt;='Bazinės prielaidos'!$E$8,1*(1+$C$8)^(R5-1),0)</f>
        <v>1</v>
      </c>
      <c r="S8" s="248">
        <f>IF(S5&lt;='Bazinės prielaidos'!$E$8,1*(1+$C$8)^(S5-1),0)</f>
        <v>0</v>
      </c>
      <c r="T8" s="248">
        <f>IF(T5&lt;='Bazinės prielaidos'!$E$8,1*(1+$C$8)^(T5-1),0)</f>
        <v>0</v>
      </c>
      <c r="U8" s="248">
        <f>IF(U5&lt;='Bazinės prielaidos'!$E$8,1*(1+$C$8)^(U5-1),0)</f>
        <v>0</v>
      </c>
      <c r="V8" s="248">
        <f>IF(V5&lt;='Bazinės prielaidos'!$E$8,1*(1+$C$8)^(V5-1),0)</f>
        <v>0</v>
      </c>
      <c r="W8" s="248">
        <f>IF(W5&lt;='Bazinės prielaidos'!$E$8,1*(1+$C$8)^(W5-1),0)</f>
        <v>0</v>
      </c>
      <c r="X8" s="248">
        <f>IF(X5&lt;='Bazinės prielaidos'!$E$8,1*(1+$C$8)^(X5-1),0)</f>
        <v>0</v>
      </c>
      <c r="Y8" s="248">
        <f>IF(Y5&lt;='Bazinės prielaidos'!$E$8,1*(1+$C$8)^(Y5-1),0)</f>
        <v>0</v>
      </c>
      <c r="Z8" s="248">
        <f>IF(Z5&lt;='Bazinės prielaidos'!$E$8,1*(1+$C$8)^(Z5-1),0)</f>
        <v>0</v>
      </c>
      <c r="AA8" s="248">
        <f>IF(AA5&lt;='Bazinės prielaidos'!$E$8,1*(1+$C$8)^(AA5-1),0)</f>
        <v>0</v>
      </c>
      <c r="AB8" s="251">
        <f>IF(AB5&lt;='Bazinės prielaidos'!$E$8,1*(1+$C$8)^(AB5-1),0)</f>
        <v>0</v>
      </c>
    </row>
    <row r="9" spans="1:28">
      <c r="B9" s="50" t="s">
        <v>124</v>
      </c>
      <c r="C9" s="246">
        <f>+'Dalyvio prielaidos'!H10</f>
        <v>0.03</v>
      </c>
      <c r="D9" s="80">
        <f>IF(D5&lt;='Bazinės prielaidos'!$E$8,1*(1+$C$9)^(D5-1),0)</f>
        <v>1</v>
      </c>
      <c r="E9" s="248">
        <f>IF(E5&lt;='Bazinės prielaidos'!$E$8,1*(1+$C$9)^(E5-1),0)</f>
        <v>1.03</v>
      </c>
      <c r="F9" s="248">
        <f>IF(F5&lt;='Bazinės prielaidos'!$E$8,1*(1+$C$9)^(F5-1),0)</f>
        <v>1.0609</v>
      </c>
      <c r="G9" s="248">
        <f>IF(G5&lt;='Bazinės prielaidos'!$E$8,1*(1+$C$9)^(G5-1),0)</f>
        <v>1.092727</v>
      </c>
      <c r="H9" s="248">
        <f>IF(H5&lt;='Bazinės prielaidos'!$E$8,1*(1+$C$9)^(H5-1),0)</f>
        <v>1.1255088099999999</v>
      </c>
      <c r="I9" s="248">
        <f>IF(I5&lt;='Bazinės prielaidos'!$E$8,1*(1+$C$9)^(I5-1),0)</f>
        <v>1.1592740742999998</v>
      </c>
      <c r="J9" s="248">
        <f>IF(J5&lt;='Bazinės prielaidos'!$E$8,1*(1+$C$9)^(J5-1),0)</f>
        <v>1.1940522965289999</v>
      </c>
      <c r="K9" s="248">
        <f>IF(K5&lt;='Bazinės prielaidos'!$E$8,1*(1+$C$9)^(K5-1),0)</f>
        <v>1.22987386542487</v>
      </c>
      <c r="L9" s="248">
        <f>IF(L5&lt;='Bazinės prielaidos'!$E$8,1*(1+$C$9)^(L5-1),0)</f>
        <v>1.2667700813876159</v>
      </c>
      <c r="M9" s="248">
        <f>IF(M5&lt;='Bazinės prielaidos'!$E$8,1*(1+$C$9)^(M5-1),0)</f>
        <v>1.3047731838292445</v>
      </c>
      <c r="N9" s="248">
        <f>IF(N5&lt;='Bazinės prielaidos'!$E$8,1*(1+$C$9)^(N5-1),0)</f>
        <v>1.3439163793441218</v>
      </c>
      <c r="O9" s="248">
        <f>IF(O5&lt;='Bazinės prielaidos'!$E$8,1*(1+$C$9)^(O5-1),0)</f>
        <v>1.3842338707244455</v>
      </c>
      <c r="P9" s="248">
        <f>IF(P5&lt;='Bazinės prielaidos'!$E$8,1*(1+$C$9)^(P5-1),0)</f>
        <v>1.4257608868461786</v>
      </c>
      <c r="Q9" s="248">
        <f>IF(Q5&lt;='Bazinės prielaidos'!$E$8,1*(1+$C$9)^(Q5-1),0)</f>
        <v>1.4685337134515639</v>
      </c>
      <c r="R9" s="248">
        <f>IF(R5&lt;='Bazinės prielaidos'!$E$8,1*(1+$C$9)^(R5-1),0)</f>
        <v>1.512589724855111</v>
      </c>
      <c r="S9" s="248">
        <f>IF(S5&lt;='Bazinės prielaidos'!$E$8,1*(1+$C$9)^(S5-1),0)</f>
        <v>0</v>
      </c>
      <c r="T9" s="248">
        <f>IF(T5&lt;='Bazinės prielaidos'!$E$8,1*(1+$C$9)^(T5-1),0)</f>
        <v>0</v>
      </c>
      <c r="U9" s="248">
        <f>IF(U5&lt;='Bazinės prielaidos'!$E$8,1*(1+$C$9)^(U5-1),0)</f>
        <v>0</v>
      </c>
      <c r="V9" s="248">
        <f>IF(V5&lt;='Bazinės prielaidos'!$E$8,1*(1+$C$9)^(V5-1),0)</f>
        <v>0</v>
      </c>
      <c r="W9" s="248">
        <f>IF(W5&lt;='Bazinės prielaidos'!$E$8,1*(1+$C$9)^(W5-1),0)</f>
        <v>0</v>
      </c>
      <c r="X9" s="248">
        <f>IF(X5&lt;='Bazinės prielaidos'!$E$8,1*(1+$C$9)^(X5-1),0)</f>
        <v>0</v>
      </c>
      <c r="Y9" s="248">
        <f>IF(Y5&lt;='Bazinės prielaidos'!$E$8,1*(1+$C$9)^(Y5-1),0)</f>
        <v>0</v>
      </c>
      <c r="Z9" s="248">
        <f>IF(Z5&lt;='Bazinės prielaidos'!$E$8,1*(1+$C$9)^(Z5-1),0)</f>
        <v>0</v>
      </c>
      <c r="AA9" s="248">
        <f>IF(AA5&lt;='Bazinės prielaidos'!$E$8,1*(1+$C$9)^(AA5-1),0)</f>
        <v>0</v>
      </c>
      <c r="AB9" s="251">
        <f>IF(AB5&lt;='Bazinės prielaidos'!$E$8,1*(1+$C$9)^(AB5-1),0)</f>
        <v>0</v>
      </c>
    </row>
    <row r="10" spans="1:28">
      <c r="B10" s="50" t="s">
        <v>126</v>
      </c>
      <c r="C10" s="246">
        <f>'Dalyvio prielaidos'!H13</f>
        <v>0.03</v>
      </c>
      <c r="D10" s="80">
        <f>IF(D5&lt;='Bazinės prielaidos'!$E$8,1*(1+$C$10)^(D5-1),0)</f>
        <v>1</v>
      </c>
      <c r="E10" s="248">
        <f>IF(E5&lt;='Bazinės prielaidos'!$E$8,1*(1+$C$10)^(E5-1),0)</f>
        <v>1.03</v>
      </c>
      <c r="F10" s="248">
        <f>IF(F5&lt;='Bazinės prielaidos'!$E$8,1*(1+$C$10)^(F5-1),0)</f>
        <v>1.0609</v>
      </c>
      <c r="G10" s="248">
        <f>IF(G5&lt;='Bazinės prielaidos'!$E$8,1*(1+$C$10)^(G5-1),0)</f>
        <v>1.092727</v>
      </c>
      <c r="H10" s="248">
        <f>IF(H5&lt;='Bazinės prielaidos'!$E$8,1*(1+$C$10)^(H5-1),0)</f>
        <v>1.1255088099999999</v>
      </c>
      <c r="I10" s="248">
        <f>IF(I5&lt;='Bazinės prielaidos'!$E$8,1*(1+$C$10)^(I5-1),0)</f>
        <v>1.1592740742999998</v>
      </c>
      <c r="J10" s="248">
        <f>IF(J5&lt;='Bazinės prielaidos'!$E$8,1*(1+$C$10)^(J5-1),0)</f>
        <v>1.1940522965289999</v>
      </c>
      <c r="K10" s="248">
        <f>IF(K5&lt;='Bazinės prielaidos'!$E$8,1*(1+$C$10)^(K5-1),0)</f>
        <v>1.22987386542487</v>
      </c>
      <c r="L10" s="248">
        <f>IF(L5&lt;='Bazinės prielaidos'!$E$8,1*(1+$C$10)^(L5-1),0)</f>
        <v>1.2667700813876159</v>
      </c>
      <c r="M10" s="248">
        <f>IF(M5&lt;='Bazinės prielaidos'!$E$8,1*(1+$C$10)^(M5-1),0)</f>
        <v>1.3047731838292445</v>
      </c>
      <c r="N10" s="248">
        <f>IF(N5&lt;='Bazinės prielaidos'!$E$8,1*(1+$C$10)^(N5-1),0)</f>
        <v>1.3439163793441218</v>
      </c>
      <c r="O10" s="248">
        <f>IF(O5&lt;='Bazinės prielaidos'!$E$8,1*(1+$C$10)^(O5-1),0)</f>
        <v>1.3842338707244455</v>
      </c>
      <c r="P10" s="248">
        <f>IF(P5&lt;='Bazinės prielaidos'!$E$8,1*(1+$C$10)^(P5-1),0)</f>
        <v>1.4257608868461786</v>
      </c>
      <c r="Q10" s="248">
        <f>IF(Q5&lt;='Bazinės prielaidos'!$E$8,1*(1+$C$10)^(Q5-1),0)</f>
        <v>1.4685337134515639</v>
      </c>
      <c r="R10" s="248">
        <f>IF(R5&lt;='Bazinės prielaidos'!$E$8,1*(1+$C$10)^(R5-1),0)</f>
        <v>1.512589724855111</v>
      </c>
      <c r="S10" s="248">
        <f>IF(S5&lt;='Bazinės prielaidos'!$E$8,1*(1+$C$10)^(S5-1),0)</f>
        <v>0</v>
      </c>
      <c r="T10" s="248">
        <f>IF(T5&lt;='Bazinės prielaidos'!$E$8,1*(1+$C$10)^(T5-1),0)</f>
        <v>0</v>
      </c>
      <c r="U10" s="248">
        <f>IF(U5&lt;='Bazinės prielaidos'!$E$8,1*(1+$C$10)^(U5-1),0)</f>
        <v>0</v>
      </c>
      <c r="V10" s="248">
        <f>IF(V5&lt;='Bazinės prielaidos'!$E$8,1*(1+$C$10)^(V5-1),0)</f>
        <v>0</v>
      </c>
      <c r="W10" s="248">
        <f>IF(W5&lt;='Bazinės prielaidos'!$E$8,1*(1+$C$10)^(W5-1),0)</f>
        <v>0</v>
      </c>
      <c r="X10" s="248">
        <f>IF(X5&lt;='Bazinės prielaidos'!$E$8,1*(1+$C$10)^(X5-1),0)</f>
        <v>0</v>
      </c>
      <c r="Y10" s="248">
        <f>IF(Y5&lt;='Bazinės prielaidos'!$E$8,1*(1+$C$10)^(Y5-1),0)</f>
        <v>0</v>
      </c>
      <c r="Z10" s="248">
        <f>IF(Z5&lt;='Bazinės prielaidos'!$E$8,1*(1+$C$10)^(Z5-1),0)</f>
        <v>0</v>
      </c>
      <c r="AA10" s="248">
        <f>IF(AA5&lt;='Bazinės prielaidos'!$E$8,1*(1+$C$10)^(AA5-1),0)</f>
        <v>0</v>
      </c>
      <c r="AB10" s="251">
        <f>IF(AB5&lt;='Bazinės prielaidos'!$E$8,1*(1+$C$10)^(AB5-1),0)</f>
        <v>0</v>
      </c>
    </row>
    <row r="11" spans="1:28" ht="14.65" hidden="1" thickBot="1">
      <c r="B11" s="62"/>
      <c r="C11" s="247">
        <f>'Dalyvio prielaidos'!H14</f>
        <v>0</v>
      </c>
      <c r="D11" s="81">
        <f>IF(D5&lt;='Bazinės prielaidos'!$E$8,1*(1+$C$11)^D5,0)</f>
        <v>1</v>
      </c>
      <c r="E11" s="252">
        <f>IF(E5&lt;='Bazinės prielaidos'!$E$8,1*(1+$C$11)^E5,0)</f>
        <v>1</v>
      </c>
      <c r="F11" s="252">
        <f>IF(F5&lt;='Bazinės prielaidos'!$E$8,1*(1+$C$11)^F5,0)</f>
        <v>1</v>
      </c>
      <c r="G11" s="252">
        <f>IF(G5&lt;='Bazinės prielaidos'!$E$8,1*(1+$C$11)^G5,0)</f>
        <v>1</v>
      </c>
      <c r="H11" s="252">
        <f>IF(H5&lt;='Bazinės prielaidos'!$E$8,1*(1+$C$11)^H5,0)</f>
        <v>1</v>
      </c>
      <c r="I11" s="252">
        <f>IF(I5&lt;='Bazinės prielaidos'!$E$8,1*(1+$C$11)^I5,0)</f>
        <v>1</v>
      </c>
      <c r="J11" s="252">
        <f>IF(J5&lt;='Bazinės prielaidos'!$E$8,1*(1+$C$11)^J5,0)</f>
        <v>1</v>
      </c>
      <c r="K11" s="252">
        <f>IF(K5&lt;='Bazinės prielaidos'!$E$8,1*(1+$C$11)^K5,0)</f>
        <v>1</v>
      </c>
      <c r="L11" s="252">
        <f>IF(L5&lt;='Bazinės prielaidos'!$E$8,1*(1+$C$11)^L5,0)</f>
        <v>1</v>
      </c>
      <c r="M11" s="252">
        <f>IF(M5&lt;='Bazinės prielaidos'!$E$8,1*(1+$C$11)^M5,0)</f>
        <v>1</v>
      </c>
      <c r="N11" s="252">
        <f>IF(N5&lt;='Bazinės prielaidos'!$E$8,1*(1+$C$11)^N5,0)</f>
        <v>1</v>
      </c>
      <c r="O11" s="252">
        <f>IF(O5&lt;='Bazinės prielaidos'!$E$8,1*(1+$C$11)^O5,0)</f>
        <v>1</v>
      </c>
      <c r="P11" s="252">
        <f>IF(P5&lt;='Bazinės prielaidos'!$E$8,1*(1+$C$11)^P5,0)</f>
        <v>1</v>
      </c>
      <c r="Q11" s="252">
        <f>IF(Q5&lt;='Bazinės prielaidos'!$E$8,1*(1+$C$11)^Q5,0)</f>
        <v>1</v>
      </c>
      <c r="R11" s="252">
        <f>IF(R5&lt;='Bazinės prielaidos'!$E$8,1*(1+$C$11)^R5,0)</f>
        <v>1</v>
      </c>
      <c r="S11" s="252">
        <f>IF(S5&lt;='Bazinės prielaidos'!$E$8,1*(1+$C$11)^S5,0)</f>
        <v>0</v>
      </c>
      <c r="T11" s="252">
        <f>IF(T5&lt;='Bazinės prielaidos'!$E$8,1*(1+$C$11)^T5,0)</f>
        <v>0</v>
      </c>
      <c r="U11" s="252">
        <f>IF(U5&lt;='Bazinės prielaidos'!$E$8,1*(1+$C$11)^U5,0)</f>
        <v>0</v>
      </c>
      <c r="V11" s="252">
        <f>IF(V5&lt;='Bazinės prielaidos'!$E$8,1*(1+$C$11)^V5,0)</f>
        <v>0</v>
      </c>
      <c r="W11" s="252">
        <f>IF(W5&lt;='Bazinės prielaidos'!$E$8,1*(1+$C$11)^W5,0)</f>
        <v>0</v>
      </c>
      <c r="X11" s="252">
        <f>IF(X5&lt;='Bazinės prielaidos'!$E$8,1*(1+$C$11)^X5,0)</f>
        <v>0</v>
      </c>
      <c r="Y11" s="252">
        <f>IF(Y5&lt;='Bazinės prielaidos'!$E$8,1*(1+$C$11)^Y5,0)</f>
        <v>0</v>
      </c>
      <c r="Z11" s="252">
        <f>IF(Z5&lt;='Bazinės prielaidos'!$E$8,1*(1+$C$11)^Z5,0)</f>
        <v>0</v>
      </c>
      <c r="AA11" s="252">
        <f>IF(AA5&lt;='Bazinės prielaidos'!$E$8,1*(1+$C$11)^AA5,0)</f>
        <v>0</v>
      </c>
      <c r="AB11" s="253">
        <f>IF(AB5&lt;='Bazinės prielaidos'!$E$8,1*(1+$C$11)^AB5,0)</f>
        <v>0</v>
      </c>
    </row>
  </sheetData>
  <mergeCells count="1">
    <mergeCell ref="B3:K3"/>
  </mergeCells>
  <hyperlinks>
    <hyperlink ref="A1" location="'Valdymo darbalaukis'!A1" display="Atgal į valdymo darbalaukį"/>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61"/>
  <sheetViews>
    <sheetView topLeftCell="A4" zoomScale="50" zoomScaleNormal="50" workbookViewId="0">
      <selection activeCell="M19" sqref="M19"/>
    </sheetView>
  </sheetViews>
  <sheetFormatPr defaultRowHeight="14.25" outlineLevelCol="1"/>
  <cols>
    <col min="1" max="3" width="1.796875" customWidth="1"/>
    <col min="4" max="4" width="56.46484375" style="298" customWidth="1"/>
    <col min="5" max="8" width="13.59765625" customWidth="1"/>
    <col min="9" max="9" width="11.59765625" customWidth="1"/>
    <col min="10" max="10" width="12.73046875" customWidth="1"/>
    <col min="11" max="23" width="11.59765625" customWidth="1"/>
    <col min="24" max="24" width="9" customWidth="1" outlineLevel="1"/>
    <col min="25" max="33" width="9.06640625" customWidth="1" outlineLevel="1"/>
    <col min="34" max="34" width="9"/>
  </cols>
  <sheetData>
    <row r="1" spans="1:10">
      <c r="A1" s="347" t="s">
        <v>0</v>
      </c>
      <c r="D1" s="297"/>
    </row>
    <row r="2" spans="1:10" ht="15.75">
      <c r="D2" s="328" t="s">
        <v>246</v>
      </c>
      <c r="E2" s="479"/>
    </row>
    <row r="3" spans="1:10" s="58" customFormat="1"/>
    <row r="4" spans="1:10" ht="22.5" customHeight="1">
      <c r="D4" s="636" t="s">
        <v>9</v>
      </c>
      <c r="E4" s="636"/>
      <c r="F4" s="636"/>
      <c r="G4" s="636"/>
      <c r="H4" s="636"/>
      <c r="I4" s="636"/>
      <c r="J4" s="636"/>
    </row>
    <row r="5" spans="1:10">
      <c r="G5" s="296"/>
    </row>
    <row r="6" spans="1:10" ht="57">
      <c r="D6" s="562" t="s">
        <v>120</v>
      </c>
      <c r="E6" s="562" t="s">
        <v>125</v>
      </c>
      <c r="F6" s="562" t="s">
        <v>117</v>
      </c>
      <c r="G6" s="562" t="s">
        <v>118</v>
      </c>
      <c r="H6" s="562" t="s">
        <v>119</v>
      </c>
      <c r="I6" s="562" t="s">
        <v>247</v>
      </c>
      <c r="J6" s="562" t="s">
        <v>316</v>
      </c>
    </row>
    <row r="7" spans="1:10" s="353" customFormat="1">
      <c r="A7"/>
      <c r="B7"/>
      <c r="C7"/>
      <c r="D7" s="348" t="s">
        <v>127</v>
      </c>
      <c r="E7" s="350" t="s">
        <v>121</v>
      </c>
      <c r="F7" s="685" t="s">
        <v>129</v>
      </c>
      <c r="G7" s="686">
        <v>1000000</v>
      </c>
      <c r="H7" s="359">
        <v>0</v>
      </c>
      <c r="I7" s="676">
        <f>'Bazinės prielaidos'!E11+1</f>
        <v>37</v>
      </c>
      <c r="J7" s="679">
        <f>G7*'Bazinės prielaidos'!$E$15/12</f>
        <v>12000000</v>
      </c>
    </row>
    <row r="8" spans="1:10" s="353" customFormat="1">
      <c r="A8"/>
      <c r="B8"/>
      <c r="C8"/>
      <c r="D8" s="348" t="s">
        <v>128</v>
      </c>
      <c r="E8" s="350" t="s">
        <v>122</v>
      </c>
      <c r="F8" s="685"/>
      <c r="G8" s="686"/>
      <c r="H8" s="359">
        <v>0</v>
      </c>
      <c r="I8" s="677"/>
      <c r="J8" s="680"/>
    </row>
    <row r="9" spans="1:10" s="353" customFormat="1" ht="15.75" customHeight="1">
      <c r="A9" s="364"/>
      <c r="B9" s="364"/>
      <c r="C9" s="365"/>
      <c r="D9" s="349" t="s">
        <v>377</v>
      </c>
      <c r="E9" s="350" t="s">
        <v>123</v>
      </c>
      <c r="F9" s="685"/>
      <c r="G9" s="686"/>
      <c r="H9" s="394">
        <v>0</v>
      </c>
      <c r="I9" s="678"/>
      <c r="J9" s="681"/>
    </row>
    <row r="10" spans="1:10" s="353" customFormat="1">
      <c r="A10"/>
      <c r="B10"/>
      <c r="C10"/>
      <c r="D10" s="348" t="s">
        <v>379</v>
      </c>
      <c r="E10" s="350" t="s">
        <v>124</v>
      </c>
      <c r="G10" s="499">
        <f>SUM(G11:G12)</f>
        <v>100000</v>
      </c>
      <c r="H10" s="395">
        <f>'Bazinės prielaidos'!E26</f>
        <v>0.03</v>
      </c>
      <c r="I10" s="396">
        <f>I7</f>
        <v>37</v>
      </c>
      <c r="J10" s="67">
        <f>G10*'Bazinės prielaidos'!$E$15/12</f>
        <v>1200000</v>
      </c>
    </row>
    <row r="11" spans="1:10" s="353" customFormat="1">
      <c r="A11"/>
      <c r="B11"/>
      <c r="C11"/>
      <c r="D11" s="348" t="s">
        <v>378</v>
      </c>
      <c r="E11" s="350" t="s">
        <v>366</v>
      </c>
      <c r="F11" s="153">
        <f>I84</f>
        <v>50000</v>
      </c>
      <c r="G11" s="500">
        <v>50000</v>
      </c>
      <c r="H11" s="395"/>
      <c r="I11" s="396"/>
      <c r="J11" s="67"/>
    </row>
    <row r="12" spans="1:10" s="353" customFormat="1">
      <c r="A12"/>
      <c r="B12"/>
      <c r="C12"/>
      <c r="D12" s="348" t="s">
        <v>380</v>
      </c>
      <c r="E12" s="350" t="s">
        <v>367</v>
      </c>
      <c r="F12" s="153" t="s">
        <v>129</v>
      </c>
      <c r="G12" s="530">
        <v>50000</v>
      </c>
      <c r="H12" s="395"/>
      <c r="I12" s="396"/>
      <c r="J12" s="67"/>
    </row>
    <row r="13" spans="1:10" s="353" customFormat="1">
      <c r="A13"/>
      <c r="B13"/>
      <c r="C13"/>
      <c r="D13" s="348" t="s">
        <v>381</v>
      </c>
      <c r="E13" s="350" t="s">
        <v>126</v>
      </c>
      <c r="F13" s="153">
        <f>I126</f>
        <v>40000</v>
      </c>
      <c r="G13" s="597">
        <v>50000</v>
      </c>
      <c r="H13" s="395">
        <f>'Bazinės prielaidos'!E26</f>
        <v>0.03</v>
      </c>
      <c r="I13" s="396">
        <f>I7</f>
        <v>37</v>
      </c>
      <c r="J13" s="67">
        <f>G13*'Bazinės prielaidos'!$E$15/12</f>
        <v>600000</v>
      </c>
    </row>
    <row r="14" spans="1:10" ht="0.5" customHeight="1">
      <c r="D14" s="265"/>
      <c r="E14" s="289"/>
      <c r="F14" s="360"/>
      <c r="G14" s="360"/>
      <c r="H14" s="361"/>
      <c r="I14" s="362"/>
      <c r="J14" s="363">
        <f>G14*'Bazinės prielaidos'!$E$15/12</f>
        <v>0</v>
      </c>
    </row>
    <row r="15" spans="1:10" s="293" customFormat="1" ht="14.25" customHeight="1">
      <c r="D15" s="299"/>
      <c r="F15" s="294" t="s">
        <v>134</v>
      </c>
      <c r="G15" s="295">
        <f>+G7+G10+G13</f>
        <v>1150000</v>
      </c>
      <c r="I15" s="357" t="s">
        <v>317</v>
      </c>
      <c r="J15" s="358">
        <f>SUM(J7:J10,J13)</f>
        <v>13800000</v>
      </c>
    </row>
    <row r="16" spans="1:10" ht="14.65" thickBot="1"/>
    <row r="17" spans="1:19" ht="14.65" thickBot="1">
      <c r="D17" s="10" t="s">
        <v>164</v>
      </c>
      <c r="E17" s="352">
        <v>1</v>
      </c>
    </row>
    <row r="19" spans="1:19">
      <c r="A19" s="366" t="s">
        <v>319</v>
      </c>
    </row>
    <row r="21" spans="1:19">
      <c r="D21" s="564"/>
      <c r="E21" s="558" t="s">
        <v>131</v>
      </c>
      <c r="F21" s="558" t="s">
        <v>132</v>
      </c>
      <c r="G21" s="558" t="s">
        <v>255</v>
      </c>
      <c r="H21" s="566" t="s">
        <v>324</v>
      </c>
      <c r="I21" s="389"/>
    </row>
    <row r="22" spans="1:19">
      <c r="D22" s="355" t="s">
        <v>318</v>
      </c>
      <c r="E22" s="337">
        <v>0.15</v>
      </c>
      <c r="F22" s="337">
        <v>0.5</v>
      </c>
      <c r="G22" s="354">
        <f>1-E22-F22</f>
        <v>0.35</v>
      </c>
      <c r="H22" s="359">
        <f>SUM(E22:G22)</f>
        <v>1</v>
      </c>
      <c r="I22" s="390"/>
    </row>
    <row r="23" spans="1:19">
      <c r="D23" s="356" t="s">
        <v>130</v>
      </c>
      <c r="E23" s="288">
        <f>+SUM('Dalyvio prielaidos'!I51+'Dalyvio prielaidos'!I60)*E22</f>
        <v>375000</v>
      </c>
      <c r="F23" s="288">
        <f>+SUM('Dalyvio prielaidos'!I51+'Dalyvio prielaidos'!I60)*F22</f>
        <v>1250000</v>
      </c>
      <c r="G23" s="288">
        <f>+SUM('Dalyvio prielaidos'!I51+'Dalyvio prielaidos'!I60)*G22</f>
        <v>875000</v>
      </c>
      <c r="H23" s="25">
        <f>SUM(E23:G23)</f>
        <v>2500000</v>
      </c>
      <c r="I23" s="15"/>
      <c r="J23" s="15"/>
      <c r="K23" s="15"/>
    </row>
    <row r="25" spans="1:19">
      <c r="B25" s="366" t="s">
        <v>320</v>
      </c>
    </row>
    <row r="27" spans="1:19">
      <c r="D27" s="289" t="s">
        <v>278</v>
      </c>
      <c r="E27" s="536">
        <v>5198</v>
      </c>
    </row>
    <row r="29" spans="1:19" ht="28.5">
      <c r="D29" s="562" t="s">
        <v>276</v>
      </c>
      <c r="E29" s="562" t="s">
        <v>269</v>
      </c>
      <c r="F29" s="562" t="s">
        <v>270</v>
      </c>
      <c r="G29" s="567" t="s">
        <v>271</v>
      </c>
      <c r="H29" s="562" t="s">
        <v>321</v>
      </c>
      <c r="I29" s="562" t="s">
        <v>272</v>
      </c>
      <c r="K29" s="653" t="s">
        <v>335</v>
      </c>
      <c r="L29" s="653"/>
      <c r="M29" s="653"/>
      <c r="N29" s="653"/>
      <c r="O29" s="653"/>
      <c r="P29" s="653"/>
      <c r="Q29" s="653"/>
      <c r="S29" s="283"/>
    </row>
    <row r="30" spans="1:19">
      <c r="D30" s="391" t="s">
        <v>389</v>
      </c>
      <c r="E30" s="484" t="s">
        <v>391</v>
      </c>
      <c r="F30" s="501">
        <v>100</v>
      </c>
      <c r="G30" s="307">
        <f t="shared" ref="G30" si="0">I30/F30</f>
        <v>1000</v>
      </c>
      <c r="H30" s="485">
        <f>I30/$E$27</f>
        <v>19.23816852635629</v>
      </c>
      <c r="I30" s="535">
        <v>100000</v>
      </c>
      <c r="K30" s="666"/>
      <c r="L30" s="666"/>
      <c r="M30" s="666"/>
      <c r="N30" s="666"/>
      <c r="O30" s="666"/>
      <c r="P30" s="666"/>
      <c r="Q30" s="666"/>
      <c r="S30" s="392"/>
    </row>
    <row r="31" spans="1:19">
      <c r="D31" s="391" t="s">
        <v>389</v>
      </c>
      <c r="E31" s="484" t="s">
        <v>391</v>
      </c>
      <c r="F31" s="501">
        <v>100</v>
      </c>
      <c r="G31" s="307">
        <f t="shared" ref="G31:G50" si="1">I31/F31</f>
        <v>1000</v>
      </c>
      <c r="H31" s="485">
        <f t="shared" ref="H31:H50" si="2">I31/$E$27</f>
        <v>19.23816852635629</v>
      </c>
      <c r="I31" s="535">
        <v>100000</v>
      </c>
      <c r="K31" s="651"/>
      <c r="L31" s="651"/>
      <c r="M31" s="651"/>
      <c r="N31" s="651"/>
      <c r="O31" s="651"/>
      <c r="P31" s="651"/>
      <c r="Q31" s="651"/>
      <c r="S31" s="392"/>
    </row>
    <row r="32" spans="1:19">
      <c r="D32" s="391" t="s">
        <v>389</v>
      </c>
      <c r="E32" s="484" t="s">
        <v>391</v>
      </c>
      <c r="F32" s="501">
        <v>100</v>
      </c>
      <c r="G32" s="307">
        <f t="shared" si="1"/>
        <v>1000</v>
      </c>
      <c r="H32" s="485">
        <f t="shared" si="2"/>
        <v>19.23816852635629</v>
      </c>
      <c r="I32" s="535">
        <v>100000</v>
      </c>
      <c r="K32" s="651"/>
      <c r="L32" s="651"/>
      <c r="M32" s="651"/>
      <c r="N32" s="651"/>
      <c r="O32" s="651"/>
      <c r="P32" s="651"/>
      <c r="Q32" s="651"/>
      <c r="S32" s="392"/>
    </row>
    <row r="33" spans="4:21">
      <c r="D33" s="391" t="s">
        <v>389</v>
      </c>
      <c r="E33" s="484" t="s">
        <v>391</v>
      </c>
      <c r="F33" s="501">
        <v>100</v>
      </c>
      <c r="G33" s="307">
        <f t="shared" si="1"/>
        <v>1000</v>
      </c>
      <c r="H33" s="485">
        <f t="shared" si="2"/>
        <v>19.23816852635629</v>
      </c>
      <c r="I33" s="535">
        <v>100000</v>
      </c>
      <c r="K33" s="651"/>
      <c r="L33" s="651"/>
      <c r="M33" s="651"/>
      <c r="N33" s="651"/>
      <c r="O33" s="651"/>
      <c r="P33" s="651"/>
      <c r="Q33" s="651"/>
      <c r="S33" s="392"/>
    </row>
    <row r="34" spans="4:21">
      <c r="D34" s="391" t="s">
        <v>389</v>
      </c>
      <c r="E34" s="484" t="s">
        <v>391</v>
      </c>
      <c r="F34" s="501">
        <v>100</v>
      </c>
      <c r="G34" s="307">
        <f t="shared" si="1"/>
        <v>1000</v>
      </c>
      <c r="H34" s="485">
        <f t="shared" si="2"/>
        <v>19.23816852635629</v>
      </c>
      <c r="I34" s="535">
        <v>100000</v>
      </c>
      <c r="K34" s="651"/>
      <c r="L34" s="651"/>
      <c r="M34" s="651"/>
      <c r="N34" s="651"/>
      <c r="O34" s="651"/>
      <c r="P34" s="651"/>
      <c r="Q34" s="651"/>
      <c r="S34" s="392"/>
    </row>
    <row r="35" spans="4:21" ht="15.4">
      <c r="D35" s="391" t="s">
        <v>389</v>
      </c>
      <c r="E35" s="484" t="s">
        <v>391</v>
      </c>
      <c r="F35" s="501">
        <v>100</v>
      </c>
      <c r="G35" s="307">
        <f t="shared" si="1"/>
        <v>1000</v>
      </c>
      <c r="H35" s="485">
        <f t="shared" si="2"/>
        <v>19.23816852635629</v>
      </c>
      <c r="I35" s="535">
        <v>100000</v>
      </c>
      <c r="K35" s="651"/>
      <c r="L35" s="651"/>
      <c r="M35" s="651"/>
      <c r="N35" s="651"/>
      <c r="O35" s="651"/>
      <c r="P35" s="651"/>
      <c r="Q35" s="651"/>
      <c r="S35" s="392"/>
      <c r="U35" s="529"/>
    </row>
    <row r="36" spans="4:21">
      <c r="D36" s="391" t="s">
        <v>389</v>
      </c>
      <c r="E36" s="484" t="s">
        <v>391</v>
      </c>
      <c r="F36" s="501">
        <v>100</v>
      </c>
      <c r="G36" s="307">
        <f t="shared" si="1"/>
        <v>1000</v>
      </c>
      <c r="H36" s="485">
        <f t="shared" si="2"/>
        <v>19.23816852635629</v>
      </c>
      <c r="I36" s="535">
        <v>100000</v>
      </c>
      <c r="K36" s="651"/>
      <c r="L36" s="651"/>
      <c r="M36" s="651"/>
      <c r="N36" s="651"/>
      <c r="O36" s="651"/>
      <c r="P36" s="651"/>
      <c r="Q36" s="651"/>
      <c r="S36" s="392"/>
      <c r="T36" s="283"/>
    </row>
    <row r="37" spans="4:21">
      <c r="D37" s="391" t="s">
        <v>389</v>
      </c>
      <c r="E37" s="484" t="s">
        <v>391</v>
      </c>
      <c r="F37" s="501">
        <v>100</v>
      </c>
      <c r="G37" s="307">
        <f t="shared" si="1"/>
        <v>1000</v>
      </c>
      <c r="H37" s="485">
        <f t="shared" si="2"/>
        <v>19.23816852635629</v>
      </c>
      <c r="I37" s="535">
        <v>100000</v>
      </c>
      <c r="K37" s="651"/>
      <c r="L37" s="651"/>
      <c r="M37" s="651"/>
      <c r="N37" s="651"/>
      <c r="O37" s="651"/>
      <c r="P37" s="651"/>
      <c r="Q37" s="651"/>
      <c r="S37" s="392"/>
      <c r="T37" s="283"/>
    </row>
    <row r="38" spans="4:21">
      <c r="D38" s="391" t="s">
        <v>389</v>
      </c>
      <c r="E38" s="484" t="s">
        <v>391</v>
      </c>
      <c r="F38" s="501">
        <v>100</v>
      </c>
      <c r="G38" s="307">
        <f t="shared" si="1"/>
        <v>1000</v>
      </c>
      <c r="H38" s="485">
        <f t="shared" si="2"/>
        <v>19.23816852635629</v>
      </c>
      <c r="I38" s="535">
        <v>100000</v>
      </c>
      <c r="K38" s="651"/>
      <c r="L38" s="651"/>
      <c r="M38" s="651"/>
      <c r="N38" s="651"/>
      <c r="O38" s="651"/>
      <c r="P38" s="651"/>
      <c r="Q38" s="651"/>
      <c r="S38" s="392"/>
      <c r="T38" s="392"/>
    </row>
    <row r="39" spans="4:21">
      <c r="D39" s="391" t="s">
        <v>389</v>
      </c>
      <c r="E39" s="484" t="s">
        <v>391</v>
      </c>
      <c r="F39" s="501">
        <v>100</v>
      </c>
      <c r="G39" s="307">
        <f t="shared" si="1"/>
        <v>1000</v>
      </c>
      <c r="H39" s="485">
        <f t="shared" si="2"/>
        <v>19.23816852635629</v>
      </c>
      <c r="I39" s="535">
        <v>100000</v>
      </c>
      <c r="K39" s="651"/>
      <c r="L39" s="651"/>
      <c r="M39" s="651"/>
      <c r="N39" s="651"/>
      <c r="O39" s="651"/>
      <c r="P39" s="651"/>
      <c r="Q39" s="651"/>
      <c r="S39" s="392"/>
      <c r="T39" s="392"/>
    </row>
    <row r="40" spans="4:21">
      <c r="D40" s="391" t="s">
        <v>389</v>
      </c>
      <c r="E40" s="484" t="s">
        <v>391</v>
      </c>
      <c r="F40" s="501">
        <v>100</v>
      </c>
      <c r="G40" s="307">
        <f t="shared" si="1"/>
        <v>1000</v>
      </c>
      <c r="H40" s="485">
        <f t="shared" si="2"/>
        <v>19.23816852635629</v>
      </c>
      <c r="I40" s="535">
        <v>100000</v>
      </c>
      <c r="K40" s="651"/>
      <c r="L40" s="651"/>
      <c r="M40" s="651"/>
      <c r="N40" s="651"/>
      <c r="O40" s="651"/>
      <c r="P40" s="651"/>
      <c r="Q40" s="651"/>
      <c r="S40" s="392"/>
      <c r="T40" s="392"/>
    </row>
    <row r="41" spans="4:21">
      <c r="D41" s="391" t="s">
        <v>389</v>
      </c>
      <c r="E41" s="484" t="s">
        <v>391</v>
      </c>
      <c r="F41" s="501">
        <v>100</v>
      </c>
      <c r="G41" s="307">
        <f t="shared" si="1"/>
        <v>1000</v>
      </c>
      <c r="H41" s="485">
        <f t="shared" si="2"/>
        <v>19.23816852635629</v>
      </c>
      <c r="I41" s="535">
        <v>100000</v>
      </c>
      <c r="K41" s="651"/>
      <c r="L41" s="651"/>
      <c r="M41" s="651"/>
      <c r="N41" s="651"/>
      <c r="O41" s="651"/>
      <c r="P41" s="651"/>
      <c r="Q41" s="651"/>
      <c r="S41" s="393"/>
    </row>
    <row r="42" spans="4:21">
      <c r="D42" s="391" t="s">
        <v>389</v>
      </c>
      <c r="E42" s="484" t="s">
        <v>391</v>
      </c>
      <c r="F42" s="501">
        <v>100</v>
      </c>
      <c r="G42" s="307">
        <f t="shared" si="1"/>
        <v>1000</v>
      </c>
      <c r="H42" s="485">
        <f t="shared" si="2"/>
        <v>19.23816852635629</v>
      </c>
      <c r="I42" s="535">
        <v>100000</v>
      </c>
      <c r="K42" s="651"/>
      <c r="L42" s="651"/>
      <c r="M42" s="651"/>
      <c r="N42" s="651"/>
      <c r="O42" s="651"/>
      <c r="P42" s="651"/>
      <c r="Q42" s="651"/>
      <c r="S42" s="392"/>
    </row>
    <row r="43" spans="4:21">
      <c r="D43" s="391" t="s">
        <v>389</v>
      </c>
      <c r="E43" s="484" t="s">
        <v>391</v>
      </c>
      <c r="F43" s="501">
        <v>100</v>
      </c>
      <c r="G43" s="307">
        <f t="shared" si="1"/>
        <v>1000</v>
      </c>
      <c r="H43" s="485">
        <f t="shared" si="2"/>
        <v>19.23816852635629</v>
      </c>
      <c r="I43" s="535">
        <v>100000</v>
      </c>
      <c r="K43" s="651"/>
      <c r="L43" s="651"/>
      <c r="M43" s="651"/>
      <c r="N43" s="651"/>
      <c r="O43" s="651"/>
      <c r="P43" s="651"/>
      <c r="Q43" s="651"/>
      <c r="S43" s="392"/>
    </row>
    <row r="44" spans="4:21">
      <c r="D44" s="391" t="s">
        <v>389</v>
      </c>
      <c r="E44" s="484" t="s">
        <v>391</v>
      </c>
      <c r="F44" s="501">
        <v>100</v>
      </c>
      <c r="G44" s="307">
        <f t="shared" si="1"/>
        <v>1000</v>
      </c>
      <c r="H44" s="485">
        <f t="shared" si="2"/>
        <v>19.23816852635629</v>
      </c>
      <c r="I44" s="535">
        <v>100000</v>
      </c>
      <c r="K44" s="651"/>
      <c r="L44" s="651"/>
      <c r="M44" s="651"/>
      <c r="N44" s="651"/>
      <c r="O44" s="651"/>
      <c r="P44" s="651"/>
      <c r="Q44" s="651"/>
      <c r="S44" s="392"/>
    </row>
    <row r="45" spans="4:21">
      <c r="D45" s="391" t="s">
        <v>389</v>
      </c>
      <c r="E45" s="484" t="s">
        <v>391</v>
      </c>
      <c r="F45" s="501">
        <v>100</v>
      </c>
      <c r="G45" s="307">
        <f t="shared" si="1"/>
        <v>1000</v>
      </c>
      <c r="H45" s="485">
        <f t="shared" si="2"/>
        <v>19.23816852635629</v>
      </c>
      <c r="I45" s="535">
        <v>100000</v>
      </c>
      <c r="K45" s="651"/>
      <c r="L45" s="651"/>
      <c r="M45" s="651"/>
      <c r="N45" s="651"/>
      <c r="O45" s="651"/>
      <c r="P45" s="651"/>
      <c r="Q45" s="651"/>
      <c r="S45" s="392"/>
    </row>
    <row r="46" spans="4:21">
      <c r="D46" s="391" t="s">
        <v>389</v>
      </c>
      <c r="E46" s="484" t="s">
        <v>391</v>
      </c>
      <c r="F46" s="501">
        <v>100</v>
      </c>
      <c r="G46" s="307">
        <f t="shared" si="1"/>
        <v>1000</v>
      </c>
      <c r="H46" s="485">
        <f t="shared" si="2"/>
        <v>19.23816852635629</v>
      </c>
      <c r="I46" s="535">
        <v>100000</v>
      </c>
      <c r="K46" s="651"/>
      <c r="L46" s="651"/>
      <c r="M46" s="651"/>
      <c r="N46" s="651"/>
      <c r="O46" s="651"/>
      <c r="P46" s="651"/>
      <c r="Q46" s="651"/>
      <c r="S46" s="392"/>
    </row>
    <row r="47" spans="4:21">
      <c r="D47" s="391" t="s">
        <v>389</v>
      </c>
      <c r="E47" s="484" t="s">
        <v>391</v>
      </c>
      <c r="F47" s="501">
        <v>100</v>
      </c>
      <c r="G47" s="307">
        <f t="shared" si="1"/>
        <v>1000</v>
      </c>
      <c r="H47" s="485">
        <f t="shared" si="2"/>
        <v>19.23816852635629</v>
      </c>
      <c r="I47" s="535">
        <v>100000</v>
      </c>
      <c r="K47" s="651"/>
      <c r="L47" s="651"/>
      <c r="M47" s="651"/>
      <c r="N47" s="651"/>
      <c r="O47" s="651"/>
      <c r="P47" s="651"/>
      <c r="Q47" s="651"/>
      <c r="S47" s="392"/>
    </row>
    <row r="48" spans="4:21">
      <c r="D48" s="391" t="s">
        <v>389</v>
      </c>
      <c r="E48" s="484" t="s">
        <v>391</v>
      </c>
      <c r="F48" s="501">
        <v>100</v>
      </c>
      <c r="G48" s="307">
        <f t="shared" si="1"/>
        <v>1000</v>
      </c>
      <c r="H48" s="485">
        <f t="shared" si="2"/>
        <v>19.23816852635629</v>
      </c>
      <c r="I48" s="535">
        <v>100000</v>
      </c>
      <c r="K48" s="651"/>
      <c r="L48" s="651"/>
      <c r="M48" s="651"/>
      <c r="N48" s="651"/>
      <c r="O48" s="651"/>
      <c r="P48" s="651"/>
      <c r="Q48" s="651"/>
      <c r="S48" s="392"/>
    </row>
    <row r="49" spans="2:33">
      <c r="D49" s="391" t="s">
        <v>389</v>
      </c>
      <c r="E49" s="484" t="s">
        <v>391</v>
      </c>
      <c r="F49" s="501">
        <v>100</v>
      </c>
      <c r="G49" s="307">
        <f t="shared" si="1"/>
        <v>1000</v>
      </c>
      <c r="H49" s="485">
        <f t="shared" si="2"/>
        <v>19.23816852635629</v>
      </c>
      <c r="I49" s="535">
        <v>100000</v>
      </c>
      <c r="K49" s="651"/>
      <c r="L49" s="651"/>
      <c r="M49" s="651"/>
      <c r="N49" s="651"/>
      <c r="O49" s="651"/>
      <c r="P49" s="651"/>
      <c r="Q49" s="651"/>
      <c r="S49" s="392"/>
    </row>
    <row r="50" spans="2:33">
      <c r="D50" s="391" t="s">
        <v>390</v>
      </c>
      <c r="E50" s="484" t="s">
        <v>391</v>
      </c>
      <c r="F50" s="501">
        <v>100</v>
      </c>
      <c r="G50" s="307">
        <f t="shared" si="1"/>
        <v>1000</v>
      </c>
      <c r="H50" s="485">
        <f t="shared" si="2"/>
        <v>19.23816852635629</v>
      </c>
      <c r="I50" s="535">
        <v>100000</v>
      </c>
      <c r="K50" s="651"/>
      <c r="L50" s="651"/>
      <c r="M50" s="651"/>
      <c r="N50" s="651"/>
      <c r="O50" s="651"/>
      <c r="P50" s="651"/>
      <c r="Q50" s="651"/>
      <c r="S50" s="392"/>
    </row>
    <row r="51" spans="2:33">
      <c r="D51" s="284" t="s">
        <v>273</v>
      </c>
      <c r="E51" s="285"/>
      <c r="F51" s="95"/>
      <c r="G51" s="291"/>
      <c r="H51" s="367">
        <f t="shared" ref="H51" si="3">I51/$E$27</f>
        <v>404.00153905348213</v>
      </c>
      <c r="I51" s="95">
        <f>SUM(I30:I50)</f>
        <v>2100000</v>
      </c>
      <c r="S51" s="282"/>
    </row>
    <row r="53" spans="2:33">
      <c r="B53" s="287" t="s">
        <v>322</v>
      </c>
    </row>
    <row r="55" spans="2:33" ht="28.5">
      <c r="D55" s="566" t="s">
        <v>276</v>
      </c>
      <c r="E55" s="562" t="s">
        <v>269</v>
      </c>
      <c r="F55" s="566" t="s">
        <v>270</v>
      </c>
      <c r="G55" s="567" t="s">
        <v>271</v>
      </c>
      <c r="H55" s="566" t="s">
        <v>321</v>
      </c>
      <c r="I55" s="562" t="s">
        <v>272</v>
      </c>
      <c r="K55" s="670" t="s">
        <v>335</v>
      </c>
      <c r="L55" s="671"/>
      <c r="M55" s="671"/>
      <c r="N55" s="671"/>
      <c r="O55" s="671"/>
      <c r="P55" s="671"/>
      <c r="Q55" s="672"/>
    </row>
    <row r="56" spans="2:33">
      <c r="D56" s="391" t="s">
        <v>389</v>
      </c>
      <c r="E56" s="484" t="s">
        <v>391</v>
      </c>
      <c r="F56" s="501">
        <v>100</v>
      </c>
      <c r="G56" s="307">
        <f>I56/F56</f>
        <v>1000</v>
      </c>
      <c r="H56" s="485">
        <f t="shared" ref="H56:H57" si="4">I56/$E$27</f>
        <v>19.23816852635629</v>
      </c>
      <c r="I56" s="535">
        <v>100000</v>
      </c>
      <c r="K56" s="651"/>
      <c r="L56" s="651"/>
      <c r="M56" s="651"/>
      <c r="N56" s="651"/>
      <c r="O56" s="651"/>
      <c r="P56" s="651"/>
      <c r="Q56" s="651"/>
    </row>
    <row r="57" spans="2:33">
      <c r="D57" s="391" t="s">
        <v>389</v>
      </c>
      <c r="E57" s="484" t="s">
        <v>391</v>
      </c>
      <c r="F57" s="501">
        <v>100</v>
      </c>
      <c r="G57" s="307">
        <f>I57/F57</f>
        <v>1000</v>
      </c>
      <c r="H57" s="485">
        <f t="shared" si="4"/>
        <v>19.23816852635629</v>
      </c>
      <c r="I57" s="535">
        <v>100000</v>
      </c>
      <c r="K57" s="651"/>
      <c r="L57" s="651"/>
      <c r="M57" s="651"/>
      <c r="N57" s="651"/>
      <c r="O57" s="651"/>
      <c r="P57" s="651"/>
      <c r="Q57" s="651"/>
    </row>
    <row r="58" spans="2:33">
      <c r="D58" s="391" t="s">
        <v>389</v>
      </c>
      <c r="E58" s="484" t="s">
        <v>391</v>
      </c>
      <c r="F58" s="501">
        <v>100</v>
      </c>
      <c r="G58" s="307">
        <f t="shared" ref="G58:G59" si="5">I58/F58</f>
        <v>1000</v>
      </c>
      <c r="H58" s="485">
        <f t="shared" ref="H58:H59" si="6">I58/$E$27</f>
        <v>19.23816852635629</v>
      </c>
      <c r="I58" s="535">
        <v>100000</v>
      </c>
      <c r="K58" s="667"/>
      <c r="L58" s="668"/>
      <c r="M58" s="668"/>
      <c r="N58" s="668"/>
      <c r="O58" s="668"/>
      <c r="P58" s="668"/>
      <c r="Q58" s="669"/>
    </row>
    <row r="59" spans="2:33">
      <c r="D59" s="391" t="s">
        <v>390</v>
      </c>
      <c r="E59" s="484" t="s">
        <v>391</v>
      </c>
      <c r="F59" s="501">
        <v>100</v>
      </c>
      <c r="G59" s="307">
        <f t="shared" si="5"/>
        <v>1000</v>
      </c>
      <c r="H59" s="485">
        <f t="shared" si="6"/>
        <v>19.23816852635629</v>
      </c>
      <c r="I59" s="535">
        <v>100000</v>
      </c>
      <c r="K59" s="673"/>
      <c r="L59" s="674"/>
      <c r="M59" s="674"/>
      <c r="N59" s="674"/>
      <c r="O59" s="674"/>
      <c r="P59" s="674"/>
      <c r="Q59" s="675"/>
    </row>
    <row r="60" spans="2:33">
      <c r="D60" s="284" t="s">
        <v>273</v>
      </c>
      <c r="E60" s="292" t="s">
        <v>274</v>
      </c>
      <c r="F60" s="95"/>
      <c r="G60" s="291"/>
      <c r="H60" s="95">
        <f>SUM(H56:H59)</f>
        <v>76.95267410542516</v>
      </c>
      <c r="I60" s="95">
        <f>SUM(I56:I59)</f>
        <v>400000</v>
      </c>
      <c r="K60" s="652"/>
      <c r="L60" s="652"/>
      <c r="M60" s="652"/>
      <c r="N60" s="652"/>
      <c r="O60" s="652"/>
      <c r="P60" s="652"/>
      <c r="Q60" s="652"/>
    </row>
    <row r="61" spans="2:33" ht="14.55" customHeight="1"/>
    <row r="62" spans="2:33" ht="13.05" hidden="1" customHeight="1">
      <c r="B62" s="366" t="s">
        <v>363</v>
      </c>
      <c r="D62"/>
      <c r="I62" s="392"/>
    </row>
    <row r="63" spans="2:33" ht="13.05" hidden="1" customHeight="1"/>
    <row r="64" spans="2:33" ht="13.05" hidden="1" customHeight="1">
      <c r="D64" s="648" t="s">
        <v>402</v>
      </c>
      <c r="E64" s="648" t="s">
        <v>269</v>
      </c>
      <c r="F64" s="649" t="s">
        <v>270</v>
      </c>
      <c r="G64" s="650" t="s">
        <v>271</v>
      </c>
      <c r="H64" s="648" t="s">
        <v>323</v>
      </c>
      <c r="I64" s="663" t="s">
        <v>272</v>
      </c>
      <c r="J64" s="663"/>
      <c r="K64" s="663"/>
      <c r="L64" s="663"/>
      <c r="M64" s="663"/>
      <c r="N64" s="663"/>
      <c r="O64" s="663"/>
      <c r="P64" s="663"/>
      <c r="Q64" s="663"/>
      <c r="R64" s="663"/>
      <c r="S64" s="663"/>
      <c r="T64" s="663"/>
      <c r="U64" s="663"/>
      <c r="V64" s="663"/>
      <c r="W64" s="663"/>
      <c r="X64" s="663"/>
      <c r="Y64" s="663"/>
      <c r="Z64" s="663"/>
      <c r="AA64" s="663"/>
      <c r="AB64" s="663"/>
      <c r="AC64" s="663"/>
      <c r="AD64" s="663"/>
      <c r="AE64" s="663"/>
      <c r="AF64" s="663"/>
      <c r="AG64" s="663"/>
    </row>
    <row r="65" spans="3:41" ht="13.05" hidden="1" customHeight="1">
      <c r="D65" s="648"/>
      <c r="E65" s="648"/>
      <c r="F65" s="649"/>
      <c r="G65" s="650"/>
      <c r="H65" s="648"/>
      <c r="I65" s="563">
        <f>YEAR('Bazinės prielaidos'!$E$7)</f>
        <v>2023</v>
      </c>
      <c r="J65" s="563">
        <f>I65+1</f>
        <v>2024</v>
      </c>
      <c r="K65" s="563">
        <f t="shared" ref="K65:AG65" si="7">J65+1</f>
        <v>2025</v>
      </c>
      <c r="L65" s="563">
        <f t="shared" si="7"/>
        <v>2026</v>
      </c>
      <c r="M65" s="563">
        <f t="shared" si="7"/>
        <v>2027</v>
      </c>
      <c r="N65" s="563">
        <f t="shared" si="7"/>
        <v>2028</v>
      </c>
      <c r="O65" s="563">
        <f t="shared" si="7"/>
        <v>2029</v>
      </c>
      <c r="P65" s="563">
        <f t="shared" si="7"/>
        <v>2030</v>
      </c>
      <c r="Q65" s="563">
        <f t="shared" si="7"/>
        <v>2031</v>
      </c>
      <c r="R65" s="563">
        <f t="shared" si="7"/>
        <v>2032</v>
      </c>
      <c r="S65" s="563">
        <f t="shared" si="7"/>
        <v>2033</v>
      </c>
      <c r="T65" s="563">
        <f t="shared" si="7"/>
        <v>2034</v>
      </c>
      <c r="U65" s="563">
        <f t="shared" si="7"/>
        <v>2035</v>
      </c>
      <c r="V65" s="563">
        <f t="shared" si="7"/>
        <v>2036</v>
      </c>
      <c r="W65" s="563">
        <f t="shared" si="7"/>
        <v>2037</v>
      </c>
      <c r="X65" s="563">
        <f t="shared" si="7"/>
        <v>2038</v>
      </c>
      <c r="Y65" s="563">
        <f t="shared" si="7"/>
        <v>2039</v>
      </c>
      <c r="Z65" s="563">
        <f t="shared" si="7"/>
        <v>2040</v>
      </c>
      <c r="AA65" s="563">
        <f t="shared" si="7"/>
        <v>2041</v>
      </c>
      <c r="AB65" s="563">
        <f t="shared" si="7"/>
        <v>2042</v>
      </c>
      <c r="AC65" s="563">
        <f t="shared" si="7"/>
        <v>2043</v>
      </c>
      <c r="AD65" s="563">
        <f t="shared" si="7"/>
        <v>2044</v>
      </c>
      <c r="AE65" s="563">
        <f t="shared" si="7"/>
        <v>2045</v>
      </c>
      <c r="AF65" s="563">
        <f t="shared" si="7"/>
        <v>2046</v>
      </c>
      <c r="AG65" s="563">
        <f t="shared" si="7"/>
        <v>2047</v>
      </c>
    </row>
    <row r="66" spans="3:41" ht="13.05" hidden="1" customHeight="1">
      <c r="D66" s="648"/>
      <c r="E66" s="648"/>
      <c r="F66" s="649"/>
      <c r="G66" s="650"/>
      <c r="H66" s="648"/>
      <c r="I66" s="563">
        <v>1</v>
      </c>
      <c r="J66" s="563">
        <v>2</v>
      </c>
      <c r="K66" s="563">
        <v>3</v>
      </c>
      <c r="L66" s="563">
        <v>4</v>
      </c>
      <c r="M66" s="563">
        <v>5</v>
      </c>
      <c r="N66" s="563">
        <v>6</v>
      </c>
      <c r="O66" s="563">
        <v>7</v>
      </c>
      <c r="P66" s="563">
        <v>8</v>
      </c>
      <c r="Q66" s="563">
        <v>9</v>
      </c>
      <c r="R66" s="563">
        <v>10</v>
      </c>
      <c r="S66" s="563">
        <v>11</v>
      </c>
      <c r="T66" s="563">
        <v>12</v>
      </c>
      <c r="U66" s="563">
        <v>13</v>
      </c>
      <c r="V66" s="563">
        <v>14</v>
      </c>
      <c r="W66" s="563">
        <v>15</v>
      </c>
      <c r="X66" s="563">
        <v>16</v>
      </c>
      <c r="Y66" s="563">
        <v>17</v>
      </c>
      <c r="Z66" s="563">
        <v>18</v>
      </c>
      <c r="AA66" s="563">
        <v>19</v>
      </c>
      <c r="AB66" s="563">
        <v>20</v>
      </c>
      <c r="AC66" s="563">
        <v>21</v>
      </c>
      <c r="AD66" s="563">
        <v>22</v>
      </c>
      <c r="AE66" s="563">
        <v>23</v>
      </c>
      <c r="AF66" s="563">
        <v>24</v>
      </c>
      <c r="AG66" s="563">
        <v>25</v>
      </c>
      <c r="AI66" s="664" t="s">
        <v>335</v>
      </c>
      <c r="AJ66" s="664"/>
      <c r="AK66" s="664"/>
      <c r="AL66" s="664"/>
      <c r="AM66" s="664"/>
      <c r="AN66" s="664"/>
      <c r="AO66" s="664"/>
    </row>
    <row r="67" spans="3:41" s="15" customFormat="1" ht="13.05" hidden="1" customHeight="1">
      <c r="D67" s="368" t="s">
        <v>394</v>
      </c>
      <c r="E67" s="484" t="s">
        <v>391</v>
      </c>
      <c r="F67" s="501">
        <v>10</v>
      </c>
      <c r="G67" s="25">
        <f>SUM(I67:AG67)/F67</f>
        <v>0</v>
      </c>
      <c r="H67" s="25">
        <f t="shared" ref="H67" si="8">SUM(I67:AG67)/$E$27</f>
        <v>0</v>
      </c>
      <c r="I67" s="440"/>
      <c r="J67" s="489"/>
      <c r="K67" s="489"/>
      <c r="L67" s="560">
        <v>0</v>
      </c>
      <c r="M67" s="560">
        <v>0</v>
      </c>
      <c r="N67" s="560">
        <v>0</v>
      </c>
      <c r="O67" s="560">
        <v>0</v>
      </c>
      <c r="P67" s="560">
        <v>0</v>
      </c>
      <c r="Q67" s="560">
        <v>0</v>
      </c>
      <c r="R67" s="560">
        <v>0</v>
      </c>
      <c r="S67" s="560">
        <v>0</v>
      </c>
      <c r="T67" s="560">
        <v>0</v>
      </c>
      <c r="U67" s="560">
        <v>0</v>
      </c>
      <c r="V67" s="560">
        <v>0</v>
      </c>
      <c r="W67" s="560">
        <v>0</v>
      </c>
      <c r="X67" s="489"/>
      <c r="Y67" s="489"/>
      <c r="Z67" s="489"/>
      <c r="AA67" s="489"/>
      <c r="AB67" s="489"/>
      <c r="AC67" s="489"/>
      <c r="AD67" s="489"/>
      <c r="AE67" s="489"/>
      <c r="AF67" s="489"/>
      <c r="AG67" s="489"/>
      <c r="AI67" s="665"/>
      <c r="AJ67" s="665"/>
      <c r="AK67" s="665"/>
      <c r="AL67" s="665"/>
      <c r="AM67" s="665"/>
      <c r="AN67" s="665"/>
      <c r="AO67" s="665"/>
    </row>
    <row r="68" spans="3:41" s="15" customFormat="1" ht="13.05" hidden="1" customHeight="1">
      <c r="D68" s="368" t="s">
        <v>394</v>
      </c>
      <c r="E68" s="484" t="s">
        <v>391</v>
      </c>
      <c r="F68" s="501">
        <v>10</v>
      </c>
      <c r="G68" s="25">
        <f t="shared" ref="G68:G70" si="9">SUM(I68:AG68)/F68</f>
        <v>0</v>
      </c>
      <c r="H68" s="25">
        <f t="shared" ref="H68:H70" si="10">SUM(I68:AG68)/$E$27</f>
        <v>0</v>
      </c>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I68" s="652"/>
      <c r="AJ68" s="652"/>
      <c r="AK68" s="652"/>
      <c r="AL68" s="652"/>
      <c r="AM68" s="652"/>
      <c r="AN68" s="652"/>
      <c r="AO68" s="652"/>
    </row>
    <row r="69" spans="3:41" s="15" customFormat="1" ht="13.05" hidden="1" customHeight="1">
      <c r="D69" s="368" t="s">
        <v>394</v>
      </c>
      <c r="E69" s="484" t="s">
        <v>391</v>
      </c>
      <c r="F69" s="501">
        <v>10</v>
      </c>
      <c r="G69" s="25">
        <f t="shared" si="9"/>
        <v>0</v>
      </c>
      <c r="H69" s="25">
        <f t="shared" si="10"/>
        <v>0</v>
      </c>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I69" s="652"/>
      <c r="AJ69" s="652"/>
      <c r="AK69" s="652"/>
      <c r="AL69" s="652"/>
      <c r="AM69" s="652"/>
      <c r="AN69" s="652"/>
      <c r="AO69" s="652"/>
    </row>
    <row r="70" spans="3:41" s="15" customFormat="1" ht="13.05" hidden="1" customHeight="1">
      <c r="D70" s="391" t="s">
        <v>395</v>
      </c>
      <c r="E70" s="484" t="s">
        <v>391</v>
      </c>
      <c r="F70" s="501">
        <v>10</v>
      </c>
      <c r="G70" s="25">
        <f t="shared" si="9"/>
        <v>0</v>
      </c>
      <c r="H70" s="25">
        <f t="shared" si="10"/>
        <v>0</v>
      </c>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I70" s="652"/>
      <c r="AJ70" s="652"/>
      <c r="AK70" s="652"/>
      <c r="AL70" s="652"/>
      <c r="AM70" s="652"/>
      <c r="AN70" s="652"/>
      <c r="AO70" s="652"/>
    </row>
    <row r="71" spans="3:41" s="216" customFormat="1" ht="13.05" hidden="1" customHeight="1">
      <c r="D71" s="95" t="s">
        <v>324</v>
      </c>
      <c r="E71" s="95"/>
      <c r="F71" s="95"/>
      <c r="G71" s="95"/>
      <c r="H71" s="397">
        <f t="shared" ref="H71" si="11">SUM(H67:H68)</f>
        <v>0</v>
      </c>
      <c r="I71" s="397">
        <f>SUM(I67:I70)</f>
        <v>0</v>
      </c>
      <c r="J71" s="397">
        <f t="shared" ref="J71:AG71" si="12">SUM(J67:J70)</f>
        <v>0</v>
      </c>
      <c r="K71" s="397">
        <f t="shared" si="12"/>
        <v>0</v>
      </c>
      <c r="L71" s="397">
        <f t="shared" si="12"/>
        <v>0</v>
      </c>
      <c r="M71" s="397">
        <f t="shared" si="12"/>
        <v>0</v>
      </c>
      <c r="N71" s="397">
        <f t="shared" si="12"/>
        <v>0</v>
      </c>
      <c r="O71" s="397">
        <f t="shared" si="12"/>
        <v>0</v>
      </c>
      <c r="P71" s="397">
        <f t="shared" si="12"/>
        <v>0</v>
      </c>
      <c r="Q71" s="397">
        <f t="shared" si="12"/>
        <v>0</v>
      </c>
      <c r="R71" s="397">
        <f t="shared" si="12"/>
        <v>0</v>
      </c>
      <c r="S71" s="397">
        <f t="shared" si="12"/>
        <v>0</v>
      </c>
      <c r="T71" s="397">
        <f t="shared" si="12"/>
        <v>0</v>
      </c>
      <c r="U71" s="397">
        <f t="shared" si="12"/>
        <v>0</v>
      </c>
      <c r="V71" s="397">
        <f t="shared" si="12"/>
        <v>0</v>
      </c>
      <c r="W71" s="397">
        <f t="shared" si="12"/>
        <v>0</v>
      </c>
      <c r="X71" s="397">
        <f t="shared" si="12"/>
        <v>0</v>
      </c>
      <c r="Y71" s="397">
        <f t="shared" si="12"/>
        <v>0</v>
      </c>
      <c r="Z71" s="397">
        <f t="shared" si="12"/>
        <v>0</v>
      </c>
      <c r="AA71" s="397">
        <f t="shared" si="12"/>
        <v>0</v>
      </c>
      <c r="AB71" s="397">
        <f t="shared" si="12"/>
        <v>0</v>
      </c>
      <c r="AC71" s="397">
        <f t="shared" si="12"/>
        <v>0</v>
      </c>
      <c r="AD71" s="397">
        <f t="shared" si="12"/>
        <v>0</v>
      </c>
      <c r="AE71" s="397">
        <f t="shared" si="12"/>
        <v>0</v>
      </c>
      <c r="AF71" s="397">
        <f t="shared" si="12"/>
        <v>0</v>
      </c>
      <c r="AG71" s="397">
        <f t="shared" si="12"/>
        <v>0</v>
      </c>
    </row>
    <row r="72" spans="3:41" ht="13.05" hidden="1" customHeight="1"/>
    <row r="73" spans="3:41" ht="13.05" hidden="1" customHeight="1">
      <c r="I73">
        <f>IF(AND('Bazinės prielaidos'!$E$11/12&lt;I66,('Bazinės prielaidos'!$E$11+'Bazinės prielaidos'!$E$15)/12&gt;=I66),1,0)</f>
        <v>0</v>
      </c>
      <c r="J73">
        <f>IF(AND('Bazinės prielaidos'!$E$11/12&lt;J66,('Bazinės prielaidos'!$E$11+'Bazinės prielaidos'!$E$15)/12&gt;=J66),1,0)</f>
        <v>0</v>
      </c>
      <c r="K73">
        <f>IF(AND('Bazinės prielaidos'!$E$11/12&lt;K66,('Bazinės prielaidos'!$E$11+'Bazinės prielaidos'!$E$15)/12&gt;=K66),1,0)</f>
        <v>0</v>
      </c>
      <c r="L73">
        <f>IF(AND('Bazinės prielaidos'!$E$11/12&lt;L66,('Bazinės prielaidos'!$E$11+'Bazinės prielaidos'!$E$15)/12&gt;=L66),1,0)</f>
        <v>1</v>
      </c>
      <c r="M73">
        <f>IF(AND('Bazinės prielaidos'!$E$11/12&lt;M66,('Bazinės prielaidos'!$E$11+'Bazinės prielaidos'!$E$15)/12&gt;=M66),1,0)</f>
        <v>1</v>
      </c>
      <c r="N73">
        <f>IF(AND('Bazinės prielaidos'!$E$11/12&lt;N66,('Bazinės prielaidos'!$E$11+'Bazinės prielaidos'!$E$15)/12&gt;=N66),1,0)</f>
        <v>1</v>
      </c>
      <c r="O73">
        <f>IF(AND('Bazinės prielaidos'!$E$11/12&lt;O66,('Bazinės prielaidos'!$E$11+'Bazinės prielaidos'!$E$15)/12&gt;=O66),1,0)</f>
        <v>1</v>
      </c>
      <c r="P73">
        <f>IF(AND('Bazinės prielaidos'!$E$11/12&lt;P66,('Bazinės prielaidos'!$E$11+'Bazinės prielaidos'!$E$15)/12&gt;=P66),1,0)</f>
        <v>1</v>
      </c>
      <c r="Q73">
        <f>IF(AND('Bazinės prielaidos'!$E$11/12&lt;Q66,('Bazinės prielaidos'!$E$11+'Bazinės prielaidos'!$E$15)/12&gt;=Q66),1,0)</f>
        <v>1</v>
      </c>
      <c r="R73">
        <f>IF(AND('Bazinės prielaidos'!$E$11/12&lt;R66,('Bazinės prielaidos'!$E$11+'Bazinės prielaidos'!$E$15)/12&gt;=R66),1,0)</f>
        <v>1</v>
      </c>
      <c r="S73">
        <f>IF(AND('Bazinės prielaidos'!$E$11/12&lt;S66,('Bazinės prielaidos'!$E$11+'Bazinės prielaidos'!$E$15)/12&gt;=S66),1,0)</f>
        <v>1</v>
      </c>
      <c r="T73">
        <f>IF(AND('Bazinės prielaidos'!$E$11/12&lt;T66,('Bazinės prielaidos'!$E$11+'Bazinės prielaidos'!$E$15)/12&gt;=T66),1,0)</f>
        <v>1</v>
      </c>
      <c r="U73">
        <f>IF(AND('Bazinės prielaidos'!$E$11/12&lt;U66,('Bazinės prielaidos'!$E$11+'Bazinės prielaidos'!$E$15)/12&gt;=U66),1,0)</f>
        <v>1</v>
      </c>
      <c r="V73">
        <f>IF(AND('Bazinės prielaidos'!$E$11/12&lt;V66,('Bazinės prielaidos'!$E$11+'Bazinės prielaidos'!$E$15)/12&gt;=V66),1,0)</f>
        <v>1</v>
      </c>
      <c r="W73">
        <f>IF(AND('Bazinės prielaidos'!$E$11/12&lt;W66,('Bazinės prielaidos'!$E$11+'Bazinės prielaidos'!$E$15)/12&gt;=W66),1,0)</f>
        <v>1</v>
      </c>
      <c r="X73">
        <f>IF(AND('Bazinės prielaidos'!$E$11/12&lt;X66,('Bazinės prielaidos'!$E$11+'Bazinės prielaidos'!$E$15)/12&gt;=X66),1,0)</f>
        <v>0</v>
      </c>
      <c r="Y73">
        <f>IF(AND('Bazinės prielaidos'!$E$11/12&lt;Y66,('Bazinės prielaidos'!$E$11+'Bazinės prielaidos'!$E$15)/12&gt;=Y66),1,0)</f>
        <v>0</v>
      </c>
      <c r="Z73">
        <f>IF(AND('Bazinės prielaidos'!$E$11/12&lt;Z66,('Bazinės prielaidos'!$E$11+'Bazinės prielaidos'!$E$15)/12&gt;=Z66),1,0)</f>
        <v>0</v>
      </c>
      <c r="AA73">
        <f>IF(AND('Bazinės prielaidos'!$E$11/12&lt;AA66,('Bazinės prielaidos'!$E$11+'Bazinės prielaidos'!$E$15)/12&gt;=AA66),1,0)</f>
        <v>0</v>
      </c>
      <c r="AB73">
        <f>IF(AND('Bazinės prielaidos'!$E$11/12&lt;AB66,('Bazinės prielaidos'!$E$11+'Bazinės prielaidos'!$E$15)/12&gt;=AB66),1,0)</f>
        <v>0</v>
      </c>
      <c r="AC73">
        <f>IF(AND('Bazinės prielaidos'!$E$11/12&lt;AC66,('Bazinės prielaidos'!$E$11+'Bazinės prielaidos'!$E$15)/12&gt;=AC66),1,0)</f>
        <v>0</v>
      </c>
      <c r="AD73">
        <f>IF(AND('Bazinės prielaidos'!$E$11/12&lt;AD66,('Bazinės prielaidos'!$E$11+'Bazinės prielaidos'!$E$15)/12&gt;=AD66),1,0)</f>
        <v>0</v>
      </c>
      <c r="AE73">
        <f>IF(AND('Bazinės prielaidos'!$E$11/12&lt;AE66,('Bazinės prielaidos'!$E$11+'Bazinės prielaidos'!$E$15)/12&gt;=AE66),1,0)</f>
        <v>0</v>
      </c>
      <c r="AF73">
        <f>IF(AND('Bazinės prielaidos'!$E$11/12&lt;AF66,('Bazinės prielaidos'!$E$11+'Bazinės prielaidos'!$E$15)/12&gt;=AF66),1,0)</f>
        <v>0</v>
      </c>
      <c r="AG73">
        <f>IF(AND('Bazinės prielaidos'!$E$11/12&lt;AG66,('Bazinės prielaidos'!$E$11+'Bazinės prielaidos'!$E$15)/12&gt;=AG66),1,0)</f>
        <v>0</v>
      </c>
    </row>
    <row r="74" spans="3:41" s="441" customFormat="1" ht="13.05" hidden="1" customHeight="1">
      <c r="H74" s="442" t="s">
        <v>343</v>
      </c>
      <c r="I74" s="442" t="str">
        <f>IF(AND(I73=0,I71=0),"Taip",IF(I73=1,"Taip","Nedera su veiklos periodu"))</f>
        <v>Taip</v>
      </c>
      <c r="J74" s="442" t="str">
        <f t="shared" ref="J74:AG74" si="13">IF(AND(J73=0,J71=0),"Taip",IF(J73=1,"Taip","Nedera su veiklos periodu"))</f>
        <v>Taip</v>
      </c>
      <c r="K74" s="442" t="str">
        <f t="shared" si="13"/>
        <v>Taip</v>
      </c>
      <c r="L74" s="442" t="str">
        <f t="shared" si="13"/>
        <v>Taip</v>
      </c>
      <c r="M74" s="442" t="str">
        <f t="shared" si="13"/>
        <v>Taip</v>
      </c>
      <c r="N74" s="442" t="str">
        <f t="shared" si="13"/>
        <v>Taip</v>
      </c>
      <c r="O74" s="442" t="str">
        <f t="shared" si="13"/>
        <v>Taip</v>
      </c>
      <c r="P74" s="442" t="str">
        <f t="shared" si="13"/>
        <v>Taip</v>
      </c>
      <c r="Q74" s="442" t="str">
        <f t="shared" si="13"/>
        <v>Taip</v>
      </c>
      <c r="R74" s="442" t="str">
        <f t="shared" si="13"/>
        <v>Taip</v>
      </c>
      <c r="S74" s="442" t="str">
        <f t="shared" si="13"/>
        <v>Taip</v>
      </c>
      <c r="T74" s="442" t="str">
        <f t="shared" si="13"/>
        <v>Taip</v>
      </c>
      <c r="U74" s="442" t="str">
        <f t="shared" si="13"/>
        <v>Taip</v>
      </c>
      <c r="V74" s="442" t="str">
        <f t="shared" si="13"/>
        <v>Taip</v>
      </c>
      <c r="W74" s="442" t="str">
        <f t="shared" si="13"/>
        <v>Taip</v>
      </c>
      <c r="X74" s="442" t="str">
        <f t="shared" si="13"/>
        <v>Taip</v>
      </c>
      <c r="Y74" s="442" t="str">
        <f t="shared" si="13"/>
        <v>Taip</v>
      </c>
      <c r="Z74" s="442" t="str">
        <f t="shared" si="13"/>
        <v>Taip</v>
      </c>
      <c r="AA74" s="442" t="str">
        <f t="shared" si="13"/>
        <v>Taip</v>
      </c>
      <c r="AB74" s="442" t="str">
        <f t="shared" si="13"/>
        <v>Taip</v>
      </c>
      <c r="AC74" s="442" t="str">
        <f t="shared" si="13"/>
        <v>Taip</v>
      </c>
      <c r="AD74" s="442" t="str">
        <f t="shared" si="13"/>
        <v>Taip</v>
      </c>
      <c r="AE74" s="442" t="str">
        <f t="shared" si="13"/>
        <v>Taip</v>
      </c>
      <c r="AF74" s="442" t="str">
        <f t="shared" si="13"/>
        <v>Taip</v>
      </c>
      <c r="AG74" s="442" t="str">
        <f t="shared" si="13"/>
        <v>Taip</v>
      </c>
    </row>
    <row r="75" spans="3:41" ht="14.55" customHeight="1">
      <c r="C75" s="287" t="s">
        <v>364</v>
      </c>
    </row>
    <row r="77" spans="3:41" ht="42.75">
      <c r="D77" s="566" t="s">
        <v>277</v>
      </c>
      <c r="E77" s="562" t="s">
        <v>269</v>
      </c>
      <c r="F77" s="568" t="s">
        <v>270</v>
      </c>
      <c r="G77" s="567" t="s">
        <v>275</v>
      </c>
      <c r="H77" s="569" t="s">
        <v>327</v>
      </c>
      <c r="I77" s="569" t="s">
        <v>328</v>
      </c>
      <c r="K77" s="653" t="s">
        <v>335</v>
      </c>
      <c r="L77" s="653"/>
      <c r="M77" s="653"/>
      <c r="N77" s="653"/>
      <c r="O77" s="653"/>
      <c r="P77" s="653"/>
      <c r="Q77" s="653"/>
    </row>
    <row r="78" spans="3:41">
      <c r="D78" s="398" t="s">
        <v>325</v>
      </c>
      <c r="E78" s="369"/>
      <c r="F78" s="369"/>
      <c r="G78" s="369"/>
      <c r="H78" s="369"/>
      <c r="I78" s="369"/>
      <c r="K78" s="353"/>
      <c r="L78" s="353"/>
      <c r="M78" s="353"/>
      <c r="N78" s="353"/>
      <c r="O78" s="353"/>
      <c r="P78" s="353"/>
      <c r="Q78" s="353"/>
    </row>
    <row r="79" spans="3:41">
      <c r="D79" s="391" t="s">
        <v>392</v>
      </c>
      <c r="E79" s="484" t="s">
        <v>391</v>
      </c>
      <c r="F79" s="501">
        <v>10</v>
      </c>
      <c r="G79" s="307">
        <f t="shared" ref="G79:G83" si="14">H79/F79</f>
        <v>83.333333333333343</v>
      </c>
      <c r="H79" s="306">
        <f t="shared" ref="H79:H83" si="15">+I79/12</f>
        <v>833.33333333333337</v>
      </c>
      <c r="I79" s="535">
        <v>10000</v>
      </c>
      <c r="K79" s="651"/>
      <c r="L79" s="651"/>
      <c r="M79" s="651"/>
      <c r="N79" s="651"/>
      <c r="O79" s="651"/>
      <c r="P79" s="651"/>
      <c r="Q79" s="651"/>
    </row>
    <row r="80" spans="3:41">
      <c r="D80" s="391" t="s">
        <v>392</v>
      </c>
      <c r="E80" s="484" t="s">
        <v>391</v>
      </c>
      <c r="F80" s="501">
        <v>10</v>
      </c>
      <c r="G80" s="307">
        <f t="shared" si="14"/>
        <v>83.333333333333343</v>
      </c>
      <c r="H80" s="306">
        <f t="shared" si="15"/>
        <v>833.33333333333337</v>
      </c>
      <c r="I80" s="535">
        <v>10000</v>
      </c>
      <c r="K80" s="651"/>
      <c r="L80" s="651"/>
      <c r="M80" s="651"/>
      <c r="N80" s="651"/>
      <c r="O80" s="651"/>
      <c r="P80" s="651"/>
      <c r="Q80" s="651"/>
    </row>
    <row r="81" spans="3:41">
      <c r="D81" s="391" t="s">
        <v>392</v>
      </c>
      <c r="E81" s="484" t="s">
        <v>391</v>
      </c>
      <c r="F81" s="501">
        <v>10</v>
      </c>
      <c r="G81" s="307">
        <f t="shared" si="14"/>
        <v>83.333333333333343</v>
      </c>
      <c r="H81" s="306">
        <f t="shared" si="15"/>
        <v>833.33333333333337</v>
      </c>
      <c r="I81" s="535">
        <v>10000</v>
      </c>
      <c r="K81" s="651"/>
      <c r="L81" s="651"/>
      <c r="M81" s="651"/>
      <c r="N81" s="651"/>
      <c r="O81" s="651"/>
      <c r="P81" s="651"/>
      <c r="Q81" s="651"/>
    </row>
    <row r="82" spans="3:41">
      <c r="D82" s="391" t="s">
        <v>392</v>
      </c>
      <c r="E82" s="484" t="s">
        <v>391</v>
      </c>
      <c r="F82" s="501">
        <v>10</v>
      </c>
      <c r="G82" s="307">
        <f t="shared" si="14"/>
        <v>83.333333333333343</v>
      </c>
      <c r="H82" s="306">
        <f t="shared" si="15"/>
        <v>833.33333333333337</v>
      </c>
      <c r="I82" s="535">
        <v>10000</v>
      </c>
      <c r="K82" s="651"/>
      <c r="L82" s="651"/>
      <c r="M82" s="651"/>
      <c r="N82" s="651"/>
      <c r="O82" s="651"/>
      <c r="P82" s="651"/>
      <c r="Q82" s="651"/>
    </row>
    <row r="83" spans="3:41">
      <c r="D83" s="391" t="s">
        <v>393</v>
      </c>
      <c r="E83" s="484" t="s">
        <v>391</v>
      </c>
      <c r="F83" s="501">
        <v>10</v>
      </c>
      <c r="G83" s="307">
        <f t="shared" si="14"/>
        <v>83.333333333333343</v>
      </c>
      <c r="H83" s="306">
        <f t="shared" si="15"/>
        <v>833.33333333333337</v>
      </c>
      <c r="I83" s="535">
        <v>10000</v>
      </c>
      <c r="K83" s="651"/>
      <c r="L83" s="651"/>
      <c r="M83" s="651"/>
      <c r="N83" s="651"/>
      <c r="O83" s="651"/>
      <c r="P83" s="651"/>
      <c r="Q83" s="651"/>
    </row>
    <row r="84" spans="3:41">
      <c r="D84" s="29" t="s">
        <v>324</v>
      </c>
      <c r="E84" s="292" t="s">
        <v>274</v>
      </c>
      <c r="F84" s="95">
        <f>+'Dalyvio prielaidos'!$E$27</f>
        <v>5198</v>
      </c>
      <c r="G84" s="291">
        <f>SUM(G79:G83)</f>
        <v>416.66666666666674</v>
      </c>
      <c r="H84" s="290">
        <f>SUM(H79:H83)</f>
        <v>4166.666666666667</v>
      </c>
      <c r="I84" s="290">
        <f>SUM(I79:I83)</f>
        <v>50000</v>
      </c>
    </row>
    <row r="86" spans="3:41">
      <c r="C86" s="287" t="s">
        <v>383</v>
      </c>
    </row>
    <row r="88" spans="3:41">
      <c r="D88" s="649" t="s">
        <v>365</v>
      </c>
      <c r="E88" s="648" t="s">
        <v>269</v>
      </c>
      <c r="F88" s="649" t="s">
        <v>270</v>
      </c>
      <c r="G88" s="650" t="s">
        <v>271</v>
      </c>
      <c r="H88" s="648" t="s">
        <v>323</v>
      </c>
      <c r="I88" s="663" t="s">
        <v>272</v>
      </c>
      <c r="J88" s="663"/>
      <c r="K88" s="663"/>
      <c r="L88" s="663"/>
      <c r="M88" s="663"/>
      <c r="N88" s="663"/>
      <c r="O88" s="663"/>
      <c r="P88" s="663"/>
      <c r="Q88" s="663"/>
      <c r="R88" s="663"/>
      <c r="S88" s="663"/>
      <c r="T88" s="663"/>
      <c r="U88" s="663"/>
      <c r="V88" s="663"/>
      <c r="W88" s="663"/>
      <c r="X88" s="663"/>
      <c r="Y88" s="663"/>
      <c r="Z88" s="663"/>
      <c r="AA88" s="663"/>
      <c r="AB88" s="663"/>
      <c r="AC88" s="663"/>
      <c r="AD88" s="663"/>
      <c r="AE88" s="663"/>
      <c r="AF88" s="663"/>
      <c r="AG88" s="663"/>
    </row>
    <row r="89" spans="3:41">
      <c r="D89" s="649"/>
      <c r="E89" s="648"/>
      <c r="F89" s="649"/>
      <c r="G89" s="650"/>
      <c r="H89" s="648"/>
      <c r="I89" s="563">
        <f>YEAR('Bazinės prielaidos'!$E$7)</f>
        <v>2023</v>
      </c>
      <c r="J89" s="563">
        <f>I89+1</f>
        <v>2024</v>
      </c>
      <c r="K89" s="563">
        <f t="shared" ref="K89" si="16">J89+1</f>
        <v>2025</v>
      </c>
      <c r="L89" s="563">
        <f t="shared" ref="L89" si="17">K89+1</f>
        <v>2026</v>
      </c>
      <c r="M89" s="563">
        <f t="shared" ref="M89" si="18">L89+1</f>
        <v>2027</v>
      </c>
      <c r="N89" s="563">
        <f t="shared" ref="N89" si="19">M89+1</f>
        <v>2028</v>
      </c>
      <c r="O89" s="563">
        <f t="shared" ref="O89" si="20">N89+1</f>
        <v>2029</v>
      </c>
      <c r="P89" s="563">
        <f t="shared" ref="P89" si="21">O89+1</f>
        <v>2030</v>
      </c>
      <c r="Q89" s="563">
        <f t="shared" ref="Q89" si="22">P89+1</f>
        <v>2031</v>
      </c>
      <c r="R89" s="563">
        <f t="shared" ref="R89" si="23">Q89+1</f>
        <v>2032</v>
      </c>
      <c r="S89" s="563">
        <f t="shared" ref="S89" si="24">R89+1</f>
        <v>2033</v>
      </c>
      <c r="T89" s="563">
        <f t="shared" ref="T89" si="25">S89+1</f>
        <v>2034</v>
      </c>
      <c r="U89" s="563">
        <f t="shared" ref="U89" si="26">T89+1</f>
        <v>2035</v>
      </c>
      <c r="V89" s="563">
        <f t="shared" ref="V89" si="27">U89+1</f>
        <v>2036</v>
      </c>
      <c r="W89" s="563">
        <f t="shared" ref="W89" si="28">V89+1</f>
        <v>2037</v>
      </c>
      <c r="X89" s="563">
        <f t="shared" ref="X89" si="29">W89+1</f>
        <v>2038</v>
      </c>
      <c r="Y89" s="563">
        <f t="shared" ref="Y89" si="30">X89+1</f>
        <v>2039</v>
      </c>
      <c r="Z89" s="563">
        <f t="shared" ref="Z89" si="31">Y89+1</f>
        <v>2040</v>
      </c>
      <c r="AA89" s="563">
        <f t="shared" ref="AA89" si="32">Z89+1</f>
        <v>2041</v>
      </c>
      <c r="AB89" s="563">
        <f t="shared" ref="AB89" si="33">AA89+1</f>
        <v>2042</v>
      </c>
      <c r="AC89" s="563">
        <f t="shared" ref="AC89" si="34">AB89+1</f>
        <v>2043</v>
      </c>
      <c r="AD89" s="563">
        <f t="shared" ref="AD89" si="35">AC89+1</f>
        <v>2044</v>
      </c>
      <c r="AE89" s="563">
        <f t="shared" ref="AE89" si="36">AD89+1</f>
        <v>2045</v>
      </c>
      <c r="AF89" s="563">
        <f t="shared" ref="AF89" si="37">AE89+1</f>
        <v>2046</v>
      </c>
      <c r="AG89" s="563">
        <f t="shared" ref="AG89" si="38">AF89+1</f>
        <v>2047</v>
      </c>
    </row>
    <row r="90" spans="3:41">
      <c r="D90" s="649"/>
      <c r="E90" s="648"/>
      <c r="F90" s="649"/>
      <c r="G90" s="650"/>
      <c r="H90" s="648"/>
      <c r="I90" s="563">
        <v>1</v>
      </c>
      <c r="J90" s="563">
        <v>2</v>
      </c>
      <c r="K90" s="563">
        <v>3</v>
      </c>
      <c r="L90" s="563">
        <v>4</v>
      </c>
      <c r="M90" s="563">
        <v>5</v>
      </c>
      <c r="N90" s="563">
        <v>6</v>
      </c>
      <c r="O90" s="563">
        <v>7</v>
      </c>
      <c r="P90" s="563">
        <v>8</v>
      </c>
      <c r="Q90" s="563">
        <v>9</v>
      </c>
      <c r="R90" s="563">
        <v>10</v>
      </c>
      <c r="S90" s="563">
        <v>11</v>
      </c>
      <c r="T90" s="563">
        <v>12</v>
      </c>
      <c r="U90" s="563">
        <v>13</v>
      </c>
      <c r="V90" s="563">
        <v>14</v>
      </c>
      <c r="W90" s="563">
        <v>15</v>
      </c>
      <c r="X90" s="563">
        <v>16</v>
      </c>
      <c r="Y90" s="563">
        <v>17</v>
      </c>
      <c r="Z90" s="563">
        <v>18</v>
      </c>
      <c r="AA90" s="563">
        <v>19</v>
      </c>
      <c r="AB90" s="563">
        <v>20</v>
      </c>
      <c r="AC90" s="563">
        <v>21</v>
      </c>
      <c r="AD90" s="563">
        <v>22</v>
      </c>
      <c r="AE90" s="563">
        <v>23</v>
      </c>
      <c r="AF90" s="563">
        <v>24</v>
      </c>
      <c r="AG90" s="563">
        <v>25</v>
      </c>
      <c r="AI90" s="653" t="s">
        <v>335</v>
      </c>
      <c r="AJ90" s="653"/>
      <c r="AK90" s="653"/>
      <c r="AL90" s="653"/>
      <c r="AM90" s="653"/>
      <c r="AN90" s="653"/>
      <c r="AO90" s="653"/>
    </row>
    <row r="91" spans="3:41" s="15" customFormat="1">
      <c r="D91" s="391" t="s">
        <v>392</v>
      </c>
      <c r="E91" s="484" t="s">
        <v>391</v>
      </c>
      <c r="F91" s="501">
        <v>10</v>
      </c>
      <c r="G91" s="502">
        <f>SUM(I91:AG91)/F91</f>
        <v>1000</v>
      </c>
      <c r="H91" s="502">
        <f t="shared" ref="H91" si="39">SUM(I91:AG91)/$E$27</f>
        <v>1.9238168526356292</v>
      </c>
      <c r="I91" s="560"/>
      <c r="J91" s="560"/>
      <c r="K91" s="560"/>
      <c r="L91" s="560">
        <v>10000</v>
      </c>
      <c r="M91" s="560"/>
      <c r="N91" s="560"/>
      <c r="O91" s="560"/>
      <c r="P91" s="560"/>
      <c r="Q91" s="560"/>
      <c r="R91" s="560"/>
      <c r="S91" s="560"/>
      <c r="T91" s="560"/>
      <c r="U91" s="560"/>
      <c r="V91" s="560"/>
      <c r="W91" s="560"/>
      <c r="X91" s="560"/>
      <c r="Y91" s="560"/>
      <c r="Z91" s="560"/>
      <c r="AA91" s="560"/>
      <c r="AB91" s="560"/>
      <c r="AC91" s="560"/>
      <c r="AD91" s="560"/>
      <c r="AE91" s="560"/>
      <c r="AF91" s="560"/>
      <c r="AG91" s="560"/>
      <c r="AH91" s="504"/>
      <c r="AI91" s="657"/>
      <c r="AJ91" s="658"/>
      <c r="AK91" s="658"/>
      <c r="AL91" s="658"/>
      <c r="AM91" s="658"/>
      <c r="AN91" s="658"/>
      <c r="AO91" s="659"/>
    </row>
    <row r="92" spans="3:41" s="15" customFormat="1">
      <c r="D92" s="391" t="s">
        <v>392</v>
      </c>
      <c r="E92" s="484" t="s">
        <v>391</v>
      </c>
      <c r="F92" s="501">
        <v>10</v>
      </c>
      <c r="G92" s="502">
        <f t="shared" ref="G92:G111" si="40">SUM(I92:AG92)/F92</f>
        <v>1000</v>
      </c>
      <c r="H92" s="502">
        <f t="shared" ref="H92:H111" si="41">SUM(I92:AG92)/$E$27</f>
        <v>1.9238168526356292</v>
      </c>
      <c r="I92" s="560"/>
      <c r="J92" s="560"/>
      <c r="K92" s="560"/>
      <c r="L92" s="560"/>
      <c r="M92" s="560">
        <v>10000</v>
      </c>
      <c r="N92" s="560"/>
      <c r="O92" s="560"/>
      <c r="P92" s="560"/>
      <c r="Q92" s="560"/>
      <c r="R92" s="560"/>
      <c r="S92" s="560"/>
      <c r="T92" s="560"/>
      <c r="U92" s="560"/>
      <c r="V92" s="560"/>
      <c r="W92" s="560"/>
      <c r="X92" s="560"/>
      <c r="Y92" s="560"/>
      <c r="Z92" s="560"/>
      <c r="AA92" s="560"/>
      <c r="AB92" s="560"/>
      <c r="AC92" s="560"/>
      <c r="AD92" s="560"/>
      <c r="AE92" s="560"/>
      <c r="AF92" s="560"/>
      <c r="AG92" s="560"/>
      <c r="AH92" s="504"/>
      <c r="AI92" s="654"/>
      <c r="AJ92" s="655"/>
      <c r="AK92" s="655"/>
      <c r="AL92" s="655"/>
      <c r="AM92" s="655"/>
      <c r="AN92" s="655"/>
      <c r="AO92" s="656"/>
    </row>
    <row r="93" spans="3:41" s="15" customFormat="1">
      <c r="D93" s="391" t="s">
        <v>392</v>
      </c>
      <c r="E93" s="484" t="s">
        <v>391</v>
      </c>
      <c r="F93" s="501">
        <v>10</v>
      </c>
      <c r="G93" s="502">
        <f t="shared" si="40"/>
        <v>1000</v>
      </c>
      <c r="H93" s="502">
        <f t="shared" si="41"/>
        <v>1.9238168526356292</v>
      </c>
      <c r="I93" s="560"/>
      <c r="J93" s="560"/>
      <c r="K93" s="560"/>
      <c r="L93" s="560"/>
      <c r="M93" s="560"/>
      <c r="N93" s="560">
        <v>10000</v>
      </c>
      <c r="O93" s="560"/>
      <c r="P93" s="560"/>
      <c r="Q93" s="560"/>
      <c r="R93" s="560"/>
      <c r="S93" s="560"/>
      <c r="T93" s="560"/>
      <c r="U93" s="560"/>
      <c r="V93" s="560"/>
      <c r="W93" s="560"/>
      <c r="X93" s="560"/>
      <c r="Y93" s="560"/>
      <c r="Z93" s="560"/>
      <c r="AA93" s="560"/>
      <c r="AB93" s="560"/>
      <c r="AC93" s="560"/>
      <c r="AD93" s="560"/>
      <c r="AE93" s="560"/>
      <c r="AF93" s="560"/>
      <c r="AG93" s="560"/>
      <c r="AH93" s="504"/>
      <c r="AI93" s="654"/>
      <c r="AJ93" s="655"/>
      <c r="AK93" s="655"/>
      <c r="AL93" s="655"/>
      <c r="AM93" s="655"/>
      <c r="AN93" s="655"/>
      <c r="AO93" s="656"/>
    </row>
    <row r="94" spans="3:41" s="15" customFormat="1">
      <c r="D94" s="391" t="s">
        <v>392</v>
      </c>
      <c r="E94" s="484" t="s">
        <v>391</v>
      </c>
      <c r="F94" s="501">
        <v>10</v>
      </c>
      <c r="G94" s="502">
        <f t="shared" si="40"/>
        <v>1000</v>
      </c>
      <c r="H94" s="502">
        <f t="shared" si="41"/>
        <v>1.9238168526356292</v>
      </c>
      <c r="I94" s="560"/>
      <c r="J94" s="560"/>
      <c r="K94" s="560"/>
      <c r="L94" s="560"/>
      <c r="M94" s="560"/>
      <c r="N94" s="560"/>
      <c r="O94" s="560">
        <v>10000</v>
      </c>
      <c r="P94" s="560"/>
      <c r="Q94" s="560"/>
      <c r="R94" s="560"/>
      <c r="S94" s="560"/>
      <c r="T94" s="560"/>
      <c r="U94" s="560"/>
      <c r="V94" s="560"/>
      <c r="W94" s="560"/>
      <c r="X94" s="560"/>
      <c r="Y94" s="560"/>
      <c r="Z94" s="560"/>
      <c r="AA94" s="560"/>
      <c r="AB94" s="560"/>
      <c r="AC94" s="560"/>
      <c r="AD94" s="560"/>
      <c r="AE94" s="560"/>
      <c r="AF94" s="560"/>
      <c r="AG94" s="560"/>
      <c r="AH94" s="504"/>
      <c r="AI94" s="654"/>
      <c r="AJ94" s="655"/>
      <c r="AK94" s="655"/>
      <c r="AL94" s="655"/>
      <c r="AM94" s="655"/>
      <c r="AN94" s="655"/>
      <c r="AO94" s="656"/>
    </row>
    <row r="95" spans="3:41" s="15" customFormat="1">
      <c r="D95" s="391" t="s">
        <v>392</v>
      </c>
      <c r="E95" s="484" t="s">
        <v>391</v>
      </c>
      <c r="F95" s="501">
        <v>10</v>
      </c>
      <c r="G95" s="502">
        <f t="shared" si="40"/>
        <v>1000</v>
      </c>
      <c r="H95" s="502">
        <f t="shared" si="41"/>
        <v>1.9238168526356292</v>
      </c>
      <c r="I95" s="560"/>
      <c r="J95" s="560"/>
      <c r="K95" s="560"/>
      <c r="L95" s="560"/>
      <c r="M95" s="560"/>
      <c r="N95" s="560"/>
      <c r="O95" s="560"/>
      <c r="P95" s="560">
        <v>10000</v>
      </c>
      <c r="Q95" s="560"/>
      <c r="R95" s="560"/>
      <c r="S95" s="560"/>
      <c r="T95" s="560"/>
      <c r="U95" s="560"/>
      <c r="V95" s="560"/>
      <c r="W95" s="560"/>
      <c r="X95" s="560"/>
      <c r="Y95" s="560"/>
      <c r="Z95" s="560"/>
      <c r="AA95" s="560"/>
      <c r="AB95" s="560"/>
      <c r="AC95" s="560"/>
      <c r="AD95" s="560"/>
      <c r="AE95" s="560"/>
      <c r="AF95" s="560"/>
      <c r="AG95" s="560"/>
      <c r="AH95" s="504"/>
      <c r="AI95" s="654"/>
      <c r="AJ95" s="655"/>
      <c r="AK95" s="655"/>
      <c r="AL95" s="655"/>
      <c r="AM95" s="655"/>
      <c r="AN95" s="655"/>
      <c r="AO95" s="656"/>
    </row>
    <row r="96" spans="3:41" s="15" customFormat="1">
      <c r="D96" s="391" t="s">
        <v>392</v>
      </c>
      <c r="E96" s="484" t="s">
        <v>391</v>
      </c>
      <c r="F96" s="501">
        <v>10</v>
      </c>
      <c r="G96" s="502">
        <f t="shared" si="40"/>
        <v>1000</v>
      </c>
      <c r="H96" s="502">
        <f t="shared" si="41"/>
        <v>1.9238168526356292</v>
      </c>
      <c r="I96" s="560"/>
      <c r="J96" s="560"/>
      <c r="K96" s="560"/>
      <c r="L96" s="560"/>
      <c r="M96" s="560"/>
      <c r="N96" s="560"/>
      <c r="O96" s="560"/>
      <c r="P96" s="560"/>
      <c r="Q96" s="560">
        <v>10000</v>
      </c>
      <c r="R96" s="560"/>
      <c r="S96" s="560"/>
      <c r="T96" s="560"/>
      <c r="U96" s="560"/>
      <c r="V96" s="560"/>
      <c r="W96" s="560"/>
      <c r="X96" s="560"/>
      <c r="Y96" s="560"/>
      <c r="Z96" s="560"/>
      <c r="AA96" s="560"/>
      <c r="AB96" s="560"/>
      <c r="AC96" s="560"/>
      <c r="AD96" s="560"/>
      <c r="AE96" s="560"/>
      <c r="AF96" s="560"/>
      <c r="AG96" s="560"/>
      <c r="AH96" s="504"/>
      <c r="AI96" s="654"/>
      <c r="AJ96" s="655"/>
      <c r="AK96" s="655"/>
      <c r="AL96" s="655"/>
      <c r="AM96" s="655"/>
      <c r="AN96" s="655"/>
      <c r="AO96" s="656"/>
    </row>
    <row r="97" spans="4:41" s="15" customFormat="1">
      <c r="D97" s="391" t="s">
        <v>392</v>
      </c>
      <c r="E97" s="484" t="s">
        <v>391</v>
      </c>
      <c r="F97" s="501">
        <v>10</v>
      </c>
      <c r="G97" s="502">
        <f t="shared" si="40"/>
        <v>1000</v>
      </c>
      <c r="H97" s="502">
        <f t="shared" si="41"/>
        <v>1.9238168526356292</v>
      </c>
      <c r="I97" s="560"/>
      <c r="J97" s="560"/>
      <c r="K97" s="560"/>
      <c r="L97" s="560"/>
      <c r="M97" s="560"/>
      <c r="N97" s="560"/>
      <c r="O97" s="560"/>
      <c r="P97" s="560"/>
      <c r="Q97" s="560"/>
      <c r="R97" s="560">
        <v>10000</v>
      </c>
      <c r="S97" s="560"/>
      <c r="T97" s="560"/>
      <c r="U97" s="560"/>
      <c r="V97" s="560"/>
      <c r="W97" s="560"/>
      <c r="X97" s="560"/>
      <c r="Y97" s="560"/>
      <c r="Z97" s="560"/>
      <c r="AA97" s="560"/>
      <c r="AB97" s="560"/>
      <c r="AC97" s="560"/>
      <c r="AD97" s="560"/>
      <c r="AE97" s="560"/>
      <c r="AF97" s="560"/>
      <c r="AG97" s="560"/>
      <c r="AH97" s="504"/>
      <c r="AI97" s="654"/>
      <c r="AJ97" s="655"/>
      <c r="AK97" s="655"/>
      <c r="AL97" s="655"/>
      <c r="AM97" s="655"/>
      <c r="AN97" s="655"/>
      <c r="AO97" s="656"/>
    </row>
    <row r="98" spans="4:41" s="15" customFormat="1">
      <c r="D98" s="391" t="s">
        <v>392</v>
      </c>
      <c r="E98" s="484" t="s">
        <v>391</v>
      </c>
      <c r="F98" s="501">
        <v>10</v>
      </c>
      <c r="G98" s="502">
        <f t="shared" si="40"/>
        <v>1000</v>
      </c>
      <c r="H98" s="502">
        <f t="shared" si="41"/>
        <v>1.9238168526356292</v>
      </c>
      <c r="I98" s="560"/>
      <c r="J98" s="560"/>
      <c r="K98" s="560"/>
      <c r="L98" s="560"/>
      <c r="M98" s="560"/>
      <c r="N98" s="560"/>
      <c r="O98" s="560"/>
      <c r="P98" s="560"/>
      <c r="Q98" s="560"/>
      <c r="R98" s="560"/>
      <c r="S98" s="560">
        <v>10000</v>
      </c>
      <c r="T98" s="560"/>
      <c r="U98" s="560"/>
      <c r="V98" s="560"/>
      <c r="W98" s="560"/>
      <c r="X98" s="560"/>
      <c r="Y98" s="560"/>
      <c r="Z98" s="560"/>
      <c r="AA98" s="560"/>
      <c r="AB98" s="560"/>
      <c r="AC98" s="560"/>
      <c r="AD98" s="560"/>
      <c r="AE98" s="560"/>
      <c r="AF98" s="560"/>
      <c r="AG98" s="560"/>
      <c r="AH98" s="504"/>
      <c r="AI98" s="654"/>
      <c r="AJ98" s="655"/>
      <c r="AK98" s="655"/>
      <c r="AL98" s="655"/>
      <c r="AM98" s="655"/>
      <c r="AN98" s="655"/>
      <c r="AO98" s="656"/>
    </row>
    <row r="99" spans="4:41" s="15" customFormat="1">
      <c r="D99" s="391" t="s">
        <v>392</v>
      </c>
      <c r="E99" s="484" t="s">
        <v>391</v>
      </c>
      <c r="F99" s="501">
        <v>10</v>
      </c>
      <c r="G99" s="502">
        <f t="shared" si="40"/>
        <v>1000</v>
      </c>
      <c r="H99" s="502">
        <f t="shared" si="41"/>
        <v>1.9238168526356292</v>
      </c>
      <c r="I99" s="560"/>
      <c r="J99" s="560"/>
      <c r="K99" s="560"/>
      <c r="L99" s="560"/>
      <c r="M99" s="560"/>
      <c r="N99" s="560"/>
      <c r="O99" s="560"/>
      <c r="P99" s="560"/>
      <c r="Q99" s="560"/>
      <c r="R99" s="560"/>
      <c r="S99" s="560"/>
      <c r="T99" s="560">
        <v>10000</v>
      </c>
      <c r="U99" s="560"/>
      <c r="V99" s="560"/>
      <c r="W99" s="560"/>
      <c r="X99" s="560"/>
      <c r="Y99" s="560"/>
      <c r="Z99" s="560"/>
      <c r="AA99" s="560"/>
      <c r="AB99" s="560"/>
      <c r="AC99" s="560"/>
      <c r="AD99" s="560"/>
      <c r="AE99" s="560"/>
      <c r="AF99" s="560"/>
      <c r="AG99" s="560"/>
      <c r="AH99" s="504"/>
      <c r="AI99" s="654"/>
      <c r="AJ99" s="655"/>
      <c r="AK99" s="655"/>
      <c r="AL99" s="655"/>
      <c r="AM99" s="655"/>
      <c r="AN99" s="655"/>
      <c r="AO99" s="656"/>
    </row>
    <row r="100" spans="4:41" s="15" customFormat="1">
      <c r="D100" s="391" t="s">
        <v>392</v>
      </c>
      <c r="E100" s="484" t="s">
        <v>391</v>
      </c>
      <c r="F100" s="501">
        <v>10</v>
      </c>
      <c r="G100" s="502">
        <f t="shared" si="40"/>
        <v>1000</v>
      </c>
      <c r="H100" s="502">
        <f t="shared" si="41"/>
        <v>1.9238168526356292</v>
      </c>
      <c r="I100" s="560"/>
      <c r="J100" s="560"/>
      <c r="K100" s="560"/>
      <c r="L100" s="560"/>
      <c r="M100" s="560"/>
      <c r="N100" s="560"/>
      <c r="O100" s="560"/>
      <c r="P100" s="560"/>
      <c r="Q100" s="560"/>
      <c r="R100" s="560"/>
      <c r="S100" s="560"/>
      <c r="T100" s="560"/>
      <c r="U100" s="560">
        <v>10000</v>
      </c>
      <c r="V100" s="560"/>
      <c r="W100" s="560"/>
      <c r="X100" s="560"/>
      <c r="Y100" s="560"/>
      <c r="Z100" s="560"/>
      <c r="AA100" s="560"/>
      <c r="AB100" s="560"/>
      <c r="AC100" s="560"/>
      <c r="AD100" s="560"/>
      <c r="AE100" s="560"/>
      <c r="AF100" s="560"/>
      <c r="AG100" s="560"/>
      <c r="AH100" s="504"/>
      <c r="AI100" s="654"/>
      <c r="AJ100" s="655"/>
      <c r="AK100" s="655"/>
      <c r="AL100" s="655"/>
      <c r="AM100" s="655"/>
      <c r="AN100" s="655"/>
      <c r="AO100" s="656"/>
    </row>
    <row r="101" spans="4:41" s="15" customFormat="1">
      <c r="D101" s="391" t="s">
        <v>392</v>
      </c>
      <c r="E101" s="484" t="s">
        <v>391</v>
      </c>
      <c r="F101" s="501">
        <v>10</v>
      </c>
      <c r="G101" s="502">
        <f t="shared" si="40"/>
        <v>1000</v>
      </c>
      <c r="H101" s="502">
        <f t="shared" si="41"/>
        <v>1.9238168526356292</v>
      </c>
      <c r="I101" s="560"/>
      <c r="J101" s="560"/>
      <c r="K101" s="560"/>
      <c r="L101" s="560"/>
      <c r="M101" s="560"/>
      <c r="N101" s="560"/>
      <c r="O101" s="560"/>
      <c r="P101" s="560"/>
      <c r="Q101" s="560"/>
      <c r="R101" s="560"/>
      <c r="S101" s="560"/>
      <c r="T101" s="560"/>
      <c r="U101" s="560"/>
      <c r="V101" s="560">
        <v>10000</v>
      </c>
      <c r="W101" s="560"/>
      <c r="X101" s="560"/>
      <c r="Y101" s="560"/>
      <c r="Z101" s="560"/>
      <c r="AA101" s="560"/>
      <c r="AB101" s="560"/>
      <c r="AC101" s="560"/>
      <c r="AD101" s="560"/>
      <c r="AE101" s="560"/>
      <c r="AF101" s="560"/>
      <c r="AG101" s="560"/>
      <c r="AH101" s="504"/>
      <c r="AI101" s="654"/>
      <c r="AJ101" s="655"/>
      <c r="AK101" s="655"/>
      <c r="AL101" s="655"/>
      <c r="AM101" s="655"/>
      <c r="AN101" s="655"/>
      <c r="AO101" s="656"/>
    </row>
    <row r="102" spans="4:41" s="15" customFormat="1">
      <c r="D102" s="391" t="s">
        <v>392</v>
      </c>
      <c r="E102" s="484" t="s">
        <v>391</v>
      </c>
      <c r="F102" s="501">
        <v>10</v>
      </c>
      <c r="G102" s="502">
        <f t="shared" si="40"/>
        <v>1000</v>
      </c>
      <c r="H102" s="502">
        <f t="shared" si="41"/>
        <v>1.9238168526356292</v>
      </c>
      <c r="I102" s="560"/>
      <c r="J102" s="560"/>
      <c r="K102" s="560"/>
      <c r="L102" s="560"/>
      <c r="M102" s="560"/>
      <c r="N102" s="560"/>
      <c r="O102" s="560"/>
      <c r="P102" s="560"/>
      <c r="Q102" s="560"/>
      <c r="R102" s="560"/>
      <c r="S102" s="560"/>
      <c r="T102" s="560"/>
      <c r="U102" s="560"/>
      <c r="V102" s="560"/>
      <c r="W102" s="560">
        <v>10000</v>
      </c>
      <c r="X102" s="560"/>
      <c r="Y102" s="560"/>
      <c r="Z102" s="560"/>
      <c r="AA102" s="560"/>
      <c r="AB102" s="560"/>
      <c r="AC102" s="560"/>
      <c r="AD102" s="560"/>
      <c r="AE102" s="560"/>
      <c r="AF102" s="560"/>
      <c r="AG102" s="560"/>
      <c r="AH102" s="504"/>
      <c r="AI102" s="654"/>
      <c r="AJ102" s="655"/>
      <c r="AK102" s="655"/>
      <c r="AL102" s="655"/>
      <c r="AM102" s="655"/>
      <c r="AN102" s="655"/>
      <c r="AO102" s="656"/>
    </row>
    <row r="103" spans="4:41" s="15" customFormat="1">
      <c r="D103" s="391" t="s">
        <v>392</v>
      </c>
      <c r="E103" s="484" t="s">
        <v>391</v>
      </c>
      <c r="F103" s="501">
        <v>10</v>
      </c>
      <c r="G103" s="502">
        <f t="shared" si="40"/>
        <v>1000</v>
      </c>
      <c r="H103" s="502">
        <f t="shared" si="41"/>
        <v>1.9238168526356292</v>
      </c>
      <c r="I103" s="560"/>
      <c r="J103" s="560"/>
      <c r="K103" s="560"/>
      <c r="L103" s="560">
        <v>10000</v>
      </c>
      <c r="M103" s="560"/>
      <c r="N103" s="560"/>
      <c r="O103" s="560"/>
      <c r="P103" s="560"/>
      <c r="Q103" s="560"/>
      <c r="R103" s="560"/>
      <c r="S103" s="560"/>
      <c r="T103" s="560"/>
      <c r="U103" s="560"/>
      <c r="V103" s="560"/>
      <c r="W103" s="560"/>
      <c r="X103" s="560"/>
      <c r="Y103" s="560"/>
      <c r="Z103" s="560"/>
      <c r="AA103" s="560"/>
      <c r="AB103" s="560"/>
      <c r="AC103" s="560"/>
      <c r="AD103" s="560"/>
      <c r="AE103" s="560"/>
      <c r="AF103" s="560"/>
      <c r="AG103" s="560"/>
      <c r="AH103" s="504"/>
      <c r="AI103" s="654"/>
      <c r="AJ103" s="655"/>
      <c r="AK103" s="655"/>
      <c r="AL103" s="655"/>
      <c r="AM103" s="655"/>
      <c r="AN103" s="655"/>
      <c r="AO103" s="656"/>
    </row>
    <row r="104" spans="4:41" s="15" customFormat="1">
      <c r="D104" s="391" t="s">
        <v>392</v>
      </c>
      <c r="E104" s="484" t="s">
        <v>391</v>
      </c>
      <c r="F104" s="501">
        <v>10</v>
      </c>
      <c r="G104" s="502">
        <f t="shared" si="40"/>
        <v>1000</v>
      </c>
      <c r="H104" s="502">
        <f t="shared" si="41"/>
        <v>1.9238168526356292</v>
      </c>
      <c r="I104" s="560"/>
      <c r="J104" s="560"/>
      <c r="K104" s="560"/>
      <c r="L104" s="560"/>
      <c r="M104" s="560">
        <v>10000</v>
      </c>
      <c r="N104" s="560"/>
      <c r="O104" s="560"/>
      <c r="P104" s="560"/>
      <c r="Q104" s="560"/>
      <c r="R104" s="560"/>
      <c r="S104" s="560"/>
      <c r="T104" s="560"/>
      <c r="U104" s="560"/>
      <c r="V104" s="560"/>
      <c r="W104" s="560"/>
      <c r="X104" s="560"/>
      <c r="Y104" s="560"/>
      <c r="Z104" s="560"/>
      <c r="AA104" s="560"/>
      <c r="AB104" s="560"/>
      <c r="AC104" s="560"/>
      <c r="AD104" s="560"/>
      <c r="AE104" s="560"/>
      <c r="AF104" s="560"/>
      <c r="AG104" s="560"/>
      <c r="AH104" s="504"/>
      <c r="AI104" s="654"/>
      <c r="AJ104" s="655"/>
      <c r="AK104" s="655"/>
      <c r="AL104" s="655"/>
      <c r="AM104" s="655"/>
      <c r="AN104" s="655"/>
      <c r="AO104" s="656"/>
    </row>
    <row r="105" spans="4:41" s="15" customFormat="1">
      <c r="D105" s="391" t="s">
        <v>392</v>
      </c>
      <c r="E105" s="484" t="s">
        <v>391</v>
      </c>
      <c r="F105" s="501">
        <v>10</v>
      </c>
      <c r="G105" s="502">
        <f t="shared" si="40"/>
        <v>1000</v>
      </c>
      <c r="H105" s="502">
        <f t="shared" si="41"/>
        <v>1.9238168526356292</v>
      </c>
      <c r="I105" s="560"/>
      <c r="J105" s="560"/>
      <c r="K105" s="560"/>
      <c r="L105" s="560"/>
      <c r="M105" s="560"/>
      <c r="N105" s="560">
        <v>10000</v>
      </c>
      <c r="O105" s="560"/>
      <c r="P105" s="560"/>
      <c r="Q105" s="560"/>
      <c r="R105" s="560"/>
      <c r="S105" s="560"/>
      <c r="T105" s="560"/>
      <c r="U105" s="560"/>
      <c r="V105" s="560"/>
      <c r="W105" s="560"/>
      <c r="X105" s="560"/>
      <c r="Y105" s="560"/>
      <c r="Z105" s="560"/>
      <c r="AA105" s="560"/>
      <c r="AB105" s="560"/>
      <c r="AC105" s="560"/>
      <c r="AD105" s="560"/>
      <c r="AE105" s="560"/>
      <c r="AF105" s="560"/>
      <c r="AG105" s="560"/>
      <c r="AH105" s="504"/>
      <c r="AI105" s="654"/>
      <c r="AJ105" s="655"/>
      <c r="AK105" s="655"/>
      <c r="AL105" s="655"/>
      <c r="AM105" s="655"/>
      <c r="AN105" s="655"/>
      <c r="AO105" s="656"/>
    </row>
    <row r="106" spans="4:41" s="15" customFormat="1">
      <c r="D106" s="391" t="s">
        <v>392</v>
      </c>
      <c r="E106" s="484" t="s">
        <v>391</v>
      </c>
      <c r="F106" s="501">
        <v>10</v>
      </c>
      <c r="G106" s="502">
        <f t="shared" si="40"/>
        <v>1000</v>
      </c>
      <c r="H106" s="502">
        <f t="shared" si="41"/>
        <v>1.9238168526356292</v>
      </c>
      <c r="I106" s="560"/>
      <c r="J106" s="560"/>
      <c r="K106" s="560"/>
      <c r="L106" s="560"/>
      <c r="M106" s="560"/>
      <c r="N106" s="560"/>
      <c r="O106" s="560">
        <v>10000</v>
      </c>
      <c r="P106" s="560"/>
      <c r="Q106" s="560"/>
      <c r="R106" s="560"/>
      <c r="S106" s="560"/>
      <c r="T106" s="560"/>
      <c r="U106" s="560"/>
      <c r="V106" s="560"/>
      <c r="W106" s="560"/>
      <c r="X106" s="560"/>
      <c r="Y106" s="560"/>
      <c r="Z106" s="560"/>
      <c r="AA106" s="560"/>
      <c r="AB106" s="560"/>
      <c r="AC106" s="560"/>
      <c r="AD106" s="560"/>
      <c r="AE106" s="560"/>
      <c r="AF106" s="560"/>
      <c r="AG106" s="560"/>
      <c r="AH106" s="504"/>
      <c r="AI106" s="654"/>
      <c r="AJ106" s="655"/>
      <c r="AK106" s="655"/>
      <c r="AL106" s="655"/>
      <c r="AM106" s="655"/>
      <c r="AN106" s="655"/>
      <c r="AO106" s="656"/>
    </row>
    <row r="107" spans="4:41" s="15" customFormat="1">
      <c r="D107" s="391" t="s">
        <v>392</v>
      </c>
      <c r="E107" s="484" t="s">
        <v>391</v>
      </c>
      <c r="F107" s="501">
        <v>10</v>
      </c>
      <c r="G107" s="502">
        <f t="shared" si="40"/>
        <v>1000</v>
      </c>
      <c r="H107" s="502">
        <f t="shared" si="41"/>
        <v>1.9238168526356292</v>
      </c>
      <c r="I107" s="560"/>
      <c r="J107" s="560"/>
      <c r="K107" s="560"/>
      <c r="L107" s="560"/>
      <c r="M107" s="560"/>
      <c r="N107" s="560"/>
      <c r="O107" s="560"/>
      <c r="P107" s="560">
        <v>10000</v>
      </c>
      <c r="Q107" s="560"/>
      <c r="R107" s="560"/>
      <c r="S107" s="560"/>
      <c r="T107" s="560"/>
      <c r="U107" s="560"/>
      <c r="V107" s="560"/>
      <c r="W107" s="560"/>
      <c r="X107" s="560"/>
      <c r="Y107" s="560"/>
      <c r="Z107" s="560"/>
      <c r="AA107" s="560"/>
      <c r="AB107" s="560"/>
      <c r="AC107" s="560"/>
      <c r="AD107" s="560"/>
      <c r="AE107" s="560"/>
      <c r="AF107" s="560"/>
      <c r="AG107" s="560"/>
      <c r="AH107" s="504"/>
      <c r="AI107" s="654"/>
      <c r="AJ107" s="655"/>
      <c r="AK107" s="655"/>
      <c r="AL107" s="655"/>
      <c r="AM107" s="655"/>
      <c r="AN107" s="655"/>
      <c r="AO107" s="656"/>
    </row>
    <row r="108" spans="4:41" s="15" customFormat="1">
      <c r="D108" s="391" t="s">
        <v>392</v>
      </c>
      <c r="E108" s="484" t="s">
        <v>391</v>
      </c>
      <c r="F108" s="501">
        <v>10</v>
      </c>
      <c r="G108" s="502">
        <f t="shared" si="40"/>
        <v>1000</v>
      </c>
      <c r="H108" s="502">
        <f t="shared" si="41"/>
        <v>1.9238168526356292</v>
      </c>
      <c r="I108" s="560"/>
      <c r="J108" s="560"/>
      <c r="K108" s="560"/>
      <c r="L108" s="560"/>
      <c r="M108" s="560"/>
      <c r="N108" s="560"/>
      <c r="O108" s="560"/>
      <c r="P108" s="560"/>
      <c r="Q108" s="560">
        <v>10000</v>
      </c>
      <c r="R108" s="560"/>
      <c r="S108" s="560"/>
      <c r="T108" s="560"/>
      <c r="U108" s="560"/>
      <c r="V108" s="560"/>
      <c r="W108" s="560"/>
      <c r="X108" s="560"/>
      <c r="Y108" s="560"/>
      <c r="Z108" s="560"/>
      <c r="AA108" s="560"/>
      <c r="AB108" s="560"/>
      <c r="AC108" s="560"/>
      <c r="AD108" s="560"/>
      <c r="AE108" s="560"/>
      <c r="AF108" s="560"/>
      <c r="AG108" s="560"/>
      <c r="AH108" s="504"/>
      <c r="AI108" s="654"/>
      <c r="AJ108" s="655"/>
      <c r="AK108" s="655"/>
      <c r="AL108" s="655"/>
      <c r="AM108" s="655"/>
      <c r="AN108" s="655"/>
      <c r="AO108" s="656"/>
    </row>
    <row r="109" spans="4:41" s="15" customFormat="1">
      <c r="D109" s="391" t="s">
        <v>392</v>
      </c>
      <c r="E109" s="484" t="s">
        <v>391</v>
      </c>
      <c r="F109" s="501">
        <v>10</v>
      </c>
      <c r="G109" s="502">
        <f t="shared" si="40"/>
        <v>1000</v>
      </c>
      <c r="H109" s="502">
        <f t="shared" si="41"/>
        <v>1.9238168526356292</v>
      </c>
      <c r="I109" s="560"/>
      <c r="J109" s="560"/>
      <c r="K109" s="560"/>
      <c r="L109" s="560"/>
      <c r="M109" s="560"/>
      <c r="N109" s="560"/>
      <c r="O109" s="560"/>
      <c r="P109" s="560"/>
      <c r="Q109" s="560"/>
      <c r="R109" s="560">
        <v>10000</v>
      </c>
      <c r="S109" s="560"/>
      <c r="T109" s="560"/>
      <c r="U109" s="560"/>
      <c r="V109" s="560"/>
      <c r="W109" s="560"/>
      <c r="X109" s="560"/>
      <c r="Y109" s="560"/>
      <c r="Z109" s="560"/>
      <c r="AA109" s="560"/>
      <c r="AB109" s="560"/>
      <c r="AC109" s="560"/>
      <c r="AD109" s="560"/>
      <c r="AE109" s="560"/>
      <c r="AF109" s="560"/>
      <c r="AG109" s="560"/>
      <c r="AH109" s="504"/>
      <c r="AI109" s="654"/>
      <c r="AJ109" s="655"/>
      <c r="AK109" s="655"/>
      <c r="AL109" s="655"/>
      <c r="AM109" s="655"/>
      <c r="AN109" s="655"/>
      <c r="AO109" s="656"/>
    </row>
    <row r="110" spans="4:41" s="15" customFormat="1">
      <c r="D110" s="391" t="s">
        <v>392</v>
      </c>
      <c r="E110" s="484" t="s">
        <v>391</v>
      </c>
      <c r="F110" s="501">
        <v>10</v>
      </c>
      <c r="G110" s="502">
        <f t="shared" si="40"/>
        <v>1000</v>
      </c>
      <c r="H110" s="502">
        <f t="shared" si="41"/>
        <v>1.9238168526356292</v>
      </c>
      <c r="I110" s="560"/>
      <c r="J110" s="560"/>
      <c r="K110" s="560"/>
      <c r="L110" s="560"/>
      <c r="M110" s="560"/>
      <c r="N110" s="560"/>
      <c r="O110" s="560"/>
      <c r="P110" s="560"/>
      <c r="Q110" s="560"/>
      <c r="R110" s="560"/>
      <c r="S110" s="560">
        <v>10000</v>
      </c>
      <c r="T110" s="560"/>
      <c r="U110" s="560"/>
      <c r="V110" s="560"/>
      <c r="W110" s="560"/>
      <c r="X110" s="560"/>
      <c r="Y110" s="560"/>
      <c r="Z110" s="560"/>
      <c r="AA110" s="560"/>
      <c r="AB110" s="560"/>
      <c r="AC110" s="560"/>
      <c r="AD110" s="560"/>
      <c r="AE110" s="560"/>
      <c r="AF110" s="560"/>
      <c r="AG110" s="560"/>
      <c r="AH110" s="504"/>
      <c r="AI110" s="654"/>
      <c r="AJ110" s="655"/>
      <c r="AK110" s="655"/>
      <c r="AL110" s="655"/>
      <c r="AM110" s="655"/>
      <c r="AN110" s="655"/>
      <c r="AO110" s="656"/>
    </row>
    <row r="111" spans="4:41" s="15" customFormat="1">
      <c r="D111" s="391" t="s">
        <v>392</v>
      </c>
      <c r="E111" s="484" t="s">
        <v>391</v>
      </c>
      <c r="F111" s="501">
        <v>10</v>
      </c>
      <c r="G111" s="502">
        <f t="shared" si="40"/>
        <v>1000</v>
      </c>
      <c r="H111" s="502">
        <f t="shared" si="41"/>
        <v>1.9238168526356292</v>
      </c>
      <c r="I111" s="560"/>
      <c r="J111" s="560"/>
      <c r="K111" s="560"/>
      <c r="L111" s="560"/>
      <c r="M111" s="560"/>
      <c r="N111" s="560"/>
      <c r="O111" s="560"/>
      <c r="P111" s="560"/>
      <c r="Q111" s="560"/>
      <c r="R111" s="560"/>
      <c r="S111" s="560"/>
      <c r="T111" s="560">
        <v>10000</v>
      </c>
      <c r="U111" s="560"/>
      <c r="V111" s="560"/>
      <c r="W111" s="560"/>
      <c r="X111" s="560"/>
      <c r="Y111" s="560"/>
      <c r="Z111" s="560"/>
      <c r="AA111" s="560"/>
      <c r="AB111" s="560"/>
      <c r="AC111" s="560"/>
      <c r="AD111" s="560"/>
      <c r="AE111" s="560"/>
      <c r="AF111" s="560"/>
      <c r="AG111" s="560"/>
      <c r="AH111" s="504"/>
      <c r="AI111" s="654"/>
      <c r="AJ111" s="655"/>
      <c r="AK111" s="655"/>
      <c r="AL111" s="655"/>
      <c r="AM111" s="655"/>
      <c r="AN111" s="655"/>
      <c r="AO111" s="656"/>
    </row>
    <row r="112" spans="4:41" s="15" customFormat="1">
      <c r="D112" s="391" t="s">
        <v>392</v>
      </c>
      <c r="E112" s="484" t="s">
        <v>391</v>
      </c>
      <c r="F112" s="501">
        <v>10</v>
      </c>
      <c r="G112" s="502">
        <f t="shared" ref="G112" si="42">SUM(I112:AG112)/F112</f>
        <v>1000</v>
      </c>
      <c r="H112" s="502">
        <f t="shared" ref="H112" si="43">SUM(I112:AG112)/$E$27</f>
        <v>1.9238168526356292</v>
      </c>
      <c r="I112" s="560"/>
      <c r="J112" s="560"/>
      <c r="K112" s="560"/>
      <c r="L112" s="560"/>
      <c r="M112" s="560"/>
      <c r="N112" s="560"/>
      <c r="O112" s="560"/>
      <c r="P112" s="560"/>
      <c r="Q112" s="560"/>
      <c r="R112" s="560"/>
      <c r="S112" s="560"/>
      <c r="T112" s="560"/>
      <c r="U112" s="560">
        <v>10000</v>
      </c>
      <c r="V112" s="560"/>
      <c r="W112" s="560"/>
      <c r="X112" s="560"/>
      <c r="Y112" s="560"/>
      <c r="Z112" s="560"/>
      <c r="AA112" s="560"/>
      <c r="AB112" s="560"/>
      <c r="AC112" s="560"/>
      <c r="AD112" s="560"/>
      <c r="AE112" s="560"/>
      <c r="AF112" s="560"/>
      <c r="AG112" s="560"/>
      <c r="AH112" s="504"/>
      <c r="AI112" s="654"/>
      <c r="AJ112" s="655"/>
      <c r="AK112" s="655"/>
      <c r="AL112" s="655"/>
      <c r="AM112" s="655"/>
      <c r="AN112" s="655"/>
      <c r="AO112" s="656"/>
    </row>
    <row r="113" spans="3:41" s="15" customFormat="1">
      <c r="D113" s="391" t="s">
        <v>392</v>
      </c>
      <c r="E113" s="484" t="s">
        <v>391</v>
      </c>
      <c r="F113" s="501">
        <v>10</v>
      </c>
      <c r="G113" s="502">
        <f t="shared" ref="G113:G114" si="44">SUM(I113:AG113)/F113</f>
        <v>1000</v>
      </c>
      <c r="H113" s="502">
        <f t="shared" ref="H113:H114" si="45">SUM(I113:AG113)/$E$27</f>
        <v>1.9238168526356292</v>
      </c>
      <c r="I113" s="560"/>
      <c r="J113" s="560"/>
      <c r="K113" s="560"/>
      <c r="L113" s="560"/>
      <c r="M113" s="560"/>
      <c r="N113" s="560"/>
      <c r="O113" s="560"/>
      <c r="P113" s="560"/>
      <c r="Q113" s="560"/>
      <c r="R113" s="560"/>
      <c r="S113" s="560"/>
      <c r="T113" s="560"/>
      <c r="U113" s="560"/>
      <c r="V113" s="560">
        <v>10000</v>
      </c>
      <c r="W113" s="560"/>
      <c r="X113" s="560"/>
      <c r="Y113" s="560"/>
      <c r="Z113" s="560"/>
      <c r="AA113" s="560"/>
      <c r="AB113" s="560"/>
      <c r="AC113" s="560"/>
      <c r="AD113" s="560"/>
      <c r="AE113" s="560"/>
      <c r="AF113" s="560"/>
      <c r="AG113" s="560"/>
      <c r="AH113" s="504"/>
      <c r="AI113" s="652"/>
      <c r="AJ113" s="652"/>
      <c r="AK113" s="652"/>
      <c r="AL113" s="652"/>
      <c r="AM113" s="652"/>
      <c r="AN113" s="652"/>
      <c r="AO113" s="652"/>
    </row>
    <row r="114" spans="3:41" s="15" customFormat="1">
      <c r="D114" s="391" t="s">
        <v>393</v>
      </c>
      <c r="E114" s="484" t="s">
        <v>391</v>
      </c>
      <c r="F114" s="501">
        <v>10</v>
      </c>
      <c r="G114" s="502">
        <f t="shared" si="44"/>
        <v>1000</v>
      </c>
      <c r="H114" s="502">
        <f t="shared" si="45"/>
        <v>1.9238168526356292</v>
      </c>
      <c r="I114" s="440"/>
      <c r="J114" s="440"/>
      <c r="K114" s="440"/>
      <c r="L114" s="560"/>
      <c r="M114" s="560"/>
      <c r="N114" s="560"/>
      <c r="O114" s="560"/>
      <c r="P114" s="560"/>
      <c r="Q114" s="560"/>
      <c r="R114" s="560"/>
      <c r="S114" s="560"/>
      <c r="T114" s="560"/>
      <c r="U114" s="560"/>
      <c r="V114" s="560"/>
      <c r="W114" s="560">
        <v>10000</v>
      </c>
      <c r="X114" s="560"/>
      <c r="Y114" s="440"/>
      <c r="Z114" s="440"/>
      <c r="AA114" s="440"/>
      <c r="AB114" s="440"/>
      <c r="AC114" s="440"/>
      <c r="AD114" s="440"/>
      <c r="AE114" s="440"/>
      <c r="AF114" s="440"/>
      <c r="AG114" s="440"/>
      <c r="AI114" s="652"/>
      <c r="AJ114" s="652"/>
      <c r="AK114" s="652"/>
      <c r="AL114" s="652"/>
      <c r="AM114" s="652"/>
      <c r="AN114" s="652"/>
      <c r="AO114" s="652"/>
    </row>
    <row r="115" spans="3:41" s="216" customFormat="1">
      <c r="D115" s="95" t="s">
        <v>324</v>
      </c>
      <c r="E115" s="95"/>
      <c r="F115" s="95"/>
      <c r="G115" s="95"/>
      <c r="H115" s="397">
        <f>SUM(H91:H114)</f>
        <v>46.171604463255107</v>
      </c>
      <c r="I115" s="561">
        <f t="shared" ref="I115:AG115" si="46">SUM(I91:I114)</f>
        <v>0</v>
      </c>
      <c r="J115" s="561">
        <f t="shared" si="46"/>
        <v>0</v>
      </c>
      <c r="K115" s="561">
        <f t="shared" si="46"/>
        <v>0</v>
      </c>
      <c r="L115" s="561">
        <f t="shared" si="46"/>
        <v>20000</v>
      </c>
      <c r="M115" s="561">
        <f t="shared" si="46"/>
        <v>20000</v>
      </c>
      <c r="N115" s="561">
        <f t="shared" si="46"/>
        <v>20000</v>
      </c>
      <c r="O115" s="561">
        <f t="shared" si="46"/>
        <v>20000</v>
      </c>
      <c r="P115" s="561">
        <f t="shared" si="46"/>
        <v>20000</v>
      </c>
      <c r="Q115" s="561">
        <f t="shared" si="46"/>
        <v>20000</v>
      </c>
      <c r="R115" s="561">
        <f t="shared" si="46"/>
        <v>20000</v>
      </c>
      <c r="S115" s="561">
        <f t="shared" si="46"/>
        <v>20000</v>
      </c>
      <c r="T115" s="561">
        <f t="shared" si="46"/>
        <v>20000</v>
      </c>
      <c r="U115" s="561">
        <f t="shared" si="46"/>
        <v>20000</v>
      </c>
      <c r="V115" s="561">
        <f t="shared" si="46"/>
        <v>20000</v>
      </c>
      <c r="W115" s="561">
        <f t="shared" si="46"/>
        <v>20000</v>
      </c>
      <c r="X115" s="561">
        <f t="shared" si="46"/>
        <v>0</v>
      </c>
      <c r="Y115" s="561">
        <f t="shared" si="46"/>
        <v>0</v>
      </c>
      <c r="Z115" s="561">
        <f t="shared" si="46"/>
        <v>0</v>
      </c>
      <c r="AA115" s="561">
        <f t="shared" si="46"/>
        <v>0</v>
      </c>
      <c r="AB115" s="561">
        <f t="shared" si="46"/>
        <v>0</v>
      </c>
      <c r="AC115" s="561">
        <f t="shared" si="46"/>
        <v>0</v>
      </c>
      <c r="AD115" s="561">
        <f t="shared" si="46"/>
        <v>0</v>
      </c>
      <c r="AE115" s="561">
        <f t="shared" si="46"/>
        <v>0</v>
      </c>
      <c r="AF115" s="561">
        <f t="shared" si="46"/>
        <v>0</v>
      </c>
      <c r="AG115" s="561">
        <f t="shared" si="46"/>
        <v>0</v>
      </c>
    </row>
    <row r="116" spans="3:41" ht="14.25" customHeight="1"/>
    <row r="117" spans="3:41" hidden="1">
      <c r="I117">
        <f>IF(AND('Bazinės prielaidos'!$E$11/12&lt;I90,('Bazinės prielaidos'!$E$11+'Bazinės prielaidos'!$E$15)/12&gt;=I90),1,0)</f>
        <v>0</v>
      </c>
      <c r="J117">
        <f>IF(AND('Bazinės prielaidos'!$E$11/12&lt;J90,('Bazinės prielaidos'!$E$11+'Bazinės prielaidos'!$E$15)/12&gt;=J90),1,0)</f>
        <v>0</v>
      </c>
      <c r="K117">
        <f>IF(AND('Bazinės prielaidos'!$E$11/12&lt;K90,('Bazinės prielaidos'!$E$11+'Bazinės prielaidos'!$E$15)/12&gt;=K90),1,0)</f>
        <v>0</v>
      </c>
      <c r="L117">
        <f>IF(AND('Bazinės prielaidos'!$E$11/12&lt;L90,('Bazinės prielaidos'!$E$11+'Bazinės prielaidos'!$E$15)/12&gt;=L90),1,0)</f>
        <v>1</v>
      </c>
      <c r="M117">
        <f>IF(AND('Bazinės prielaidos'!$E$11/12&lt;M90,('Bazinės prielaidos'!$E$11+'Bazinės prielaidos'!$E$15)/12&gt;=M90),1,0)</f>
        <v>1</v>
      </c>
      <c r="N117">
        <f>IF(AND('Bazinės prielaidos'!$E$11/12&lt;N90,('Bazinės prielaidos'!$E$11+'Bazinės prielaidos'!$E$15)/12&gt;=N90),1,0)</f>
        <v>1</v>
      </c>
      <c r="O117">
        <f>IF(AND('Bazinės prielaidos'!$E$11/12&lt;O90,('Bazinės prielaidos'!$E$11+'Bazinės prielaidos'!$E$15)/12&gt;=O90),1,0)</f>
        <v>1</v>
      </c>
      <c r="P117">
        <f>IF(AND('Bazinės prielaidos'!$E$11/12&lt;P90,('Bazinės prielaidos'!$E$11+'Bazinės prielaidos'!$E$15)/12&gt;=P90),1,0)</f>
        <v>1</v>
      </c>
      <c r="Q117">
        <f>IF(AND('Bazinės prielaidos'!$E$11/12&lt;Q90,('Bazinės prielaidos'!$E$11+'Bazinės prielaidos'!$E$15)/12&gt;=Q90),1,0)</f>
        <v>1</v>
      </c>
      <c r="R117">
        <f>IF(AND('Bazinės prielaidos'!$E$11/12&lt;R90,('Bazinės prielaidos'!$E$11+'Bazinės prielaidos'!$E$15)/12&gt;=R90),1,0)</f>
        <v>1</v>
      </c>
      <c r="S117">
        <f>IF(AND('Bazinės prielaidos'!$E$11/12&lt;S90,('Bazinės prielaidos'!$E$11+'Bazinės prielaidos'!$E$15)/12&gt;=S90),1,0)</f>
        <v>1</v>
      </c>
      <c r="T117">
        <f>IF(AND('Bazinės prielaidos'!$E$11/12&lt;T90,('Bazinės prielaidos'!$E$11+'Bazinės prielaidos'!$E$15)/12&gt;=T90),1,0)</f>
        <v>1</v>
      </c>
      <c r="U117">
        <f>IF(AND('Bazinės prielaidos'!$E$11/12&lt;U90,('Bazinės prielaidos'!$E$11+'Bazinės prielaidos'!$E$15)/12&gt;=U90),1,0)</f>
        <v>1</v>
      </c>
      <c r="V117">
        <f>IF(AND('Bazinės prielaidos'!$E$11/12&lt;V90,('Bazinės prielaidos'!$E$11+'Bazinės prielaidos'!$E$15)/12&gt;=V90),1,0)</f>
        <v>1</v>
      </c>
      <c r="W117">
        <f>IF(AND('Bazinės prielaidos'!$E$11/12&lt;W90,('Bazinės prielaidos'!$E$11+'Bazinės prielaidos'!$E$15)/12&gt;=W90),1,0)</f>
        <v>1</v>
      </c>
      <c r="X117">
        <f>IF(AND('Bazinės prielaidos'!$E$11/12&lt;X90,('Bazinės prielaidos'!$E$11+'Bazinės prielaidos'!$E$15)/12&gt;=X90),1,0)</f>
        <v>0</v>
      </c>
      <c r="Y117">
        <f>IF(AND('Bazinės prielaidos'!$E$11/12&lt;Y90,('Bazinės prielaidos'!$E$11+'Bazinės prielaidos'!$E$15)/12&gt;=Y90),1,0)</f>
        <v>0</v>
      </c>
      <c r="Z117">
        <f>IF(AND('Bazinės prielaidos'!$E$11/12&lt;Z90,('Bazinės prielaidos'!$E$11+'Bazinės prielaidos'!$E$15)/12&gt;=Z90),1,0)</f>
        <v>0</v>
      </c>
      <c r="AA117">
        <f>IF(AND('Bazinės prielaidos'!$E$11/12&lt;AA90,('Bazinės prielaidos'!$E$11+'Bazinės prielaidos'!$E$15)/12&gt;=AA90),1,0)</f>
        <v>0</v>
      </c>
      <c r="AB117">
        <f>IF(AND('Bazinės prielaidos'!$E$11/12&lt;AB90,('Bazinės prielaidos'!$E$11+'Bazinės prielaidos'!$E$15)/12&gt;=AB90),1,0)</f>
        <v>0</v>
      </c>
      <c r="AC117">
        <f>IF(AND('Bazinės prielaidos'!$E$11/12&lt;AC90,('Bazinės prielaidos'!$E$11+'Bazinės prielaidos'!$E$15)/12&gt;=AC90),1,0)</f>
        <v>0</v>
      </c>
      <c r="AD117">
        <f>IF(AND('Bazinės prielaidos'!$E$11/12&lt;AD90,('Bazinės prielaidos'!$E$11+'Bazinės prielaidos'!$E$15)/12&gt;=AD90),1,0)</f>
        <v>0</v>
      </c>
      <c r="AE117">
        <f>IF(AND('Bazinės prielaidos'!$E$11/12&lt;AE90,('Bazinės prielaidos'!$E$11+'Bazinės prielaidos'!$E$15)/12&gt;=AE90),1,0)</f>
        <v>0</v>
      </c>
      <c r="AF117">
        <f>IF(AND('Bazinės prielaidos'!$E$11/12&lt;AF90,('Bazinės prielaidos'!$E$11+'Bazinės prielaidos'!$E$15)/12&gt;=AF90),1,0)</f>
        <v>0</v>
      </c>
      <c r="AG117">
        <f>IF(AND('Bazinės prielaidos'!$E$11/12&lt;AG90,('Bazinės prielaidos'!$E$11+'Bazinės prielaidos'!$E$15)/12&gt;=AG90),1,0)</f>
        <v>0</v>
      </c>
    </row>
    <row r="118" spans="3:41" s="443" customFormat="1" ht="37.5" customHeight="1">
      <c r="H118" s="442" t="s">
        <v>343</v>
      </c>
      <c r="I118" s="442" t="str">
        <f>IF(AND(I117=0,I115=0),"Taip",IF(I117=1,"Taip","Nedera su veiklos periodu"))</f>
        <v>Taip</v>
      </c>
      <c r="J118" s="442" t="str">
        <f t="shared" ref="J118:AG118" si="47">IF(AND(J117=0,J115=0),"Taip",IF(J117=1,"Taip","Nedera su veiklos periodu"))</f>
        <v>Taip</v>
      </c>
      <c r="K118" s="442" t="str">
        <f t="shared" si="47"/>
        <v>Taip</v>
      </c>
      <c r="L118" s="442" t="str">
        <f t="shared" si="47"/>
        <v>Taip</v>
      </c>
      <c r="M118" s="442" t="str">
        <f t="shared" si="47"/>
        <v>Taip</v>
      </c>
      <c r="N118" s="442" t="str">
        <f t="shared" si="47"/>
        <v>Taip</v>
      </c>
      <c r="O118" s="442" t="str">
        <f t="shared" si="47"/>
        <v>Taip</v>
      </c>
      <c r="P118" s="442" t="str">
        <f t="shared" si="47"/>
        <v>Taip</v>
      </c>
      <c r="Q118" s="442" t="str">
        <f t="shared" si="47"/>
        <v>Taip</v>
      </c>
      <c r="R118" s="442" t="str">
        <f t="shared" si="47"/>
        <v>Taip</v>
      </c>
      <c r="S118" s="442" t="str">
        <f t="shared" si="47"/>
        <v>Taip</v>
      </c>
      <c r="T118" s="442" t="str">
        <f t="shared" si="47"/>
        <v>Taip</v>
      </c>
      <c r="U118" s="442" t="str">
        <f t="shared" si="47"/>
        <v>Taip</v>
      </c>
      <c r="V118" s="442" t="str">
        <f t="shared" si="47"/>
        <v>Taip</v>
      </c>
      <c r="W118" s="442" t="str">
        <f t="shared" si="47"/>
        <v>Taip</v>
      </c>
      <c r="X118" s="442" t="str">
        <f t="shared" si="47"/>
        <v>Taip</v>
      </c>
      <c r="Y118" s="442" t="str">
        <f t="shared" si="47"/>
        <v>Taip</v>
      </c>
      <c r="Z118" s="442" t="str">
        <f t="shared" si="47"/>
        <v>Taip</v>
      </c>
      <c r="AA118" s="442" t="str">
        <f t="shared" si="47"/>
        <v>Taip</v>
      </c>
      <c r="AB118" s="442" t="str">
        <f t="shared" si="47"/>
        <v>Taip</v>
      </c>
      <c r="AC118" s="442" t="str">
        <f t="shared" si="47"/>
        <v>Taip</v>
      </c>
      <c r="AD118" s="442" t="str">
        <f t="shared" si="47"/>
        <v>Taip</v>
      </c>
      <c r="AE118" s="442" t="str">
        <f t="shared" si="47"/>
        <v>Taip</v>
      </c>
      <c r="AF118" s="442" t="str">
        <f t="shared" si="47"/>
        <v>Taip</v>
      </c>
      <c r="AG118" s="442" t="str">
        <f t="shared" si="47"/>
        <v>Taip</v>
      </c>
    </row>
    <row r="119" spans="3:41">
      <c r="C119" s="287" t="s">
        <v>326</v>
      </c>
    </row>
    <row r="121" spans="3:41" ht="42.75">
      <c r="D121" s="566" t="s">
        <v>277</v>
      </c>
      <c r="E121" s="562" t="s">
        <v>269</v>
      </c>
      <c r="F121" s="568" t="s">
        <v>270</v>
      </c>
      <c r="G121" s="567" t="s">
        <v>275</v>
      </c>
      <c r="H121" s="569" t="s">
        <v>327</v>
      </c>
      <c r="I121" s="569" t="s">
        <v>328</v>
      </c>
      <c r="K121" s="653" t="s">
        <v>335</v>
      </c>
      <c r="L121" s="653"/>
      <c r="M121" s="653"/>
      <c r="N121" s="653"/>
      <c r="O121" s="653"/>
      <c r="P121" s="653"/>
      <c r="Q121" s="653"/>
    </row>
    <row r="122" spans="3:41">
      <c r="D122" s="391" t="s">
        <v>392</v>
      </c>
      <c r="E122" s="484" t="s">
        <v>391</v>
      </c>
      <c r="F122" s="501">
        <v>10</v>
      </c>
      <c r="G122" s="307">
        <f>H122/F122</f>
        <v>83.333333333333343</v>
      </c>
      <c r="H122" s="306">
        <f>+I122/12</f>
        <v>833.33333333333337</v>
      </c>
      <c r="I122" s="560">
        <v>10000</v>
      </c>
      <c r="K122" s="683"/>
      <c r="L122" s="683"/>
      <c r="M122" s="683"/>
      <c r="N122" s="683"/>
      <c r="O122" s="683"/>
      <c r="P122" s="683"/>
      <c r="Q122" s="683"/>
    </row>
    <row r="123" spans="3:41">
      <c r="D123" s="391" t="s">
        <v>392</v>
      </c>
      <c r="E123" s="484" t="s">
        <v>391</v>
      </c>
      <c r="F123" s="501">
        <v>10</v>
      </c>
      <c r="G123" s="307">
        <f t="shared" ref="G123:G125" si="48">H123/F123</f>
        <v>83.333333333333343</v>
      </c>
      <c r="H123" s="306">
        <f t="shared" ref="H123:H125" si="49">+I123/12</f>
        <v>833.33333333333337</v>
      </c>
      <c r="I123" s="560">
        <v>10000</v>
      </c>
      <c r="K123" s="683"/>
      <c r="L123" s="683"/>
      <c r="M123" s="683"/>
      <c r="N123" s="683"/>
      <c r="O123" s="683"/>
      <c r="P123" s="683"/>
      <c r="Q123" s="683"/>
    </row>
    <row r="124" spans="3:41">
      <c r="D124" s="391" t="s">
        <v>392</v>
      </c>
      <c r="E124" s="484" t="s">
        <v>391</v>
      </c>
      <c r="F124" s="501">
        <v>10</v>
      </c>
      <c r="G124" s="307">
        <f t="shared" si="48"/>
        <v>83.333333333333343</v>
      </c>
      <c r="H124" s="306">
        <f t="shared" si="49"/>
        <v>833.33333333333337</v>
      </c>
      <c r="I124" s="560">
        <v>10000</v>
      </c>
      <c r="K124" s="683"/>
      <c r="L124" s="683"/>
      <c r="M124" s="683"/>
      <c r="N124" s="683"/>
      <c r="O124" s="683"/>
      <c r="P124" s="683"/>
      <c r="Q124" s="683"/>
    </row>
    <row r="125" spans="3:41">
      <c r="D125" s="391" t="s">
        <v>393</v>
      </c>
      <c r="E125" s="484" t="s">
        <v>391</v>
      </c>
      <c r="F125" s="501">
        <v>10</v>
      </c>
      <c r="G125" s="307">
        <f t="shared" si="48"/>
        <v>83.333333333333343</v>
      </c>
      <c r="H125" s="306">
        <f t="shared" si="49"/>
        <v>833.33333333333337</v>
      </c>
      <c r="I125" s="560">
        <v>10000</v>
      </c>
      <c r="K125" s="683"/>
      <c r="L125" s="683"/>
      <c r="M125" s="683"/>
      <c r="N125" s="683"/>
      <c r="O125" s="683"/>
      <c r="P125" s="683"/>
      <c r="Q125" s="683"/>
    </row>
    <row r="126" spans="3:41">
      <c r="D126" s="29" t="s">
        <v>324</v>
      </c>
      <c r="E126" s="292" t="s">
        <v>274</v>
      </c>
      <c r="F126" s="95">
        <f>+'Dalyvio prielaidos'!$E$27</f>
        <v>5198</v>
      </c>
      <c r="G126" s="291">
        <f>SUM(G122:G125)</f>
        <v>333.33333333333337</v>
      </c>
      <c r="H126" s="290">
        <f>SUM(H122:H125)</f>
        <v>3333.3333333333335</v>
      </c>
      <c r="I126" s="290">
        <f>SUM(I122:I125)</f>
        <v>40000</v>
      </c>
    </row>
    <row r="129" spans="2:16">
      <c r="B129" s="366" t="s">
        <v>329</v>
      </c>
    </row>
    <row r="131" spans="2:16">
      <c r="C131" s="366" t="s">
        <v>330</v>
      </c>
    </row>
    <row r="132" spans="2:16">
      <c r="G132" s="653" t="s">
        <v>296</v>
      </c>
      <c r="H132" s="653"/>
      <c r="I132" s="653"/>
      <c r="J132" s="653"/>
      <c r="K132" s="653"/>
      <c r="L132" s="653"/>
      <c r="M132" s="653"/>
    </row>
    <row r="133" spans="2:16">
      <c r="D133" s="300" t="s">
        <v>331</v>
      </c>
      <c r="E133" s="503">
        <v>10000000</v>
      </c>
      <c r="G133" s="662"/>
      <c r="H133" s="662"/>
      <c r="I133" s="662"/>
      <c r="J133" s="662"/>
      <c r="K133" s="662"/>
      <c r="L133" s="662"/>
      <c r="M133" s="662"/>
    </row>
    <row r="134" spans="2:16" ht="28.5">
      <c r="D134" s="326" t="s">
        <v>332</v>
      </c>
      <c r="E134" s="505">
        <v>0.7</v>
      </c>
      <c r="G134" s="662"/>
      <c r="H134" s="662"/>
      <c r="I134" s="662"/>
      <c r="J134" s="662"/>
      <c r="K134" s="662"/>
      <c r="L134" s="662"/>
      <c r="M134" s="662"/>
    </row>
    <row r="135" spans="2:16" ht="28.5">
      <c r="D135" s="326" t="s">
        <v>333</v>
      </c>
      <c r="E135" s="505">
        <v>0.8</v>
      </c>
      <c r="G135" s="662"/>
      <c r="H135" s="662"/>
      <c r="I135" s="662"/>
      <c r="J135" s="662"/>
      <c r="K135" s="662"/>
      <c r="L135" s="662"/>
      <c r="M135" s="662"/>
    </row>
    <row r="136" spans="2:16">
      <c r="D136" s="370" t="s">
        <v>345</v>
      </c>
      <c r="E136" s="506">
        <f>+SUM(E23:G23)*E134</f>
        <v>1750000</v>
      </c>
      <c r="G136" s="662"/>
      <c r="H136" s="662"/>
      <c r="I136" s="662"/>
      <c r="J136" s="662"/>
      <c r="K136" s="662"/>
      <c r="L136" s="662"/>
      <c r="M136" s="662"/>
    </row>
    <row r="137" spans="2:16" ht="15.4">
      <c r="D137" s="370" t="s">
        <v>346</v>
      </c>
      <c r="E137" s="506">
        <f>+SUM(E23:G23)*E135</f>
        <v>2000000</v>
      </c>
      <c r="G137" s="662"/>
      <c r="H137" s="662"/>
      <c r="I137" s="662"/>
      <c r="J137" s="662"/>
      <c r="K137" s="662"/>
      <c r="L137" s="662"/>
      <c r="M137" s="662"/>
      <c r="P137" s="529"/>
    </row>
    <row r="138" spans="2:16">
      <c r="D138" s="370" t="s">
        <v>290</v>
      </c>
      <c r="E138" s="507" t="str">
        <f>+IF((E137-E133)&gt;0,"TAIP","NE")</f>
        <v>NE</v>
      </c>
      <c r="G138" s="684"/>
      <c r="H138" s="684"/>
      <c r="I138" s="684"/>
      <c r="J138" s="684"/>
      <c r="K138" s="684"/>
      <c r="L138" s="684"/>
      <c r="M138" s="684"/>
    </row>
    <row r="139" spans="2:16">
      <c r="D139" s="370" t="s">
        <v>281</v>
      </c>
      <c r="E139" s="508">
        <v>36</v>
      </c>
      <c r="G139" s="662"/>
      <c r="H139" s="662"/>
      <c r="I139" s="662"/>
      <c r="J139" s="662"/>
      <c r="K139" s="662"/>
      <c r="L139" s="662"/>
      <c r="M139" s="662"/>
    </row>
    <row r="140" spans="2:16">
      <c r="D140" s="370" t="s">
        <v>282</v>
      </c>
      <c r="E140" s="508">
        <v>5</v>
      </c>
      <c r="F140" s="298"/>
      <c r="G140" s="662"/>
      <c r="H140" s="662"/>
      <c r="I140" s="662"/>
      <c r="J140" s="662"/>
      <c r="K140" s="662"/>
      <c r="L140" s="662"/>
      <c r="M140" s="662"/>
    </row>
    <row r="141" spans="2:16">
      <c r="D141" s="370" t="s">
        <v>283</v>
      </c>
      <c r="E141" s="508">
        <v>37</v>
      </c>
      <c r="F141" s="58"/>
      <c r="G141" s="662"/>
      <c r="H141" s="662"/>
      <c r="I141" s="662"/>
      <c r="J141" s="662"/>
      <c r="K141" s="662"/>
      <c r="L141" s="662"/>
      <c r="M141" s="662"/>
    </row>
    <row r="142" spans="2:16">
      <c r="D142" s="370" t="s">
        <v>284</v>
      </c>
      <c r="E142" s="508">
        <v>11</v>
      </c>
      <c r="F142" s="58"/>
      <c r="G142" s="662"/>
      <c r="H142" s="662"/>
      <c r="I142" s="662"/>
      <c r="J142" s="662"/>
      <c r="K142" s="662"/>
      <c r="L142" s="662"/>
      <c r="M142" s="662"/>
    </row>
    <row r="143" spans="2:16">
      <c r="D143" s="370" t="s">
        <v>285</v>
      </c>
      <c r="E143" s="508" t="s">
        <v>289</v>
      </c>
      <c r="F143" s="58"/>
      <c r="G143" s="662"/>
      <c r="H143" s="662"/>
      <c r="I143" s="662"/>
      <c r="J143" s="662"/>
      <c r="K143" s="662"/>
      <c r="L143" s="662"/>
      <c r="M143" s="662"/>
    </row>
    <row r="144" spans="2:16">
      <c r="D144" s="370" t="s">
        <v>304</v>
      </c>
      <c r="E144" s="509">
        <v>0.03</v>
      </c>
      <c r="F144" s="58"/>
      <c r="G144" s="662"/>
      <c r="H144" s="662"/>
      <c r="I144" s="662"/>
      <c r="J144" s="662"/>
      <c r="K144" s="662"/>
      <c r="L144" s="662"/>
      <c r="M144" s="662"/>
    </row>
    <row r="145" spans="3:16">
      <c r="D145" s="326" t="s">
        <v>303</v>
      </c>
      <c r="E145" s="509">
        <v>2.5000000000000001E-2</v>
      </c>
      <c r="F145" s="58"/>
      <c r="G145" s="662"/>
      <c r="H145" s="662"/>
      <c r="I145" s="662"/>
      <c r="J145" s="662"/>
      <c r="K145" s="662"/>
      <c r="L145" s="662"/>
      <c r="M145" s="662"/>
    </row>
    <row r="146" spans="3:16">
      <c r="D146" s="370" t="s">
        <v>286</v>
      </c>
      <c r="E146" s="509">
        <v>0.01</v>
      </c>
      <c r="F146" s="58"/>
      <c r="G146" s="662"/>
      <c r="H146" s="662"/>
      <c r="I146" s="662"/>
      <c r="J146" s="662"/>
      <c r="K146" s="662"/>
      <c r="L146" s="662"/>
      <c r="M146" s="662"/>
    </row>
    <row r="147" spans="3:16">
      <c r="D147" s="370" t="s">
        <v>287</v>
      </c>
      <c r="E147" s="509">
        <v>0.01</v>
      </c>
      <c r="F147" s="58"/>
      <c r="G147" s="662"/>
      <c r="H147" s="662"/>
      <c r="I147" s="662"/>
      <c r="J147" s="662"/>
      <c r="K147" s="662"/>
      <c r="L147" s="662"/>
      <c r="M147" s="662"/>
    </row>
    <row r="148" spans="3:16">
      <c r="D148" s="370" t="s">
        <v>288</v>
      </c>
      <c r="E148" s="509">
        <v>7.4999999999999997E-3</v>
      </c>
      <c r="F148" s="58"/>
      <c r="G148" s="662"/>
      <c r="H148" s="662"/>
      <c r="I148" s="662"/>
      <c r="J148" s="662"/>
      <c r="K148" s="662"/>
      <c r="L148" s="662"/>
      <c r="M148" s="662"/>
    </row>
    <row r="149" spans="3:16">
      <c r="D149" s="370" t="s">
        <v>297</v>
      </c>
      <c r="E149" s="508" t="s">
        <v>298</v>
      </c>
      <c r="F149" s="399"/>
      <c r="G149" s="684"/>
      <c r="H149" s="684"/>
      <c r="I149" s="684"/>
      <c r="J149" s="684"/>
      <c r="K149" s="684"/>
      <c r="L149" s="684"/>
      <c r="M149" s="684"/>
    </row>
    <row r="150" spans="3:16" ht="37.25" customHeight="1">
      <c r="D150" s="370" t="s">
        <v>334</v>
      </c>
      <c r="E150" s="508">
        <v>6</v>
      </c>
      <c r="F150" s="298"/>
      <c r="G150" s="661"/>
      <c r="H150" s="661"/>
      <c r="I150" s="661"/>
      <c r="J150" s="661"/>
      <c r="K150" s="661"/>
      <c r="L150" s="661"/>
      <c r="M150" s="661"/>
    </row>
    <row r="151" spans="3:16">
      <c r="D151" s="370" t="s">
        <v>361</v>
      </c>
      <c r="E151" s="508">
        <v>1.3</v>
      </c>
      <c r="F151" s="298"/>
      <c r="G151" s="662"/>
      <c r="H151" s="662"/>
      <c r="I151" s="662"/>
      <c r="J151" s="662"/>
      <c r="K151" s="662"/>
      <c r="L151" s="662"/>
      <c r="M151" s="662"/>
    </row>
    <row r="152" spans="3:16">
      <c r="D152" s="370" t="s">
        <v>360</v>
      </c>
      <c r="E152" s="508"/>
      <c r="F152" s="298"/>
      <c r="G152" s="660"/>
      <c r="H152" s="660"/>
      <c r="I152" s="660"/>
      <c r="J152" s="660"/>
      <c r="K152" s="660"/>
      <c r="L152" s="660"/>
      <c r="M152" s="660"/>
    </row>
    <row r="153" spans="3:16">
      <c r="D153" s="371"/>
      <c r="E153" s="372"/>
      <c r="F153" s="298"/>
    </row>
    <row r="154" spans="3:16">
      <c r="D154" s="371"/>
      <c r="E154" s="372"/>
      <c r="F154" s="298"/>
    </row>
    <row r="155" spans="3:16">
      <c r="C155" s="366" t="s">
        <v>336</v>
      </c>
    </row>
    <row r="156" spans="3:16">
      <c r="C156" s="366"/>
      <c r="G156" s="653" t="s">
        <v>296</v>
      </c>
      <c r="H156" s="653"/>
      <c r="I156" s="653"/>
      <c r="J156" s="653"/>
      <c r="K156" s="653"/>
      <c r="L156" s="653"/>
      <c r="M156" s="653"/>
    </row>
    <row r="157" spans="3:16">
      <c r="D157" s="300" t="s">
        <v>291</v>
      </c>
      <c r="E157" s="374">
        <f>+(1-E135)/2</f>
        <v>9.9999999999999978E-2</v>
      </c>
      <c r="G157" s="683"/>
      <c r="H157" s="683"/>
      <c r="I157" s="683"/>
      <c r="J157" s="683"/>
      <c r="K157" s="683"/>
      <c r="L157" s="683"/>
      <c r="M157" s="683"/>
    </row>
    <row r="158" spans="3:16">
      <c r="D158" s="300" t="s">
        <v>337</v>
      </c>
      <c r="E158" s="375">
        <f>+ROUNDDOWN(SUM(E23:G23)*E157/1000,0)*1000</f>
        <v>250000</v>
      </c>
      <c r="G158" s="683"/>
      <c r="H158" s="683"/>
      <c r="I158" s="683"/>
      <c r="J158" s="683"/>
      <c r="K158" s="683"/>
      <c r="L158" s="683"/>
      <c r="M158" s="683"/>
    </row>
    <row r="159" spans="3:16">
      <c r="D159" s="3" t="s">
        <v>338</v>
      </c>
      <c r="E159" s="373">
        <f>SUM(E23:G23)*(1-E134-E157)</f>
        <v>500000.00000000017</v>
      </c>
      <c r="G159" s="683"/>
      <c r="H159" s="683"/>
      <c r="I159" s="683"/>
      <c r="J159" s="683"/>
      <c r="K159" s="683"/>
      <c r="L159" s="683"/>
      <c r="M159" s="683"/>
    </row>
    <row r="160" spans="3:16" ht="28.5">
      <c r="D160" s="300" t="s">
        <v>292</v>
      </c>
      <c r="E160" s="376">
        <v>0.05</v>
      </c>
      <c r="F160" s="298"/>
      <c r="G160" s="651"/>
      <c r="H160" s="651"/>
      <c r="I160" s="651"/>
      <c r="J160" s="651"/>
      <c r="K160" s="651"/>
      <c r="L160" s="651"/>
      <c r="M160" s="651"/>
      <c r="P160" s="529"/>
    </row>
    <row r="161" spans="4:13">
      <c r="D161" s="300" t="s">
        <v>399</v>
      </c>
      <c r="E161" s="382">
        <v>2500</v>
      </c>
      <c r="G161" s="682"/>
      <c r="H161" s="682"/>
      <c r="I161" s="682"/>
      <c r="J161" s="682"/>
      <c r="K161" s="682"/>
      <c r="L161" s="682"/>
      <c r="M161" s="682"/>
    </row>
  </sheetData>
  <mergeCells count="113">
    <mergeCell ref="D4:J4"/>
    <mergeCell ref="G136:M136"/>
    <mergeCell ref="G137:M137"/>
    <mergeCell ref="G138:M138"/>
    <mergeCell ref="G149:M149"/>
    <mergeCell ref="G140:M140"/>
    <mergeCell ref="K122:Q122"/>
    <mergeCell ref="K123:Q123"/>
    <mergeCell ref="K124:Q124"/>
    <mergeCell ref="K125:Q125"/>
    <mergeCell ref="E64:E66"/>
    <mergeCell ref="F64:F66"/>
    <mergeCell ref="G64:G66"/>
    <mergeCell ref="H64:H66"/>
    <mergeCell ref="D64:D66"/>
    <mergeCell ref="K34:Q34"/>
    <mergeCell ref="K35:Q35"/>
    <mergeCell ref="K36:Q36"/>
    <mergeCell ref="K37:Q37"/>
    <mergeCell ref="K38:Q38"/>
    <mergeCell ref="F7:F9"/>
    <mergeCell ref="G7:G9"/>
    <mergeCell ref="K32:Q32"/>
    <mergeCell ref="K33:Q33"/>
    <mergeCell ref="I7:I9"/>
    <mergeCell ref="J7:J9"/>
    <mergeCell ref="D88:D90"/>
    <mergeCell ref="K31:Q31"/>
    <mergeCell ref="K45:Q45"/>
    <mergeCell ref="K46:Q46"/>
    <mergeCell ref="G161:M161"/>
    <mergeCell ref="G156:M156"/>
    <mergeCell ref="G157:M157"/>
    <mergeCell ref="G158:M158"/>
    <mergeCell ref="G159:M159"/>
    <mergeCell ref="G160:M160"/>
    <mergeCell ref="K39:Q39"/>
    <mergeCell ref="K40:Q40"/>
    <mergeCell ref="K41:Q41"/>
    <mergeCell ref="K42:Q42"/>
    <mergeCell ref="K43:Q43"/>
    <mergeCell ref="K44:Q44"/>
    <mergeCell ref="K47:Q47"/>
    <mergeCell ref="K48:Q48"/>
    <mergeCell ref="K49:Q49"/>
    <mergeCell ref="K50:Q50"/>
    <mergeCell ref="G142:M142"/>
    <mergeCell ref="G143:M143"/>
    <mergeCell ref="G144:M144"/>
    <mergeCell ref="G145:M145"/>
    <mergeCell ref="G147:M147"/>
    <mergeCell ref="AI95:AO95"/>
    <mergeCell ref="AI96:AO96"/>
    <mergeCell ref="AI97:AO97"/>
    <mergeCell ref="K29:Q29"/>
    <mergeCell ref="K30:Q30"/>
    <mergeCell ref="K57:Q57"/>
    <mergeCell ref="K58:Q58"/>
    <mergeCell ref="K60:Q60"/>
    <mergeCell ref="K56:Q56"/>
    <mergeCell ref="K55:Q55"/>
    <mergeCell ref="AI68:AO68"/>
    <mergeCell ref="AI70:AO70"/>
    <mergeCell ref="AI69:AO69"/>
    <mergeCell ref="K59:Q59"/>
    <mergeCell ref="I64:AG64"/>
    <mergeCell ref="G152:M152"/>
    <mergeCell ref="G150:M150"/>
    <mergeCell ref="G151:M151"/>
    <mergeCell ref="G134:M134"/>
    <mergeCell ref="G135:M135"/>
    <mergeCell ref="G139:M139"/>
    <mergeCell ref="I88:AG88"/>
    <mergeCell ref="K77:Q77"/>
    <mergeCell ref="AI66:AO66"/>
    <mergeCell ref="AI67:AO67"/>
    <mergeCell ref="K82:Q82"/>
    <mergeCell ref="K83:Q83"/>
    <mergeCell ref="G133:M133"/>
    <mergeCell ref="G148:M148"/>
    <mergeCell ref="G146:M146"/>
    <mergeCell ref="G141:M141"/>
    <mergeCell ref="AI94:AO94"/>
    <mergeCell ref="AI98:AO98"/>
    <mergeCell ref="AI108:AO108"/>
    <mergeCell ref="AI109:AO109"/>
    <mergeCell ref="AI105:AO105"/>
    <mergeCell ref="AI106:AO106"/>
    <mergeCell ref="AI107:AO107"/>
    <mergeCell ref="G132:M132"/>
    <mergeCell ref="E88:E90"/>
    <mergeCell ref="F88:F90"/>
    <mergeCell ref="G88:G90"/>
    <mergeCell ref="H88:H90"/>
    <mergeCell ref="K80:Q80"/>
    <mergeCell ref="K81:Q81"/>
    <mergeCell ref="AI114:AO114"/>
    <mergeCell ref="K79:Q79"/>
    <mergeCell ref="K121:Q121"/>
    <mergeCell ref="AI90:AO90"/>
    <mergeCell ref="AI112:AO112"/>
    <mergeCell ref="AI110:AO110"/>
    <mergeCell ref="AI111:AO111"/>
    <mergeCell ref="AI99:AO99"/>
    <mergeCell ref="AI100:AO100"/>
    <mergeCell ref="AI101:AO101"/>
    <mergeCell ref="AI102:AO102"/>
    <mergeCell ref="AI103:AO103"/>
    <mergeCell ref="AI104:AO104"/>
    <mergeCell ref="AI113:AO113"/>
    <mergeCell ref="AI91:AO91"/>
    <mergeCell ref="AI92:AO92"/>
    <mergeCell ref="AI93:AO93"/>
  </mergeCells>
  <conditionalFormatting sqref="E149:E154">
    <cfRule type="cellIs" dxfId="5" priority="1" operator="equal">
      <formula>"TAIP"</formula>
    </cfRule>
    <cfRule type="cellIs" dxfId="4" priority="2" operator="equal">
      <formula>"NE"</formula>
    </cfRule>
  </conditionalFormatting>
  <hyperlinks>
    <hyperlink ref="A1" location="'Valdymo darbalaukis'!A1" display="Atgal į valdymo darbalaukį"/>
  </hyperlinks>
  <pageMargins left="0.7" right="0.7" top="0.75" bottom="0.75" header="0.3" footer="0.3"/>
  <pageSetup paperSize="9" orientation="portrait" r:id="rId1"/>
  <ignoredErrors>
    <ignoredError sqref="I71:AG71 G10 I115:W115 X115:AG115" formulaRange="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N57"/>
  <sheetViews>
    <sheetView zoomScale="55" zoomScaleNormal="55" workbookViewId="0">
      <pane xSplit="1" ySplit="8" topLeftCell="N24" activePane="bottomRight" state="frozen"/>
      <selection pane="topRight" activeCell="B1" sqref="B1"/>
      <selection pane="bottomLeft" activeCell="A9" sqref="A9"/>
      <selection pane="bottomRight" activeCell="A46" sqref="A46"/>
    </sheetView>
  </sheetViews>
  <sheetFormatPr defaultColWidth="9.06640625" defaultRowHeight="14.25" outlineLevelRow="1" outlineLevelCol="1"/>
  <cols>
    <col min="1" max="1" width="40.53125" bestFit="1" customWidth="1"/>
    <col min="2" max="13" width="8.33203125" hidden="1" customWidth="1" outlineLevel="1"/>
    <col min="14" max="14" width="6.33203125" style="12" bestFit="1" customWidth="1" collapsed="1"/>
    <col min="15" max="26" width="8.33203125" hidden="1" customWidth="1" outlineLevel="1"/>
    <col min="27" max="27" width="6.33203125" style="12" bestFit="1" customWidth="1" collapsed="1"/>
    <col min="28" max="39" width="8.33203125" hidden="1" customWidth="1" outlineLevel="1"/>
    <col min="40" max="40" width="7.9296875" style="12" customWidth="1" collapsed="1"/>
    <col min="41" max="52" width="8.33203125" customWidth="1" outlineLevel="1"/>
    <col min="53" max="53" width="11.46484375" style="12" bestFit="1" customWidth="1"/>
    <col min="54" max="65" width="8.33203125" hidden="1" customWidth="1" outlineLevel="1"/>
    <col min="66" max="66" width="11.46484375" style="12" bestFit="1" customWidth="1" collapsed="1"/>
    <col min="67" max="78" width="8.33203125" hidden="1" customWidth="1" outlineLevel="1"/>
    <col min="79" max="79" width="11.46484375" style="12" bestFit="1" customWidth="1" collapsed="1"/>
    <col min="80" max="91" width="8.33203125" hidden="1" customWidth="1" outlineLevel="1"/>
    <col min="92" max="92" width="11.46484375" style="12" bestFit="1" customWidth="1" collapsed="1"/>
    <col min="93" max="104" width="8.59765625" hidden="1" customWidth="1" outlineLevel="1"/>
    <col min="105" max="105" width="11.46484375" style="12" bestFit="1" customWidth="1" collapsed="1"/>
    <col min="106" max="117" width="8.59765625" hidden="1" customWidth="1" outlineLevel="1"/>
    <col min="118" max="118" width="11.46484375" style="12" bestFit="1" customWidth="1" collapsed="1"/>
    <col min="119" max="130" width="8.59765625" hidden="1" customWidth="1" outlineLevel="1"/>
    <col min="131" max="131" width="11.46484375" style="12" bestFit="1" customWidth="1" collapsed="1"/>
    <col min="132" max="143" width="8.59765625" hidden="1" customWidth="1" outlineLevel="1"/>
    <col min="144" max="144" width="11.46484375" style="12" bestFit="1" customWidth="1" collapsed="1"/>
    <col min="145" max="156" width="8.59765625" hidden="1" customWidth="1" outlineLevel="1"/>
    <col min="157" max="157" width="11.46484375" style="12" bestFit="1" customWidth="1" collapsed="1"/>
    <col min="158" max="169" width="8.59765625" hidden="1" customWidth="1" outlineLevel="1"/>
    <col min="170" max="170" width="11.46484375" style="12" bestFit="1" customWidth="1" collapsed="1"/>
    <col min="171" max="182" width="8.59765625" hidden="1" customWidth="1" outlineLevel="1"/>
    <col min="183" max="183" width="11.46484375" style="12" bestFit="1" customWidth="1" collapsed="1"/>
    <col min="184" max="194" width="8.59765625" hidden="1" customWidth="1" outlineLevel="1"/>
    <col min="195" max="195" width="10.33203125" hidden="1" customWidth="1" outlineLevel="1"/>
    <col min="196" max="196" width="10.46484375" style="12" bestFit="1" customWidth="1" collapsed="1"/>
    <col min="197" max="208" width="8.33203125" hidden="1" customWidth="1" outlineLevel="1"/>
    <col min="209" max="209" width="6.33203125" style="12" bestFit="1" customWidth="1" collapsed="1"/>
    <col min="210" max="221" width="8.33203125" hidden="1" customWidth="1" outlineLevel="1"/>
    <col min="222" max="222" width="6.33203125" style="12" bestFit="1" customWidth="1" collapsed="1"/>
    <col min="223" max="234" width="8.33203125" hidden="1" customWidth="1" outlineLevel="1"/>
    <col min="235" max="235" width="6.33203125" style="12" bestFit="1" customWidth="1" collapsed="1"/>
    <col min="236" max="247" width="8.33203125" hidden="1" customWidth="1" outlineLevel="1"/>
    <col min="248" max="248" width="6.33203125" style="12" bestFit="1" customWidth="1" collapsed="1"/>
    <col min="249" max="260" width="8.33203125" hidden="1" customWidth="1" outlineLevel="1"/>
    <col min="261" max="261" width="6.33203125" style="12" bestFit="1" customWidth="1" collapsed="1"/>
    <col min="262" max="273" width="8.33203125" hidden="1" customWidth="1" outlineLevel="1"/>
    <col min="274" max="274" width="6.33203125" style="12" bestFit="1" customWidth="1" collapsed="1"/>
    <col min="275" max="286" width="8.33203125" hidden="1" customWidth="1" outlineLevel="1"/>
    <col min="287" max="287" width="6.33203125" style="12" bestFit="1" customWidth="1" collapsed="1"/>
    <col min="288" max="299" width="8.33203125" hidden="1" customWidth="1" outlineLevel="1"/>
    <col min="300" max="300" width="6.33203125" style="12" bestFit="1" customWidth="1" collapsed="1"/>
    <col min="301" max="312" width="8.33203125" hidden="1" customWidth="1" outlineLevel="1"/>
    <col min="313" max="313" width="6.33203125" style="12" bestFit="1" customWidth="1" collapsed="1"/>
    <col min="314" max="325" width="8.33203125" hidden="1" customWidth="1" outlineLevel="1"/>
    <col min="326" max="326" width="6.33203125" style="12" bestFit="1" customWidth="1" collapsed="1"/>
    <col min="327" max="16384" width="9.06640625" style="282"/>
  </cols>
  <sheetData>
    <row r="1" spans="1:326">
      <c r="A1" s="1" t="s">
        <v>0</v>
      </c>
    </row>
    <row r="2" spans="1:326">
      <c r="A2" s="1"/>
    </row>
    <row r="3" spans="1:326" ht="18">
      <c r="A3" s="351" t="s">
        <v>118</v>
      </c>
    </row>
    <row r="4" spans="1:326" ht="18.399999999999999" thickBot="1">
      <c r="A4" s="351"/>
    </row>
    <row r="5" spans="1:326" hidden="1" outlineLevel="1">
      <c r="A5" s="378" t="s">
        <v>313</v>
      </c>
      <c r="B5" s="378" t="b">
        <f>AND(B8&gt;'Bazinės prielaidos'!$E$11,B8&lt;='Bazinės prielaidos'!$E$11+'Bazinės prielaidos'!$E$15)</f>
        <v>0</v>
      </c>
      <c r="C5" s="378" t="b">
        <f>AND(C8&gt;'Bazinės prielaidos'!$E$11,C8&lt;='Bazinės prielaidos'!$E$11+'Bazinės prielaidos'!$E$15)</f>
        <v>0</v>
      </c>
      <c r="D5" s="378" t="b">
        <f>AND(D8&gt;'Bazinės prielaidos'!$E$11,D8&lt;='Bazinės prielaidos'!$E$11+'Bazinės prielaidos'!$E$15)</f>
        <v>0</v>
      </c>
      <c r="E5" s="378" t="b">
        <f>AND(E8&gt;'Bazinės prielaidos'!$E$11,E8&lt;='Bazinės prielaidos'!$E$11+'Bazinės prielaidos'!$E$15)</f>
        <v>0</v>
      </c>
      <c r="F5" s="378" t="b">
        <f>AND(F8&gt;'Bazinės prielaidos'!$E$11,F8&lt;='Bazinės prielaidos'!$E$11+'Bazinės prielaidos'!$E$15)</f>
        <v>0</v>
      </c>
      <c r="G5" s="378" t="b">
        <f>AND(G8&gt;'Bazinės prielaidos'!$E$11,G8&lt;='Bazinės prielaidos'!$E$11+'Bazinės prielaidos'!$E$15)</f>
        <v>0</v>
      </c>
      <c r="H5" s="378" t="b">
        <f>AND(H8&gt;'Bazinės prielaidos'!$E$11,H8&lt;='Bazinės prielaidos'!$E$11+'Bazinės prielaidos'!$E$15)</f>
        <v>0</v>
      </c>
      <c r="I5" s="378" t="b">
        <f>AND(I8&gt;'Bazinės prielaidos'!$E$11,I8&lt;='Bazinės prielaidos'!$E$11+'Bazinės prielaidos'!$E$15)</f>
        <v>0</v>
      </c>
      <c r="J5" s="378" t="b">
        <f>AND(J8&gt;'Bazinės prielaidos'!$E$11,J8&lt;='Bazinės prielaidos'!$E$11+'Bazinės prielaidos'!$E$15)</f>
        <v>0</v>
      </c>
      <c r="K5" s="378" t="b">
        <f>AND(K8&gt;'Bazinės prielaidos'!$E$11,K8&lt;='Bazinės prielaidos'!$E$11+'Bazinės prielaidos'!$E$15)</f>
        <v>0</v>
      </c>
      <c r="L5" s="378" t="b">
        <f>AND(L8&gt;'Bazinės prielaidos'!$E$11,L8&lt;='Bazinės prielaidos'!$E$11+'Bazinės prielaidos'!$E$15)</f>
        <v>0</v>
      </c>
      <c r="M5" s="378" t="b">
        <f>AND(M8&gt;'Bazinės prielaidos'!$E$11,M8&lt;='Bazinės prielaidos'!$E$11+'Bazinės prielaidos'!$E$15)</f>
        <v>0</v>
      </c>
      <c r="N5" s="379" t="b">
        <f>AND('Bazinės prielaidos'!$E$11/12&lt;N8,('Bazinės prielaidos'!$E$11+'Bazinės prielaidos'!$E$15)/12&gt;=N8)</f>
        <v>0</v>
      </c>
      <c r="O5" s="378" t="b">
        <f>AND(O8&gt;'Bazinės prielaidos'!$E$11,O8&lt;='Bazinės prielaidos'!$E$11+'Bazinės prielaidos'!$E$15)</f>
        <v>0</v>
      </c>
      <c r="P5" s="378" t="b">
        <f>AND(P8&gt;'Bazinės prielaidos'!$E$11,P8&lt;='Bazinės prielaidos'!$E$11+'Bazinės prielaidos'!$E$15)</f>
        <v>0</v>
      </c>
      <c r="Q5" s="378" t="b">
        <f>AND(Q8&gt;'Bazinės prielaidos'!$E$11,Q8&lt;='Bazinės prielaidos'!$E$11+'Bazinės prielaidos'!$E$15)</f>
        <v>0</v>
      </c>
      <c r="R5" s="378" t="b">
        <f>AND(R8&gt;'Bazinės prielaidos'!$E$11,R8&lt;='Bazinės prielaidos'!$E$11+'Bazinės prielaidos'!$E$15)</f>
        <v>0</v>
      </c>
      <c r="S5" s="378" t="b">
        <f>AND(S8&gt;'Bazinės prielaidos'!$E$11,S8&lt;='Bazinės prielaidos'!$E$11+'Bazinės prielaidos'!$E$15)</f>
        <v>0</v>
      </c>
      <c r="T5" s="378" t="b">
        <f>AND(T8&gt;'Bazinės prielaidos'!$E$11,T8&lt;='Bazinės prielaidos'!$E$11+'Bazinės prielaidos'!$E$15)</f>
        <v>0</v>
      </c>
      <c r="U5" s="378" t="b">
        <f>AND(U8&gt;'Bazinės prielaidos'!$E$11,U8&lt;='Bazinės prielaidos'!$E$11+'Bazinės prielaidos'!$E$15)</f>
        <v>0</v>
      </c>
      <c r="V5" s="378" t="b">
        <f>AND(V8&gt;'Bazinės prielaidos'!$E$11,V8&lt;='Bazinės prielaidos'!$E$11+'Bazinės prielaidos'!$E$15)</f>
        <v>0</v>
      </c>
      <c r="W5" s="378" t="b">
        <f>AND(W8&gt;'Bazinės prielaidos'!$E$11,W8&lt;='Bazinės prielaidos'!$E$11+'Bazinės prielaidos'!$E$15)</f>
        <v>0</v>
      </c>
      <c r="X5" s="378" t="b">
        <f>AND(X8&gt;'Bazinės prielaidos'!$E$11,X8&lt;='Bazinės prielaidos'!$E$11+'Bazinės prielaidos'!$E$15)</f>
        <v>0</v>
      </c>
      <c r="Y5" s="378" t="b">
        <f>AND(Y8&gt;'Bazinės prielaidos'!$E$11,Y8&lt;='Bazinės prielaidos'!$E$11+'Bazinės prielaidos'!$E$15)</f>
        <v>0</v>
      </c>
      <c r="Z5" s="378" t="b">
        <f>AND(Z8&gt;'Bazinės prielaidos'!$E$11,Z8&lt;='Bazinės prielaidos'!$E$11+'Bazinės prielaidos'!$E$15)</f>
        <v>0</v>
      </c>
      <c r="AA5" s="379" t="b">
        <f>AND('Bazinės prielaidos'!$E$11/12&lt;AA8,('Bazinės prielaidos'!$E$11+'Bazinės prielaidos'!$E$15)/12&gt;=AA8)</f>
        <v>0</v>
      </c>
      <c r="AB5" s="378" t="b">
        <f>AND(AB8&gt;'Bazinės prielaidos'!$E$11,AB8&lt;='Bazinės prielaidos'!$E$11+'Bazinės prielaidos'!$E$15)</f>
        <v>0</v>
      </c>
      <c r="AC5" s="378" t="b">
        <f>AND(AC8&gt;'Bazinės prielaidos'!$E$11,AC8&lt;='Bazinės prielaidos'!$E$11+'Bazinės prielaidos'!$E$15)</f>
        <v>0</v>
      </c>
      <c r="AD5" s="378" t="b">
        <f>AND(AD8&gt;'Bazinės prielaidos'!$E$11,AD8&lt;='Bazinės prielaidos'!$E$11+'Bazinės prielaidos'!$E$15)</f>
        <v>0</v>
      </c>
      <c r="AE5" s="378" t="b">
        <f>AND(AE8&gt;'Bazinės prielaidos'!$E$11,AE8&lt;='Bazinės prielaidos'!$E$11+'Bazinės prielaidos'!$E$15)</f>
        <v>0</v>
      </c>
      <c r="AF5" s="378" t="b">
        <f>AND(AF8&gt;'Bazinės prielaidos'!$E$11,AF8&lt;='Bazinės prielaidos'!$E$11+'Bazinės prielaidos'!$E$15)</f>
        <v>0</v>
      </c>
      <c r="AG5" s="378" t="b">
        <f>AND(AG8&gt;'Bazinės prielaidos'!$E$11,AG8&lt;='Bazinės prielaidos'!$E$11+'Bazinės prielaidos'!$E$15)</f>
        <v>0</v>
      </c>
      <c r="AH5" s="378" t="b">
        <f>AND(AH8&gt;'Bazinės prielaidos'!$E$11,AH8&lt;='Bazinės prielaidos'!$E$11+'Bazinės prielaidos'!$E$15)</f>
        <v>0</v>
      </c>
      <c r="AI5" s="378" t="b">
        <f>AND(AI8&gt;'Bazinės prielaidos'!$E$11,AI8&lt;='Bazinės prielaidos'!$E$11+'Bazinės prielaidos'!$E$15)</f>
        <v>0</v>
      </c>
      <c r="AJ5" s="378" t="b">
        <f>AND(AJ8&gt;'Bazinės prielaidos'!$E$11,AJ8&lt;='Bazinės prielaidos'!$E$11+'Bazinės prielaidos'!$E$15)</f>
        <v>0</v>
      </c>
      <c r="AK5" s="378" t="b">
        <f>AND(AK8&gt;'Bazinės prielaidos'!$E$11,AK8&lt;='Bazinės prielaidos'!$E$11+'Bazinės prielaidos'!$E$15)</f>
        <v>0</v>
      </c>
      <c r="AL5" s="378" t="b">
        <f>AND(AL8&gt;'Bazinės prielaidos'!$E$11,AL8&lt;='Bazinės prielaidos'!$E$11+'Bazinės prielaidos'!$E$15)</f>
        <v>0</v>
      </c>
      <c r="AM5" s="378" t="b">
        <f>AND(AM8&gt;'Bazinės prielaidos'!$E$11,AM8&lt;='Bazinės prielaidos'!$E$11+'Bazinės prielaidos'!$E$15)</f>
        <v>0</v>
      </c>
      <c r="AN5" s="379" t="b">
        <f>AND('Bazinės prielaidos'!$E$11/12&lt;AN8,('Bazinės prielaidos'!$E$11+'Bazinės prielaidos'!$E$15)/12&gt;=AN8)</f>
        <v>0</v>
      </c>
      <c r="AO5" s="378" t="b">
        <f>AND(AO8&gt;'Bazinės prielaidos'!$E$11,AO8&lt;='Bazinės prielaidos'!$E$11+'Bazinės prielaidos'!$E$15)</f>
        <v>1</v>
      </c>
      <c r="AP5" s="378" t="b">
        <f>AND(AP8&gt;'Bazinės prielaidos'!$E$11,AP8&lt;='Bazinės prielaidos'!$E$11+'Bazinės prielaidos'!$E$15)</f>
        <v>1</v>
      </c>
      <c r="AQ5" s="378" t="b">
        <f>AND(AQ8&gt;'Bazinės prielaidos'!$E$11,AQ8&lt;='Bazinės prielaidos'!$E$11+'Bazinės prielaidos'!$E$15)</f>
        <v>1</v>
      </c>
      <c r="AR5" s="378" t="b">
        <f>AND(AR8&gt;'Bazinės prielaidos'!$E$11,AR8&lt;='Bazinės prielaidos'!$E$11+'Bazinės prielaidos'!$E$15)</f>
        <v>1</v>
      </c>
      <c r="AS5" s="378" t="b">
        <f>AND(AS8&gt;'Bazinės prielaidos'!$E$11,AS8&lt;='Bazinės prielaidos'!$E$11+'Bazinės prielaidos'!$E$15)</f>
        <v>1</v>
      </c>
      <c r="AT5" s="378" t="b">
        <f>AND(AT8&gt;'Bazinės prielaidos'!$E$11,AT8&lt;='Bazinės prielaidos'!$E$11+'Bazinės prielaidos'!$E$15)</f>
        <v>1</v>
      </c>
      <c r="AU5" s="378" t="b">
        <f>AND(AU8&gt;'Bazinės prielaidos'!$E$11,AU8&lt;='Bazinės prielaidos'!$E$11+'Bazinės prielaidos'!$E$15)</f>
        <v>1</v>
      </c>
      <c r="AV5" s="378" t="b">
        <f>AND(AV8&gt;'Bazinės prielaidos'!$E$11,AV8&lt;='Bazinės prielaidos'!$E$11+'Bazinės prielaidos'!$E$15)</f>
        <v>1</v>
      </c>
      <c r="AW5" s="378" t="b">
        <f>AND(AW8&gt;'Bazinės prielaidos'!$E$11,AW8&lt;='Bazinės prielaidos'!$E$11+'Bazinės prielaidos'!$E$15)</f>
        <v>1</v>
      </c>
      <c r="AX5" s="378" t="b">
        <f>AND(AX8&gt;'Bazinės prielaidos'!$E$11,AX8&lt;='Bazinės prielaidos'!$E$11+'Bazinės prielaidos'!$E$15)</f>
        <v>1</v>
      </c>
      <c r="AY5" s="378" t="b">
        <f>AND(AY8&gt;'Bazinės prielaidos'!$E$11,AY8&lt;='Bazinės prielaidos'!$E$11+'Bazinės prielaidos'!$E$15)</f>
        <v>1</v>
      </c>
      <c r="AZ5" s="378" t="b">
        <f>AND(AZ8&gt;'Bazinės prielaidos'!$E$11,AZ8&lt;='Bazinės prielaidos'!$E$11+'Bazinės prielaidos'!$E$15)</f>
        <v>1</v>
      </c>
      <c r="BA5" s="379" t="b">
        <f>AND('Bazinės prielaidos'!$E$11/12&lt;BA8,('Bazinės prielaidos'!$E$11+'Bazinės prielaidos'!$E$15)/12&gt;=BA8)</f>
        <v>1</v>
      </c>
      <c r="BB5" s="378" t="b">
        <f>AND(BB8&gt;'Bazinės prielaidos'!$E$11,BB8&lt;='Bazinės prielaidos'!$E$11+'Bazinės prielaidos'!$E$15)</f>
        <v>1</v>
      </c>
      <c r="BC5" s="378" t="b">
        <f>AND(BC8&gt;'Bazinės prielaidos'!$E$11,BC8&lt;='Bazinės prielaidos'!$E$11+'Bazinės prielaidos'!$E$15)</f>
        <v>1</v>
      </c>
      <c r="BD5" s="378" t="b">
        <f>AND(BD8&gt;'Bazinės prielaidos'!$E$11,BD8&lt;='Bazinės prielaidos'!$E$11+'Bazinės prielaidos'!$E$15)</f>
        <v>1</v>
      </c>
      <c r="BE5" s="378" t="b">
        <f>AND(BE8&gt;'Bazinės prielaidos'!$E$11,BE8&lt;='Bazinės prielaidos'!$E$11+'Bazinės prielaidos'!$E$15)</f>
        <v>1</v>
      </c>
      <c r="BF5" s="378" t="b">
        <f>AND(BF8&gt;'Bazinės prielaidos'!$E$11,BF8&lt;='Bazinės prielaidos'!$E$11+'Bazinės prielaidos'!$E$15)</f>
        <v>1</v>
      </c>
      <c r="BG5" s="378" t="b">
        <f>AND(BG8&gt;'Bazinės prielaidos'!$E$11,BG8&lt;='Bazinės prielaidos'!$E$11+'Bazinės prielaidos'!$E$15)</f>
        <v>1</v>
      </c>
      <c r="BH5" s="378" t="b">
        <f>AND(BH8&gt;'Bazinės prielaidos'!$E$11,BH8&lt;='Bazinės prielaidos'!$E$11+'Bazinės prielaidos'!$E$15)</f>
        <v>1</v>
      </c>
      <c r="BI5" s="378" t="b">
        <f>AND(BI8&gt;'Bazinės prielaidos'!$E$11,BI8&lt;='Bazinės prielaidos'!$E$11+'Bazinės prielaidos'!$E$15)</f>
        <v>1</v>
      </c>
      <c r="BJ5" s="378" t="b">
        <f>AND(BJ8&gt;'Bazinės prielaidos'!$E$11,BJ8&lt;='Bazinės prielaidos'!$E$11+'Bazinės prielaidos'!$E$15)</f>
        <v>1</v>
      </c>
      <c r="BK5" s="378" t="b">
        <f>AND(BK8&gt;'Bazinės prielaidos'!$E$11,BK8&lt;='Bazinės prielaidos'!$E$11+'Bazinės prielaidos'!$E$15)</f>
        <v>1</v>
      </c>
      <c r="BL5" s="378" t="b">
        <f>AND(BL8&gt;'Bazinės prielaidos'!$E$11,BL8&lt;='Bazinės prielaidos'!$E$11+'Bazinės prielaidos'!$E$15)</f>
        <v>1</v>
      </c>
      <c r="BM5" s="378" t="b">
        <f>AND(BM8&gt;'Bazinės prielaidos'!$E$11,BM8&lt;='Bazinės prielaidos'!$E$11+'Bazinės prielaidos'!$E$15)</f>
        <v>1</v>
      </c>
      <c r="BN5" s="379" t="b">
        <f>AND('Bazinės prielaidos'!$E$11/12&lt;BN8,('Bazinės prielaidos'!$E$11+'Bazinės prielaidos'!$E$15)/12&gt;=BN8)</f>
        <v>1</v>
      </c>
      <c r="BO5" s="378" t="b">
        <f>AND(BO8&gt;'Bazinės prielaidos'!$E$11,BO8&lt;='Bazinės prielaidos'!$E$11+'Bazinės prielaidos'!$E$15)</f>
        <v>1</v>
      </c>
      <c r="BP5" s="378" t="b">
        <f>AND(BP8&gt;'Bazinės prielaidos'!$E$11,BP8&lt;='Bazinės prielaidos'!$E$11+'Bazinės prielaidos'!$E$15)</f>
        <v>1</v>
      </c>
      <c r="BQ5" s="378" t="b">
        <f>AND(BQ8&gt;'Bazinės prielaidos'!$E$11,BQ8&lt;='Bazinės prielaidos'!$E$11+'Bazinės prielaidos'!$E$15)</f>
        <v>1</v>
      </c>
      <c r="BR5" s="378" t="b">
        <f>AND(BR8&gt;'Bazinės prielaidos'!$E$11,BR8&lt;='Bazinės prielaidos'!$E$11+'Bazinės prielaidos'!$E$15)</f>
        <v>1</v>
      </c>
      <c r="BS5" s="378" t="b">
        <f>AND(BS8&gt;'Bazinės prielaidos'!$E$11,BS8&lt;='Bazinės prielaidos'!$E$11+'Bazinės prielaidos'!$E$15)</f>
        <v>1</v>
      </c>
      <c r="BT5" s="378" t="b">
        <f>AND(BT8&gt;'Bazinės prielaidos'!$E$11,BT8&lt;='Bazinės prielaidos'!$E$11+'Bazinės prielaidos'!$E$15)</f>
        <v>1</v>
      </c>
      <c r="BU5" s="378" t="b">
        <f>AND(BU8&gt;'Bazinės prielaidos'!$E$11,BU8&lt;='Bazinės prielaidos'!$E$11+'Bazinės prielaidos'!$E$15)</f>
        <v>1</v>
      </c>
      <c r="BV5" s="378" t="b">
        <f>AND(BV8&gt;'Bazinės prielaidos'!$E$11,BV8&lt;='Bazinės prielaidos'!$E$11+'Bazinės prielaidos'!$E$15)</f>
        <v>1</v>
      </c>
      <c r="BW5" s="378" t="b">
        <f>AND(BW8&gt;'Bazinės prielaidos'!$E$11,BW8&lt;='Bazinės prielaidos'!$E$11+'Bazinės prielaidos'!$E$15)</f>
        <v>1</v>
      </c>
      <c r="BX5" s="378" t="b">
        <f>AND(BX8&gt;'Bazinės prielaidos'!$E$11,BX8&lt;='Bazinės prielaidos'!$E$11+'Bazinės prielaidos'!$E$15)</f>
        <v>1</v>
      </c>
      <c r="BY5" s="378" t="b">
        <f>AND(BY8&gt;'Bazinės prielaidos'!$E$11,BY8&lt;='Bazinės prielaidos'!$E$11+'Bazinės prielaidos'!$E$15)</f>
        <v>1</v>
      </c>
      <c r="BZ5" s="378" t="b">
        <f>AND(BZ8&gt;'Bazinės prielaidos'!$E$11,BZ8&lt;='Bazinės prielaidos'!$E$11+'Bazinės prielaidos'!$E$15)</f>
        <v>1</v>
      </c>
      <c r="CA5" s="379" t="b">
        <f>AND('Bazinės prielaidos'!$E$11/12&lt;CA8,('Bazinės prielaidos'!$E$11+'Bazinės prielaidos'!$E$15)/12&gt;=CA8)</f>
        <v>1</v>
      </c>
      <c r="CB5" s="378" t="b">
        <f>AND(CB8&gt;'Bazinės prielaidos'!$E$11,CB8&lt;='Bazinės prielaidos'!$E$11+'Bazinės prielaidos'!$E$15)</f>
        <v>1</v>
      </c>
      <c r="CC5" s="378" t="b">
        <f>AND(CC8&gt;'Bazinės prielaidos'!$E$11,CC8&lt;='Bazinės prielaidos'!$E$11+'Bazinės prielaidos'!$E$15)</f>
        <v>1</v>
      </c>
      <c r="CD5" s="378" t="b">
        <f>AND(CD8&gt;'Bazinės prielaidos'!$E$11,CD8&lt;='Bazinės prielaidos'!$E$11+'Bazinės prielaidos'!$E$15)</f>
        <v>1</v>
      </c>
      <c r="CE5" s="378" t="b">
        <f>AND(CE8&gt;'Bazinės prielaidos'!$E$11,CE8&lt;='Bazinės prielaidos'!$E$11+'Bazinės prielaidos'!$E$15)</f>
        <v>1</v>
      </c>
      <c r="CF5" s="378" t="b">
        <f>AND(CF8&gt;'Bazinės prielaidos'!$E$11,CF8&lt;='Bazinės prielaidos'!$E$11+'Bazinės prielaidos'!$E$15)</f>
        <v>1</v>
      </c>
      <c r="CG5" s="378" t="b">
        <f>AND(CG8&gt;'Bazinės prielaidos'!$E$11,CG8&lt;='Bazinės prielaidos'!$E$11+'Bazinės prielaidos'!$E$15)</f>
        <v>1</v>
      </c>
      <c r="CH5" s="378" t="b">
        <f>AND(CH8&gt;'Bazinės prielaidos'!$E$11,CH8&lt;='Bazinės prielaidos'!$E$11+'Bazinės prielaidos'!$E$15)</f>
        <v>1</v>
      </c>
      <c r="CI5" s="378" t="b">
        <f>AND(CI8&gt;'Bazinės prielaidos'!$E$11,CI8&lt;='Bazinės prielaidos'!$E$11+'Bazinės prielaidos'!$E$15)</f>
        <v>1</v>
      </c>
      <c r="CJ5" s="378" t="b">
        <f>AND(CJ8&gt;'Bazinės prielaidos'!$E$11,CJ8&lt;='Bazinės prielaidos'!$E$11+'Bazinės prielaidos'!$E$15)</f>
        <v>1</v>
      </c>
      <c r="CK5" s="378" t="b">
        <f>AND(CK8&gt;'Bazinės prielaidos'!$E$11,CK8&lt;='Bazinės prielaidos'!$E$11+'Bazinės prielaidos'!$E$15)</f>
        <v>1</v>
      </c>
      <c r="CL5" s="378" t="b">
        <f>AND(CL8&gt;'Bazinės prielaidos'!$E$11,CL8&lt;='Bazinės prielaidos'!$E$11+'Bazinės prielaidos'!$E$15)</f>
        <v>1</v>
      </c>
      <c r="CM5" s="378" t="b">
        <f>AND(CM8&gt;'Bazinės prielaidos'!$E$11,CM8&lt;='Bazinės prielaidos'!$E$11+'Bazinės prielaidos'!$E$15)</f>
        <v>1</v>
      </c>
      <c r="CN5" s="379" t="b">
        <f>AND('Bazinės prielaidos'!$E$11/12&lt;CN8,('Bazinės prielaidos'!$E$11+'Bazinės prielaidos'!$E$15)/12&gt;=CN8)</f>
        <v>1</v>
      </c>
      <c r="CO5" s="378" t="b">
        <f>AND(CO8&gt;'Bazinės prielaidos'!$E$11,CO8&lt;='Bazinės prielaidos'!$E$11+'Bazinės prielaidos'!$E$15)</f>
        <v>1</v>
      </c>
      <c r="CP5" s="378" t="b">
        <f>AND(CP8&gt;'Bazinės prielaidos'!$E$11,CP8&lt;='Bazinės prielaidos'!$E$11+'Bazinės prielaidos'!$E$15)</f>
        <v>1</v>
      </c>
      <c r="CQ5" s="378" t="b">
        <f>AND(CQ8&gt;'Bazinės prielaidos'!$E$11,CQ8&lt;='Bazinės prielaidos'!$E$11+'Bazinės prielaidos'!$E$15)</f>
        <v>1</v>
      </c>
      <c r="CR5" s="378" t="b">
        <f>AND(CR8&gt;'Bazinės prielaidos'!$E$11,CR8&lt;='Bazinės prielaidos'!$E$11+'Bazinės prielaidos'!$E$15)</f>
        <v>1</v>
      </c>
      <c r="CS5" s="378" t="b">
        <f>AND(CS8&gt;'Bazinės prielaidos'!$E$11,CS8&lt;='Bazinės prielaidos'!$E$11+'Bazinės prielaidos'!$E$15)</f>
        <v>1</v>
      </c>
      <c r="CT5" s="378" t="b">
        <f>AND(CT8&gt;'Bazinės prielaidos'!$E$11,CT8&lt;='Bazinės prielaidos'!$E$11+'Bazinės prielaidos'!$E$15)</f>
        <v>1</v>
      </c>
      <c r="CU5" s="378" t="b">
        <f>AND(CU8&gt;'Bazinės prielaidos'!$E$11,CU8&lt;='Bazinės prielaidos'!$E$11+'Bazinės prielaidos'!$E$15)</f>
        <v>1</v>
      </c>
      <c r="CV5" s="378" t="b">
        <f>AND(CV8&gt;'Bazinės prielaidos'!$E$11,CV8&lt;='Bazinės prielaidos'!$E$11+'Bazinės prielaidos'!$E$15)</f>
        <v>1</v>
      </c>
      <c r="CW5" s="378" t="b">
        <f>AND(CW8&gt;'Bazinės prielaidos'!$E$11,CW8&lt;='Bazinės prielaidos'!$E$11+'Bazinės prielaidos'!$E$15)</f>
        <v>1</v>
      </c>
      <c r="CX5" s="378" t="b">
        <f>AND(CX8&gt;'Bazinės prielaidos'!$E$11,CX8&lt;='Bazinės prielaidos'!$E$11+'Bazinės prielaidos'!$E$15)</f>
        <v>1</v>
      </c>
      <c r="CY5" s="378" t="b">
        <f>AND(CY8&gt;'Bazinės prielaidos'!$E$11,CY8&lt;='Bazinės prielaidos'!$E$11+'Bazinės prielaidos'!$E$15)</f>
        <v>1</v>
      </c>
      <c r="CZ5" s="378" t="b">
        <f>AND(CZ8&gt;'Bazinės prielaidos'!$E$11,CZ8&lt;='Bazinės prielaidos'!$E$11+'Bazinės prielaidos'!$E$15)</f>
        <v>1</v>
      </c>
      <c r="DA5" s="379" t="b">
        <f>AND('Bazinės prielaidos'!$E$11/12&lt;DA8,('Bazinės prielaidos'!$E$11+'Bazinės prielaidos'!$E$15)/12&gt;=DA8)</f>
        <v>1</v>
      </c>
      <c r="DB5" s="378" t="b">
        <f>AND(DB8&gt;'Bazinės prielaidos'!$E$11,DB8&lt;='Bazinės prielaidos'!$E$11+'Bazinės prielaidos'!$E$15)</f>
        <v>1</v>
      </c>
      <c r="DC5" s="378" t="b">
        <f>AND(DC8&gt;'Bazinės prielaidos'!$E$11,DC8&lt;='Bazinės prielaidos'!$E$11+'Bazinės prielaidos'!$E$15)</f>
        <v>1</v>
      </c>
      <c r="DD5" s="378" t="b">
        <f>AND(DD8&gt;'Bazinės prielaidos'!$E$11,DD8&lt;='Bazinės prielaidos'!$E$11+'Bazinės prielaidos'!$E$15)</f>
        <v>1</v>
      </c>
      <c r="DE5" s="378" t="b">
        <f>AND(DE8&gt;'Bazinės prielaidos'!$E$11,DE8&lt;='Bazinės prielaidos'!$E$11+'Bazinės prielaidos'!$E$15)</f>
        <v>1</v>
      </c>
      <c r="DF5" s="378" t="b">
        <f>AND(DF8&gt;'Bazinės prielaidos'!$E$11,DF8&lt;='Bazinės prielaidos'!$E$11+'Bazinės prielaidos'!$E$15)</f>
        <v>1</v>
      </c>
      <c r="DG5" s="378" t="b">
        <f>AND(DG8&gt;'Bazinės prielaidos'!$E$11,DG8&lt;='Bazinės prielaidos'!$E$11+'Bazinės prielaidos'!$E$15)</f>
        <v>1</v>
      </c>
      <c r="DH5" s="378" t="b">
        <f>AND(DH8&gt;'Bazinės prielaidos'!$E$11,DH8&lt;='Bazinės prielaidos'!$E$11+'Bazinės prielaidos'!$E$15)</f>
        <v>1</v>
      </c>
      <c r="DI5" s="378" t="b">
        <f>AND(DI8&gt;'Bazinės prielaidos'!$E$11,DI8&lt;='Bazinės prielaidos'!$E$11+'Bazinės prielaidos'!$E$15)</f>
        <v>1</v>
      </c>
      <c r="DJ5" s="378" t="b">
        <f>AND(DJ8&gt;'Bazinės prielaidos'!$E$11,DJ8&lt;='Bazinės prielaidos'!$E$11+'Bazinės prielaidos'!$E$15)</f>
        <v>1</v>
      </c>
      <c r="DK5" s="378" t="b">
        <f>AND(DK8&gt;'Bazinės prielaidos'!$E$11,DK8&lt;='Bazinės prielaidos'!$E$11+'Bazinės prielaidos'!$E$15)</f>
        <v>1</v>
      </c>
      <c r="DL5" s="378" t="b">
        <f>AND(DL8&gt;'Bazinės prielaidos'!$E$11,DL8&lt;='Bazinės prielaidos'!$E$11+'Bazinės prielaidos'!$E$15)</f>
        <v>1</v>
      </c>
      <c r="DM5" s="378" t="b">
        <f>AND(DM8&gt;'Bazinės prielaidos'!$E$11,DM8&lt;='Bazinės prielaidos'!$E$11+'Bazinės prielaidos'!$E$15)</f>
        <v>1</v>
      </c>
      <c r="DN5" s="379" t="b">
        <f>AND('Bazinės prielaidos'!$E$11/12&lt;DN8,('Bazinės prielaidos'!$E$11+'Bazinės prielaidos'!$E$15)/12&gt;=DN8)</f>
        <v>1</v>
      </c>
      <c r="DO5" s="378" t="b">
        <f>AND(DO8&gt;'Bazinės prielaidos'!$E$11,DO8&lt;='Bazinės prielaidos'!$E$11+'Bazinės prielaidos'!$E$15)</f>
        <v>1</v>
      </c>
      <c r="DP5" s="378" t="b">
        <f>AND(DP8&gt;'Bazinės prielaidos'!$E$11,DP8&lt;='Bazinės prielaidos'!$E$11+'Bazinės prielaidos'!$E$15)</f>
        <v>1</v>
      </c>
      <c r="DQ5" s="378" t="b">
        <f>AND(DQ8&gt;'Bazinės prielaidos'!$E$11,DQ8&lt;='Bazinės prielaidos'!$E$11+'Bazinės prielaidos'!$E$15)</f>
        <v>1</v>
      </c>
      <c r="DR5" s="378" t="b">
        <f>AND(DR8&gt;'Bazinės prielaidos'!$E$11,DR8&lt;='Bazinės prielaidos'!$E$11+'Bazinės prielaidos'!$E$15)</f>
        <v>1</v>
      </c>
      <c r="DS5" s="378" t="b">
        <f>AND(DS8&gt;'Bazinės prielaidos'!$E$11,DS8&lt;='Bazinės prielaidos'!$E$11+'Bazinės prielaidos'!$E$15)</f>
        <v>1</v>
      </c>
      <c r="DT5" s="378" t="b">
        <f>AND(DT8&gt;'Bazinės prielaidos'!$E$11,DT8&lt;='Bazinės prielaidos'!$E$11+'Bazinės prielaidos'!$E$15)</f>
        <v>1</v>
      </c>
      <c r="DU5" s="378" t="b">
        <f>AND(DU8&gt;'Bazinės prielaidos'!$E$11,DU8&lt;='Bazinės prielaidos'!$E$11+'Bazinės prielaidos'!$E$15)</f>
        <v>1</v>
      </c>
      <c r="DV5" s="378" t="b">
        <f>AND(DV8&gt;'Bazinės prielaidos'!$E$11,DV8&lt;='Bazinės prielaidos'!$E$11+'Bazinės prielaidos'!$E$15)</f>
        <v>1</v>
      </c>
      <c r="DW5" s="378" t="b">
        <f>AND(DW8&gt;'Bazinės prielaidos'!$E$11,DW8&lt;='Bazinės prielaidos'!$E$11+'Bazinės prielaidos'!$E$15)</f>
        <v>1</v>
      </c>
      <c r="DX5" s="378" t="b">
        <f>AND(DX8&gt;'Bazinės prielaidos'!$E$11,DX8&lt;='Bazinės prielaidos'!$E$11+'Bazinės prielaidos'!$E$15)</f>
        <v>1</v>
      </c>
      <c r="DY5" s="378" t="b">
        <f>AND(DY8&gt;'Bazinės prielaidos'!$E$11,DY8&lt;='Bazinės prielaidos'!$E$11+'Bazinės prielaidos'!$E$15)</f>
        <v>1</v>
      </c>
      <c r="DZ5" s="378" t="b">
        <f>AND(DZ8&gt;'Bazinės prielaidos'!$E$11,DZ8&lt;='Bazinės prielaidos'!$E$11+'Bazinės prielaidos'!$E$15)</f>
        <v>1</v>
      </c>
      <c r="EA5" s="379" t="b">
        <f>AND('Bazinės prielaidos'!$E$11/12&lt;EA8,('Bazinės prielaidos'!$E$11+'Bazinės prielaidos'!$E$15)/12&gt;=EA8)</f>
        <v>1</v>
      </c>
      <c r="EB5" s="378" t="b">
        <f>AND(EB8&gt;'Bazinės prielaidos'!$E$11,EB8&lt;='Bazinės prielaidos'!$E$11+'Bazinės prielaidos'!$E$15)</f>
        <v>1</v>
      </c>
      <c r="EC5" s="378" t="b">
        <f>AND(EC8&gt;'Bazinės prielaidos'!$E$11,EC8&lt;='Bazinės prielaidos'!$E$11+'Bazinės prielaidos'!$E$15)</f>
        <v>1</v>
      </c>
      <c r="ED5" s="378" t="b">
        <f>AND(ED8&gt;'Bazinės prielaidos'!$E$11,ED8&lt;='Bazinės prielaidos'!$E$11+'Bazinės prielaidos'!$E$15)</f>
        <v>1</v>
      </c>
      <c r="EE5" s="378" t="b">
        <f>AND(EE8&gt;'Bazinės prielaidos'!$E$11,EE8&lt;='Bazinės prielaidos'!$E$11+'Bazinės prielaidos'!$E$15)</f>
        <v>1</v>
      </c>
      <c r="EF5" s="378" t="b">
        <f>AND(EF8&gt;'Bazinės prielaidos'!$E$11,EF8&lt;='Bazinės prielaidos'!$E$11+'Bazinės prielaidos'!$E$15)</f>
        <v>1</v>
      </c>
      <c r="EG5" s="378" t="b">
        <f>AND(EG8&gt;'Bazinės prielaidos'!$E$11,EG8&lt;='Bazinės prielaidos'!$E$11+'Bazinės prielaidos'!$E$15)</f>
        <v>1</v>
      </c>
      <c r="EH5" s="378" t="b">
        <f>AND(EH8&gt;'Bazinės prielaidos'!$E$11,EH8&lt;='Bazinės prielaidos'!$E$11+'Bazinės prielaidos'!$E$15)</f>
        <v>1</v>
      </c>
      <c r="EI5" s="378" t="b">
        <f>AND(EI8&gt;'Bazinės prielaidos'!$E$11,EI8&lt;='Bazinės prielaidos'!$E$11+'Bazinės prielaidos'!$E$15)</f>
        <v>1</v>
      </c>
      <c r="EJ5" s="378" t="b">
        <f>AND(EJ8&gt;'Bazinės prielaidos'!$E$11,EJ8&lt;='Bazinės prielaidos'!$E$11+'Bazinės prielaidos'!$E$15)</f>
        <v>1</v>
      </c>
      <c r="EK5" s="378" t="b">
        <f>AND(EK8&gt;'Bazinės prielaidos'!$E$11,EK8&lt;='Bazinės prielaidos'!$E$11+'Bazinės prielaidos'!$E$15)</f>
        <v>1</v>
      </c>
      <c r="EL5" s="378" t="b">
        <f>AND(EL8&gt;'Bazinės prielaidos'!$E$11,EL8&lt;='Bazinės prielaidos'!$E$11+'Bazinės prielaidos'!$E$15)</f>
        <v>1</v>
      </c>
      <c r="EM5" s="378" t="b">
        <f>AND(EM8&gt;'Bazinės prielaidos'!$E$11,EM8&lt;='Bazinės prielaidos'!$E$11+'Bazinės prielaidos'!$E$15)</f>
        <v>1</v>
      </c>
      <c r="EN5" s="379" t="b">
        <f>AND('Bazinės prielaidos'!$E$11/12&lt;EN8,('Bazinės prielaidos'!$E$11+'Bazinės prielaidos'!$E$15)/12&gt;=EN8)</f>
        <v>1</v>
      </c>
      <c r="EO5" s="378" t="b">
        <f>AND(EO8&gt;'Bazinės prielaidos'!$E$11,EO8&lt;='Bazinės prielaidos'!$E$11+'Bazinės prielaidos'!$E$15)</f>
        <v>1</v>
      </c>
      <c r="EP5" s="378" t="b">
        <f>AND(EP8&gt;'Bazinės prielaidos'!$E$11,EP8&lt;='Bazinės prielaidos'!$E$11+'Bazinės prielaidos'!$E$15)</f>
        <v>1</v>
      </c>
      <c r="EQ5" s="378" t="b">
        <f>AND(EQ8&gt;'Bazinės prielaidos'!$E$11,EQ8&lt;='Bazinės prielaidos'!$E$11+'Bazinės prielaidos'!$E$15)</f>
        <v>1</v>
      </c>
      <c r="ER5" s="378" t="b">
        <f>AND(ER8&gt;'Bazinės prielaidos'!$E$11,ER8&lt;='Bazinės prielaidos'!$E$11+'Bazinės prielaidos'!$E$15)</f>
        <v>1</v>
      </c>
      <c r="ES5" s="378" t="b">
        <f>AND(ES8&gt;'Bazinės prielaidos'!$E$11,ES8&lt;='Bazinės prielaidos'!$E$11+'Bazinės prielaidos'!$E$15)</f>
        <v>1</v>
      </c>
      <c r="ET5" s="378" t="b">
        <f>AND(ET8&gt;'Bazinės prielaidos'!$E$11,ET8&lt;='Bazinės prielaidos'!$E$11+'Bazinės prielaidos'!$E$15)</f>
        <v>1</v>
      </c>
      <c r="EU5" s="378" t="b">
        <f>AND(EU8&gt;'Bazinės prielaidos'!$E$11,EU8&lt;='Bazinės prielaidos'!$E$11+'Bazinės prielaidos'!$E$15)</f>
        <v>1</v>
      </c>
      <c r="EV5" s="378" t="b">
        <f>AND(EV8&gt;'Bazinės prielaidos'!$E$11,EV8&lt;='Bazinės prielaidos'!$E$11+'Bazinės prielaidos'!$E$15)</f>
        <v>1</v>
      </c>
      <c r="EW5" s="378" t="b">
        <f>AND(EW8&gt;'Bazinės prielaidos'!$E$11,EW8&lt;='Bazinės prielaidos'!$E$11+'Bazinės prielaidos'!$E$15)</f>
        <v>1</v>
      </c>
      <c r="EX5" s="378" t="b">
        <f>AND(EX8&gt;'Bazinės prielaidos'!$E$11,EX8&lt;='Bazinės prielaidos'!$E$11+'Bazinės prielaidos'!$E$15)</f>
        <v>1</v>
      </c>
      <c r="EY5" s="378" t="b">
        <f>AND(EY8&gt;'Bazinės prielaidos'!$E$11,EY8&lt;='Bazinės prielaidos'!$E$11+'Bazinės prielaidos'!$E$15)</f>
        <v>1</v>
      </c>
      <c r="EZ5" s="378" t="b">
        <f>AND(EZ8&gt;'Bazinės prielaidos'!$E$11,EZ8&lt;='Bazinės prielaidos'!$E$11+'Bazinės prielaidos'!$E$15)</f>
        <v>1</v>
      </c>
      <c r="FA5" s="379" t="b">
        <f>AND('Bazinės prielaidos'!$E$11/12&lt;FA8,('Bazinės prielaidos'!$E$11+'Bazinės prielaidos'!$E$15)/12&gt;=FA8)</f>
        <v>1</v>
      </c>
      <c r="FB5" s="378" t="b">
        <f>AND(FB8&gt;'Bazinės prielaidos'!$E$11,FB8&lt;='Bazinės prielaidos'!$E$11+'Bazinės prielaidos'!$E$15)</f>
        <v>1</v>
      </c>
      <c r="FC5" s="378" t="b">
        <f>AND(FC8&gt;'Bazinės prielaidos'!$E$11,FC8&lt;='Bazinės prielaidos'!$E$11+'Bazinės prielaidos'!$E$15)</f>
        <v>1</v>
      </c>
      <c r="FD5" s="378" t="b">
        <f>AND(FD8&gt;'Bazinės prielaidos'!$E$11,FD8&lt;='Bazinės prielaidos'!$E$11+'Bazinės prielaidos'!$E$15)</f>
        <v>1</v>
      </c>
      <c r="FE5" s="378" t="b">
        <f>AND(FE8&gt;'Bazinės prielaidos'!$E$11,FE8&lt;='Bazinės prielaidos'!$E$11+'Bazinės prielaidos'!$E$15)</f>
        <v>1</v>
      </c>
      <c r="FF5" s="378" t="b">
        <f>AND(FF8&gt;'Bazinės prielaidos'!$E$11,FF8&lt;='Bazinės prielaidos'!$E$11+'Bazinės prielaidos'!$E$15)</f>
        <v>1</v>
      </c>
      <c r="FG5" s="378" t="b">
        <f>AND(FG8&gt;'Bazinės prielaidos'!$E$11,FG8&lt;='Bazinės prielaidos'!$E$11+'Bazinės prielaidos'!$E$15)</f>
        <v>1</v>
      </c>
      <c r="FH5" s="378" t="b">
        <f>AND(FH8&gt;'Bazinės prielaidos'!$E$11,FH8&lt;='Bazinės prielaidos'!$E$11+'Bazinės prielaidos'!$E$15)</f>
        <v>1</v>
      </c>
      <c r="FI5" s="378" t="b">
        <f>AND(FI8&gt;'Bazinės prielaidos'!$E$11,FI8&lt;='Bazinės prielaidos'!$E$11+'Bazinės prielaidos'!$E$15)</f>
        <v>1</v>
      </c>
      <c r="FJ5" s="378" t="b">
        <f>AND(FJ8&gt;'Bazinės prielaidos'!$E$11,FJ8&lt;='Bazinės prielaidos'!$E$11+'Bazinės prielaidos'!$E$15)</f>
        <v>1</v>
      </c>
      <c r="FK5" s="378" t="b">
        <f>AND(FK8&gt;'Bazinės prielaidos'!$E$11,FK8&lt;='Bazinės prielaidos'!$E$11+'Bazinės prielaidos'!$E$15)</f>
        <v>1</v>
      </c>
      <c r="FL5" s="378" t="b">
        <f>AND(FL8&gt;'Bazinės prielaidos'!$E$11,FL8&lt;='Bazinės prielaidos'!$E$11+'Bazinės prielaidos'!$E$15)</f>
        <v>1</v>
      </c>
      <c r="FM5" s="378" t="b">
        <f>AND(FM8&gt;'Bazinės prielaidos'!$E$11,FM8&lt;='Bazinės prielaidos'!$E$11+'Bazinės prielaidos'!$E$15)</f>
        <v>1</v>
      </c>
      <c r="FN5" s="379" t="b">
        <f>AND('Bazinės prielaidos'!$E$11/12&lt;FN8,('Bazinės prielaidos'!$E$11+'Bazinės prielaidos'!$E$15)/12&gt;=FN8)</f>
        <v>1</v>
      </c>
      <c r="FO5" s="378" t="b">
        <f>AND(FO8&gt;'Bazinės prielaidos'!$E$11,FO8&lt;='Bazinės prielaidos'!$E$11+'Bazinės prielaidos'!$E$15)</f>
        <v>1</v>
      </c>
      <c r="FP5" s="378" t="b">
        <f>AND(FP8&gt;'Bazinės prielaidos'!$E$11,FP8&lt;='Bazinės prielaidos'!$E$11+'Bazinės prielaidos'!$E$15)</f>
        <v>1</v>
      </c>
      <c r="FQ5" s="378" t="b">
        <f>AND(FQ8&gt;'Bazinės prielaidos'!$E$11,FQ8&lt;='Bazinės prielaidos'!$E$11+'Bazinės prielaidos'!$E$15)</f>
        <v>1</v>
      </c>
      <c r="FR5" s="378" t="b">
        <f>AND(FR8&gt;'Bazinės prielaidos'!$E$11,FR8&lt;='Bazinės prielaidos'!$E$11+'Bazinės prielaidos'!$E$15)</f>
        <v>1</v>
      </c>
      <c r="FS5" s="378" t="b">
        <f>AND(FS8&gt;'Bazinės prielaidos'!$E$11,FS8&lt;='Bazinės prielaidos'!$E$11+'Bazinės prielaidos'!$E$15)</f>
        <v>1</v>
      </c>
      <c r="FT5" s="378" t="b">
        <f>AND(FT8&gt;'Bazinės prielaidos'!$E$11,FT8&lt;='Bazinės prielaidos'!$E$11+'Bazinės prielaidos'!$E$15)</f>
        <v>1</v>
      </c>
      <c r="FU5" s="378" t="b">
        <f>AND(FU8&gt;'Bazinės prielaidos'!$E$11,FU8&lt;='Bazinės prielaidos'!$E$11+'Bazinės prielaidos'!$E$15)</f>
        <v>1</v>
      </c>
      <c r="FV5" s="378" t="b">
        <f>AND(FV8&gt;'Bazinės prielaidos'!$E$11,FV8&lt;='Bazinės prielaidos'!$E$11+'Bazinės prielaidos'!$E$15)</f>
        <v>1</v>
      </c>
      <c r="FW5" s="378" t="b">
        <f>AND(FW8&gt;'Bazinės prielaidos'!$E$11,FW8&lt;='Bazinės prielaidos'!$E$11+'Bazinės prielaidos'!$E$15)</f>
        <v>1</v>
      </c>
      <c r="FX5" s="378" t="b">
        <f>AND(FX8&gt;'Bazinės prielaidos'!$E$11,FX8&lt;='Bazinės prielaidos'!$E$11+'Bazinės prielaidos'!$E$15)</f>
        <v>1</v>
      </c>
      <c r="FY5" s="378" t="b">
        <f>AND(FY8&gt;'Bazinės prielaidos'!$E$11,FY8&lt;='Bazinės prielaidos'!$E$11+'Bazinės prielaidos'!$E$15)</f>
        <v>1</v>
      </c>
      <c r="FZ5" s="378" t="b">
        <f>AND(FZ8&gt;'Bazinės prielaidos'!$E$11,FZ8&lt;='Bazinės prielaidos'!$E$11+'Bazinės prielaidos'!$E$15)</f>
        <v>1</v>
      </c>
      <c r="GA5" s="379" t="b">
        <f>AND('Bazinės prielaidos'!$E$11/12&lt;GA8,('Bazinės prielaidos'!$E$11+'Bazinės prielaidos'!$E$15)/12&gt;=GA8)</f>
        <v>1</v>
      </c>
      <c r="GB5" s="378" t="b">
        <f>AND(GB8&gt;'Bazinės prielaidos'!$E$11,GB8&lt;='Bazinės prielaidos'!$E$11+'Bazinės prielaidos'!$E$15)</f>
        <v>1</v>
      </c>
      <c r="GC5" s="378" t="b">
        <f>AND(GC8&gt;'Bazinės prielaidos'!$E$11,GC8&lt;='Bazinės prielaidos'!$E$11+'Bazinės prielaidos'!$E$15)</f>
        <v>1</v>
      </c>
      <c r="GD5" s="378" t="b">
        <f>AND(GD8&gt;'Bazinės prielaidos'!$E$11,GD8&lt;='Bazinės prielaidos'!$E$11+'Bazinės prielaidos'!$E$15)</f>
        <v>1</v>
      </c>
      <c r="GE5" s="378" t="b">
        <f>AND(GE8&gt;'Bazinės prielaidos'!$E$11,GE8&lt;='Bazinės prielaidos'!$E$11+'Bazinės prielaidos'!$E$15)</f>
        <v>1</v>
      </c>
      <c r="GF5" s="378" t="b">
        <f>AND(GF8&gt;'Bazinės prielaidos'!$E$11,GF8&lt;='Bazinės prielaidos'!$E$11+'Bazinės prielaidos'!$E$15)</f>
        <v>1</v>
      </c>
      <c r="GG5" s="378" t="b">
        <f>AND(GG8&gt;'Bazinės prielaidos'!$E$11,GG8&lt;='Bazinės prielaidos'!$E$11+'Bazinės prielaidos'!$E$15)</f>
        <v>1</v>
      </c>
      <c r="GH5" s="378" t="b">
        <f>AND(GH8&gt;'Bazinės prielaidos'!$E$11,GH8&lt;='Bazinės prielaidos'!$E$11+'Bazinės prielaidos'!$E$15)</f>
        <v>1</v>
      </c>
      <c r="GI5" s="378" t="b">
        <f>AND(GI8&gt;'Bazinės prielaidos'!$E$11,GI8&lt;='Bazinės prielaidos'!$E$11+'Bazinės prielaidos'!$E$15)</f>
        <v>1</v>
      </c>
      <c r="GJ5" s="378" t="b">
        <f>AND(GJ8&gt;'Bazinės prielaidos'!$E$11,GJ8&lt;='Bazinės prielaidos'!$E$11+'Bazinės prielaidos'!$E$15)</f>
        <v>1</v>
      </c>
      <c r="GK5" s="378" t="b">
        <f>AND(GK8&gt;'Bazinės prielaidos'!$E$11,GK8&lt;='Bazinės prielaidos'!$E$11+'Bazinės prielaidos'!$E$15)</f>
        <v>1</v>
      </c>
      <c r="GL5" s="378" t="b">
        <f>AND(GL8&gt;'Bazinės prielaidos'!$E$11,GL8&lt;='Bazinės prielaidos'!$E$11+'Bazinės prielaidos'!$E$15)</f>
        <v>1</v>
      </c>
      <c r="GM5" s="378" t="b">
        <f>AND(GM8&gt;'Bazinės prielaidos'!$E$11,GM8&lt;='Bazinės prielaidos'!$E$11+'Bazinės prielaidos'!$E$15)</f>
        <v>1</v>
      </c>
      <c r="GN5" s="379" t="b">
        <f>AND('Bazinės prielaidos'!$E$11/12&lt;GN8,('Bazinės prielaidos'!$E$11+'Bazinės prielaidos'!$E$15)/12&gt;=GN8)</f>
        <v>1</v>
      </c>
      <c r="GO5" s="378" t="b">
        <f>AND(GO8&gt;'Bazinės prielaidos'!$E$11,GO8&lt;='Bazinės prielaidos'!$E$11+'Bazinės prielaidos'!$E$15)</f>
        <v>0</v>
      </c>
      <c r="GP5" s="378" t="b">
        <f>AND(GP8&gt;'Bazinės prielaidos'!$E$11,GP8&lt;='Bazinės prielaidos'!$E$11+'Bazinės prielaidos'!$E$15)</f>
        <v>0</v>
      </c>
      <c r="GQ5" s="378" t="b">
        <f>AND(GQ8&gt;'Bazinės prielaidos'!$E$11,GQ8&lt;='Bazinės prielaidos'!$E$11+'Bazinės prielaidos'!$E$15)</f>
        <v>0</v>
      </c>
      <c r="GR5" s="378" t="b">
        <f>AND(GR8&gt;'Bazinės prielaidos'!$E$11,GR8&lt;='Bazinės prielaidos'!$E$11+'Bazinės prielaidos'!$E$15)</f>
        <v>0</v>
      </c>
      <c r="GS5" s="378" t="b">
        <f>AND(GS8&gt;'Bazinės prielaidos'!$E$11,GS8&lt;='Bazinės prielaidos'!$E$11+'Bazinės prielaidos'!$E$15)</f>
        <v>0</v>
      </c>
      <c r="GT5" s="378" t="b">
        <f>AND(GT8&gt;'Bazinės prielaidos'!$E$11,GT8&lt;='Bazinės prielaidos'!$E$11+'Bazinės prielaidos'!$E$15)</f>
        <v>0</v>
      </c>
      <c r="GU5" s="378" t="b">
        <f>AND(GU8&gt;'Bazinės prielaidos'!$E$11,GU8&lt;='Bazinės prielaidos'!$E$11+'Bazinės prielaidos'!$E$15)</f>
        <v>0</v>
      </c>
      <c r="GV5" s="378" t="b">
        <f>AND(GV8&gt;'Bazinės prielaidos'!$E$11,GV8&lt;='Bazinės prielaidos'!$E$11+'Bazinės prielaidos'!$E$15)</f>
        <v>0</v>
      </c>
      <c r="GW5" s="378" t="b">
        <f>AND(GW8&gt;'Bazinės prielaidos'!$E$11,GW8&lt;='Bazinės prielaidos'!$E$11+'Bazinės prielaidos'!$E$15)</f>
        <v>0</v>
      </c>
      <c r="GX5" s="378" t="b">
        <f>AND(GX8&gt;'Bazinės prielaidos'!$E$11,GX8&lt;='Bazinės prielaidos'!$E$11+'Bazinės prielaidos'!$E$15)</f>
        <v>0</v>
      </c>
      <c r="GY5" s="378" t="b">
        <f>AND(GY8&gt;'Bazinės prielaidos'!$E$11,GY8&lt;='Bazinės prielaidos'!$E$11+'Bazinės prielaidos'!$E$15)</f>
        <v>0</v>
      </c>
      <c r="GZ5" s="378" t="b">
        <f>AND(GZ8&gt;'Bazinės prielaidos'!$E$11,GZ8&lt;='Bazinės prielaidos'!$E$11+'Bazinės prielaidos'!$E$15)</f>
        <v>0</v>
      </c>
      <c r="HA5" s="379" t="b">
        <f>AND('Bazinės prielaidos'!$E$11/12&lt;HA8,('Bazinės prielaidos'!$E$11+'Bazinės prielaidos'!$E$15)/12&gt;=HA8)</f>
        <v>0</v>
      </c>
      <c r="HB5" s="378" t="b">
        <f>AND(HB8&gt;'Bazinės prielaidos'!$E$11,HB8&lt;='Bazinės prielaidos'!$E$11+'Bazinės prielaidos'!$E$15)</f>
        <v>0</v>
      </c>
      <c r="HC5" s="378" t="b">
        <f>AND(HC8&gt;'Bazinės prielaidos'!$E$11,HC8&lt;='Bazinės prielaidos'!$E$11+'Bazinės prielaidos'!$E$15)</f>
        <v>0</v>
      </c>
      <c r="HD5" s="378" t="b">
        <f>AND(HD8&gt;'Bazinės prielaidos'!$E$11,HD8&lt;='Bazinės prielaidos'!$E$11+'Bazinės prielaidos'!$E$15)</f>
        <v>0</v>
      </c>
      <c r="HE5" s="378" t="b">
        <f>AND(HE8&gt;'Bazinės prielaidos'!$E$11,HE8&lt;='Bazinės prielaidos'!$E$11+'Bazinės prielaidos'!$E$15)</f>
        <v>0</v>
      </c>
      <c r="HF5" s="378" t="b">
        <f>AND(HF8&gt;'Bazinės prielaidos'!$E$11,HF8&lt;='Bazinės prielaidos'!$E$11+'Bazinės prielaidos'!$E$15)</f>
        <v>0</v>
      </c>
      <c r="HG5" s="378" t="b">
        <f>AND(HG8&gt;'Bazinės prielaidos'!$E$11,HG8&lt;='Bazinės prielaidos'!$E$11+'Bazinės prielaidos'!$E$15)</f>
        <v>0</v>
      </c>
      <c r="HH5" s="378" t="b">
        <f>AND(HH8&gt;'Bazinės prielaidos'!$E$11,HH8&lt;='Bazinės prielaidos'!$E$11+'Bazinės prielaidos'!$E$15)</f>
        <v>0</v>
      </c>
      <c r="HI5" s="378" t="b">
        <f>AND(HI8&gt;'Bazinės prielaidos'!$E$11,HI8&lt;='Bazinės prielaidos'!$E$11+'Bazinės prielaidos'!$E$15)</f>
        <v>0</v>
      </c>
      <c r="HJ5" s="378" t="b">
        <f>AND(HJ8&gt;'Bazinės prielaidos'!$E$11,HJ8&lt;='Bazinės prielaidos'!$E$11+'Bazinės prielaidos'!$E$15)</f>
        <v>0</v>
      </c>
      <c r="HK5" s="378" t="b">
        <f>AND(HK8&gt;'Bazinės prielaidos'!$E$11,HK8&lt;='Bazinės prielaidos'!$E$11+'Bazinės prielaidos'!$E$15)</f>
        <v>0</v>
      </c>
      <c r="HL5" s="378" t="b">
        <f>AND(HL8&gt;'Bazinės prielaidos'!$E$11,HL8&lt;='Bazinės prielaidos'!$E$11+'Bazinės prielaidos'!$E$15)</f>
        <v>0</v>
      </c>
      <c r="HM5" s="378" t="b">
        <f>AND(HM8&gt;'Bazinės prielaidos'!$E$11,HM8&lt;='Bazinės prielaidos'!$E$11+'Bazinės prielaidos'!$E$15)</f>
        <v>0</v>
      </c>
      <c r="HN5" s="379" t="b">
        <f>AND('Bazinės prielaidos'!$E$11/12&lt;HN8,('Bazinės prielaidos'!$E$11+'Bazinės prielaidos'!$E$15)/12&gt;=HN8)</f>
        <v>0</v>
      </c>
      <c r="HO5" s="378" t="b">
        <f>AND(HO8&gt;'Bazinės prielaidos'!$E$11,HO8&lt;='Bazinės prielaidos'!$E$11+'Bazinės prielaidos'!$E$15)</f>
        <v>0</v>
      </c>
      <c r="HP5" s="378" t="b">
        <f>AND(HP8&gt;'Bazinės prielaidos'!$E$11,HP8&lt;='Bazinės prielaidos'!$E$11+'Bazinės prielaidos'!$E$15)</f>
        <v>0</v>
      </c>
      <c r="HQ5" s="378" t="b">
        <f>AND(HQ8&gt;'Bazinės prielaidos'!$E$11,HQ8&lt;='Bazinės prielaidos'!$E$11+'Bazinės prielaidos'!$E$15)</f>
        <v>0</v>
      </c>
      <c r="HR5" s="378" t="b">
        <f>AND(HR8&gt;'Bazinės prielaidos'!$E$11,HR8&lt;='Bazinės prielaidos'!$E$11+'Bazinės prielaidos'!$E$15)</f>
        <v>0</v>
      </c>
      <c r="HS5" s="378" t="b">
        <f>AND(HS8&gt;'Bazinės prielaidos'!$E$11,HS8&lt;='Bazinės prielaidos'!$E$11+'Bazinės prielaidos'!$E$15)</f>
        <v>0</v>
      </c>
      <c r="HT5" s="378" t="b">
        <f>AND(HT8&gt;'Bazinės prielaidos'!$E$11,HT8&lt;='Bazinės prielaidos'!$E$11+'Bazinės prielaidos'!$E$15)</f>
        <v>0</v>
      </c>
      <c r="HU5" s="378" t="b">
        <f>AND(HU8&gt;'Bazinės prielaidos'!$E$11,HU8&lt;='Bazinės prielaidos'!$E$11+'Bazinės prielaidos'!$E$15)</f>
        <v>0</v>
      </c>
      <c r="HV5" s="378" t="b">
        <f>AND(HV8&gt;'Bazinės prielaidos'!$E$11,HV8&lt;='Bazinės prielaidos'!$E$11+'Bazinės prielaidos'!$E$15)</f>
        <v>0</v>
      </c>
      <c r="HW5" s="378" t="b">
        <f>AND(HW8&gt;'Bazinės prielaidos'!$E$11,HW8&lt;='Bazinės prielaidos'!$E$11+'Bazinės prielaidos'!$E$15)</f>
        <v>0</v>
      </c>
      <c r="HX5" s="378" t="b">
        <f>AND(HX8&gt;'Bazinės prielaidos'!$E$11,HX8&lt;='Bazinės prielaidos'!$E$11+'Bazinės prielaidos'!$E$15)</f>
        <v>0</v>
      </c>
      <c r="HY5" s="378" t="b">
        <f>AND(HY8&gt;'Bazinės prielaidos'!$E$11,HY8&lt;='Bazinės prielaidos'!$E$11+'Bazinės prielaidos'!$E$15)</f>
        <v>0</v>
      </c>
      <c r="HZ5" s="378" t="b">
        <f>AND(HZ8&gt;'Bazinės prielaidos'!$E$11,HZ8&lt;='Bazinės prielaidos'!$E$11+'Bazinės prielaidos'!$E$15)</f>
        <v>0</v>
      </c>
      <c r="IA5" s="379" t="b">
        <f>AND('Bazinės prielaidos'!$E$11/12&lt;IA8,('Bazinės prielaidos'!$E$11+'Bazinės prielaidos'!$E$15)/12&gt;=IA8)</f>
        <v>0</v>
      </c>
      <c r="IB5" s="378" t="b">
        <f>AND(IB8&gt;'Bazinės prielaidos'!$E$11,IB8&lt;='Bazinės prielaidos'!$E$11+'Bazinės prielaidos'!$E$15)</f>
        <v>0</v>
      </c>
      <c r="IC5" s="378" t="b">
        <f>AND(IC8&gt;'Bazinės prielaidos'!$E$11,IC8&lt;='Bazinės prielaidos'!$E$11+'Bazinės prielaidos'!$E$15)</f>
        <v>0</v>
      </c>
      <c r="ID5" s="378" t="b">
        <f>AND(ID8&gt;'Bazinės prielaidos'!$E$11,ID8&lt;='Bazinės prielaidos'!$E$11+'Bazinės prielaidos'!$E$15)</f>
        <v>0</v>
      </c>
      <c r="IE5" s="378" t="b">
        <f>AND(IE8&gt;'Bazinės prielaidos'!$E$11,IE8&lt;='Bazinės prielaidos'!$E$11+'Bazinės prielaidos'!$E$15)</f>
        <v>0</v>
      </c>
      <c r="IF5" s="378" t="b">
        <f>AND(IF8&gt;'Bazinės prielaidos'!$E$11,IF8&lt;='Bazinės prielaidos'!$E$11+'Bazinės prielaidos'!$E$15)</f>
        <v>0</v>
      </c>
      <c r="IG5" s="378" t="b">
        <f>AND(IG8&gt;'Bazinės prielaidos'!$E$11,IG8&lt;='Bazinės prielaidos'!$E$11+'Bazinės prielaidos'!$E$15)</f>
        <v>0</v>
      </c>
      <c r="IH5" s="378" t="b">
        <f>AND(IH8&gt;'Bazinės prielaidos'!$E$11,IH8&lt;='Bazinės prielaidos'!$E$11+'Bazinės prielaidos'!$E$15)</f>
        <v>0</v>
      </c>
      <c r="II5" s="378" t="b">
        <f>AND(II8&gt;'Bazinės prielaidos'!$E$11,II8&lt;='Bazinės prielaidos'!$E$11+'Bazinės prielaidos'!$E$15)</f>
        <v>0</v>
      </c>
      <c r="IJ5" s="378" t="b">
        <f>AND(IJ8&gt;'Bazinės prielaidos'!$E$11,IJ8&lt;='Bazinės prielaidos'!$E$11+'Bazinės prielaidos'!$E$15)</f>
        <v>0</v>
      </c>
      <c r="IK5" s="378" t="b">
        <f>AND(IK8&gt;'Bazinės prielaidos'!$E$11,IK8&lt;='Bazinės prielaidos'!$E$11+'Bazinės prielaidos'!$E$15)</f>
        <v>0</v>
      </c>
      <c r="IL5" s="378" t="b">
        <f>AND(IL8&gt;'Bazinės prielaidos'!$E$11,IL8&lt;='Bazinės prielaidos'!$E$11+'Bazinės prielaidos'!$E$15)</f>
        <v>0</v>
      </c>
      <c r="IM5" s="378" t="b">
        <f>AND(IM8&gt;'Bazinės prielaidos'!$E$11,IM8&lt;='Bazinės prielaidos'!$E$11+'Bazinės prielaidos'!$E$15)</f>
        <v>0</v>
      </c>
      <c r="IN5" s="379" t="b">
        <f>AND('Bazinės prielaidos'!$E$11/12&lt;IN8,('Bazinės prielaidos'!$E$11+'Bazinės prielaidos'!$E$15)/12&gt;=IN8)</f>
        <v>0</v>
      </c>
      <c r="IO5" s="378" t="b">
        <f>AND(IO8&gt;'Bazinės prielaidos'!$E$11,IO8&lt;='Bazinės prielaidos'!$E$11+'Bazinės prielaidos'!$E$15)</f>
        <v>0</v>
      </c>
      <c r="IP5" s="378" t="b">
        <f>AND(IP8&gt;'Bazinės prielaidos'!$E$11,IP8&lt;='Bazinės prielaidos'!$E$11+'Bazinės prielaidos'!$E$15)</f>
        <v>0</v>
      </c>
      <c r="IQ5" s="378" t="b">
        <f>AND(IQ8&gt;'Bazinės prielaidos'!$E$11,IQ8&lt;='Bazinės prielaidos'!$E$11+'Bazinės prielaidos'!$E$15)</f>
        <v>0</v>
      </c>
      <c r="IR5" s="378" t="b">
        <f>AND(IR8&gt;'Bazinės prielaidos'!$E$11,IR8&lt;='Bazinės prielaidos'!$E$11+'Bazinės prielaidos'!$E$15)</f>
        <v>0</v>
      </c>
      <c r="IS5" s="378" t="b">
        <f>AND(IS8&gt;'Bazinės prielaidos'!$E$11,IS8&lt;='Bazinės prielaidos'!$E$11+'Bazinės prielaidos'!$E$15)</f>
        <v>0</v>
      </c>
      <c r="IT5" s="378" t="b">
        <f>AND(IT8&gt;'Bazinės prielaidos'!$E$11,IT8&lt;='Bazinės prielaidos'!$E$11+'Bazinės prielaidos'!$E$15)</f>
        <v>0</v>
      </c>
      <c r="IU5" s="378" t="b">
        <f>AND(IU8&gt;'Bazinės prielaidos'!$E$11,IU8&lt;='Bazinės prielaidos'!$E$11+'Bazinės prielaidos'!$E$15)</f>
        <v>0</v>
      </c>
      <c r="IV5" s="378" t="b">
        <f>AND(IV8&gt;'Bazinės prielaidos'!$E$11,IV8&lt;='Bazinės prielaidos'!$E$11+'Bazinės prielaidos'!$E$15)</f>
        <v>0</v>
      </c>
      <c r="IW5" s="378" t="b">
        <f>AND(IW8&gt;'Bazinės prielaidos'!$E$11,IW8&lt;='Bazinės prielaidos'!$E$11+'Bazinės prielaidos'!$E$15)</f>
        <v>0</v>
      </c>
      <c r="IX5" s="378" t="b">
        <f>AND(IX8&gt;'Bazinės prielaidos'!$E$11,IX8&lt;='Bazinės prielaidos'!$E$11+'Bazinės prielaidos'!$E$15)</f>
        <v>0</v>
      </c>
      <c r="IY5" s="378" t="b">
        <f>AND(IY8&gt;'Bazinės prielaidos'!$E$11,IY8&lt;='Bazinės prielaidos'!$E$11+'Bazinės prielaidos'!$E$15)</f>
        <v>0</v>
      </c>
      <c r="IZ5" s="378" t="b">
        <f>AND(IZ8&gt;'Bazinės prielaidos'!$E$11,IZ8&lt;='Bazinės prielaidos'!$E$11+'Bazinės prielaidos'!$E$15)</f>
        <v>0</v>
      </c>
      <c r="JA5" s="379" t="b">
        <f>AND('Bazinės prielaidos'!$E$11/12&lt;JA8,('Bazinės prielaidos'!$E$11+'Bazinės prielaidos'!$E$15)/12&gt;=JA8)</f>
        <v>0</v>
      </c>
      <c r="JB5" s="378" t="b">
        <f>AND(JB8&gt;'Bazinės prielaidos'!$E$11,JB8&lt;='Bazinės prielaidos'!$E$11+'Bazinės prielaidos'!$E$15)</f>
        <v>0</v>
      </c>
      <c r="JC5" s="378" t="b">
        <f>AND(JC8&gt;'Bazinės prielaidos'!$E$11,JC8&lt;='Bazinės prielaidos'!$E$11+'Bazinės prielaidos'!$E$15)</f>
        <v>0</v>
      </c>
      <c r="JD5" s="378" t="b">
        <f>AND(JD8&gt;'Bazinės prielaidos'!$E$11,JD8&lt;='Bazinės prielaidos'!$E$11+'Bazinės prielaidos'!$E$15)</f>
        <v>0</v>
      </c>
      <c r="JE5" s="378" t="b">
        <f>AND(JE8&gt;'Bazinės prielaidos'!$E$11,JE8&lt;='Bazinės prielaidos'!$E$11+'Bazinės prielaidos'!$E$15)</f>
        <v>0</v>
      </c>
      <c r="JF5" s="378" t="b">
        <f>AND(JF8&gt;'Bazinės prielaidos'!$E$11,JF8&lt;='Bazinės prielaidos'!$E$11+'Bazinės prielaidos'!$E$15)</f>
        <v>0</v>
      </c>
      <c r="JG5" s="378" t="b">
        <f>AND(JG8&gt;'Bazinės prielaidos'!$E$11,JG8&lt;='Bazinės prielaidos'!$E$11+'Bazinės prielaidos'!$E$15)</f>
        <v>0</v>
      </c>
      <c r="JH5" s="378" t="b">
        <f>AND(JH8&gt;'Bazinės prielaidos'!$E$11,JH8&lt;='Bazinės prielaidos'!$E$11+'Bazinės prielaidos'!$E$15)</f>
        <v>0</v>
      </c>
      <c r="JI5" s="378" t="b">
        <f>AND(JI8&gt;'Bazinės prielaidos'!$E$11,JI8&lt;='Bazinės prielaidos'!$E$11+'Bazinės prielaidos'!$E$15)</f>
        <v>0</v>
      </c>
      <c r="JJ5" s="378" t="b">
        <f>AND(JJ8&gt;'Bazinės prielaidos'!$E$11,JJ8&lt;='Bazinės prielaidos'!$E$11+'Bazinės prielaidos'!$E$15)</f>
        <v>0</v>
      </c>
      <c r="JK5" s="378" t="b">
        <f>AND(JK8&gt;'Bazinės prielaidos'!$E$11,JK8&lt;='Bazinės prielaidos'!$E$11+'Bazinės prielaidos'!$E$15)</f>
        <v>0</v>
      </c>
      <c r="JL5" s="378" t="b">
        <f>AND(JL8&gt;'Bazinės prielaidos'!$E$11,JL8&lt;='Bazinės prielaidos'!$E$11+'Bazinės prielaidos'!$E$15)</f>
        <v>0</v>
      </c>
      <c r="JM5" s="378" t="b">
        <f>AND(JM8&gt;'Bazinės prielaidos'!$E$11,JM8&lt;='Bazinės prielaidos'!$E$11+'Bazinės prielaidos'!$E$15)</f>
        <v>0</v>
      </c>
      <c r="JN5" s="379" t="b">
        <f>AND('Bazinės prielaidos'!$E$11/12&lt;JN8,('Bazinės prielaidos'!$E$11+'Bazinės prielaidos'!$E$15)/12&gt;=JN8)</f>
        <v>0</v>
      </c>
      <c r="JO5" s="378" t="b">
        <f>AND(JO8&gt;'Bazinės prielaidos'!$E$11,JO8&lt;='Bazinės prielaidos'!$E$11+'Bazinės prielaidos'!$E$15)</f>
        <v>0</v>
      </c>
      <c r="JP5" s="378" t="b">
        <f>AND(JP8&gt;'Bazinės prielaidos'!$E$11,JP8&lt;='Bazinės prielaidos'!$E$11+'Bazinės prielaidos'!$E$15)</f>
        <v>0</v>
      </c>
      <c r="JQ5" s="378" t="b">
        <f>AND(JQ8&gt;'Bazinės prielaidos'!$E$11,JQ8&lt;='Bazinės prielaidos'!$E$11+'Bazinės prielaidos'!$E$15)</f>
        <v>0</v>
      </c>
      <c r="JR5" s="378" t="b">
        <f>AND(JR8&gt;'Bazinės prielaidos'!$E$11,JR8&lt;='Bazinės prielaidos'!$E$11+'Bazinės prielaidos'!$E$15)</f>
        <v>0</v>
      </c>
      <c r="JS5" s="378" t="b">
        <f>AND(JS8&gt;'Bazinės prielaidos'!$E$11,JS8&lt;='Bazinės prielaidos'!$E$11+'Bazinės prielaidos'!$E$15)</f>
        <v>0</v>
      </c>
      <c r="JT5" s="378" t="b">
        <f>AND(JT8&gt;'Bazinės prielaidos'!$E$11,JT8&lt;='Bazinės prielaidos'!$E$11+'Bazinės prielaidos'!$E$15)</f>
        <v>0</v>
      </c>
      <c r="JU5" s="378" t="b">
        <f>AND(JU8&gt;'Bazinės prielaidos'!$E$11,JU8&lt;='Bazinės prielaidos'!$E$11+'Bazinės prielaidos'!$E$15)</f>
        <v>0</v>
      </c>
      <c r="JV5" s="378" t="b">
        <f>AND(JV8&gt;'Bazinės prielaidos'!$E$11,JV8&lt;='Bazinės prielaidos'!$E$11+'Bazinės prielaidos'!$E$15)</f>
        <v>0</v>
      </c>
      <c r="JW5" s="378" t="b">
        <f>AND(JW8&gt;'Bazinės prielaidos'!$E$11,JW8&lt;='Bazinės prielaidos'!$E$11+'Bazinės prielaidos'!$E$15)</f>
        <v>0</v>
      </c>
      <c r="JX5" s="378" t="b">
        <f>AND(JX8&gt;'Bazinės prielaidos'!$E$11,JX8&lt;='Bazinės prielaidos'!$E$11+'Bazinės prielaidos'!$E$15)</f>
        <v>0</v>
      </c>
      <c r="JY5" s="378" t="b">
        <f>AND(JY8&gt;'Bazinės prielaidos'!$E$11,JY8&lt;='Bazinės prielaidos'!$E$11+'Bazinės prielaidos'!$E$15)</f>
        <v>0</v>
      </c>
      <c r="JZ5" s="378" t="b">
        <f>AND(JZ8&gt;'Bazinės prielaidos'!$E$11,JZ8&lt;='Bazinės prielaidos'!$E$11+'Bazinės prielaidos'!$E$15)</f>
        <v>0</v>
      </c>
      <c r="KA5" s="379" t="b">
        <f>AND('Bazinės prielaidos'!$E$11/12&lt;KA8,('Bazinės prielaidos'!$E$11+'Bazinės prielaidos'!$E$15)/12&gt;=KA8)</f>
        <v>0</v>
      </c>
      <c r="KB5" s="378" t="b">
        <f>AND(KB8&gt;'Bazinės prielaidos'!$E$11,KB8&lt;='Bazinės prielaidos'!$E$11+'Bazinės prielaidos'!$E$15)</f>
        <v>0</v>
      </c>
      <c r="KC5" s="378" t="b">
        <f>AND(KC8&gt;'Bazinės prielaidos'!$E$11,KC8&lt;='Bazinės prielaidos'!$E$11+'Bazinės prielaidos'!$E$15)</f>
        <v>0</v>
      </c>
      <c r="KD5" s="378" t="b">
        <f>AND(KD8&gt;'Bazinės prielaidos'!$E$11,KD8&lt;='Bazinės prielaidos'!$E$11+'Bazinės prielaidos'!$E$15)</f>
        <v>0</v>
      </c>
      <c r="KE5" s="378" t="b">
        <f>AND(KE8&gt;'Bazinės prielaidos'!$E$11,KE8&lt;='Bazinės prielaidos'!$E$11+'Bazinės prielaidos'!$E$15)</f>
        <v>0</v>
      </c>
      <c r="KF5" s="378" t="b">
        <f>AND(KF8&gt;'Bazinės prielaidos'!$E$11,KF8&lt;='Bazinės prielaidos'!$E$11+'Bazinės prielaidos'!$E$15)</f>
        <v>0</v>
      </c>
      <c r="KG5" s="378" t="b">
        <f>AND(KG8&gt;'Bazinės prielaidos'!$E$11,KG8&lt;='Bazinės prielaidos'!$E$11+'Bazinės prielaidos'!$E$15)</f>
        <v>0</v>
      </c>
      <c r="KH5" s="378" t="b">
        <f>AND(KH8&gt;'Bazinės prielaidos'!$E$11,KH8&lt;='Bazinės prielaidos'!$E$11+'Bazinės prielaidos'!$E$15)</f>
        <v>0</v>
      </c>
      <c r="KI5" s="378" t="b">
        <f>AND(KI8&gt;'Bazinės prielaidos'!$E$11,KI8&lt;='Bazinės prielaidos'!$E$11+'Bazinės prielaidos'!$E$15)</f>
        <v>0</v>
      </c>
      <c r="KJ5" s="378" t="b">
        <f>AND(KJ8&gt;'Bazinės prielaidos'!$E$11,KJ8&lt;='Bazinės prielaidos'!$E$11+'Bazinės prielaidos'!$E$15)</f>
        <v>0</v>
      </c>
      <c r="KK5" s="378" t="b">
        <f>AND(KK8&gt;'Bazinės prielaidos'!$E$11,KK8&lt;='Bazinės prielaidos'!$E$11+'Bazinės prielaidos'!$E$15)</f>
        <v>0</v>
      </c>
      <c r="KL5" s="378" t="b">
        <f>AND(KL8&gt;'Bazinės prielaidos'!$E$11,KL8&lt;='Bazinės prielaidos'!$E$11+'Bazinės prielaidos'!$E$15)</f>
        <v>0</v>
      </c>
      <c r="KM5" s="378" t="b">
        <f>AND(KM8&gt;'Bazinės prielaidos'!$E$11,KM8&lt;='Bazinės prielaidos'!$E$11+'Bazinės prielaidos'!$E$15)</f>
        <v>0</v>
      </c>
      <c r="KN5" s="379" t="b">
        <f>AND('Bazinės prielaidos'!$E$11/12&lt;KN8,('Bazinės prielaidos'!$E$11+'Bazinės prielaidos'!$E$15)/12&gt;=KN8)</f>
        <v>0</v>
      </c>
      <c r="KO5" s="378" t="b">
        <f>AND(KO2&gt;'Bazinės prielaidos'!$E$11,KO2&lt;='Bazinės prielaidos'!$E$11+'Bazinės prielaidos'!$E$15)</f>
        <v>0</v>
      </c>
      <c r="KP5" s="378" t="b">
        <f>AND(KP2&gt;'Bazinės prielaidos'!$E$11,KP2&lt;='Bazinės prielaidos'!$E$11+'Bazinės prielaidos'!$E$15)</f>
        <v>0</v>
      </c>
      <c r="KQ5" s="378" t="b">
        <f>AND(KQ2&gt;'Bazinės prielaidos'!$E$11,KQ2&lt;='Bazinės prielaidos'!$E$11+'Bazinės prielaidos'!$E$15)</f>
        <v>0</v>
      </c>
      <c r="KR5" s="378" t="b">
        <f>AND(KR2&gt;'Bazinės prielaidos'!$E$11,KR2&lt;='Bazinės prielaidos'!$E$11+'Bazinės prielaidos'!$E$15)</f>
        <v>0</v>
      </c>
      <c r="KS5" s="378" t="b">
        <f>AND(KS2&gt;'Bazinės prielaidos'!$E$11,KS2&lt;='Bazinės prielaidos'!$E$11+'Bazinės prielaidos'!$E$15)</f>
        <v>0</v>
      </c>
      <c r="KT5" s="378" t="b">
        <f>AND(KT2&gt;'Bazinės prielaidos'!$E$11,KT2&lt;='Bazinės prielaidos'!$E$11+'Bazinės prielaidos'!$E$15)</f>
        <v>0</v>
      </c>
      <c r="KU5" s="378" t="b">
        <f>AND(KU2&gt;'Bazinės prielaidos'!$E$11,KU2&lt;='Bazinės prielaidos'!$E$11+'Bazinės prielaidos'!$E$15)</f>
        <v>0</v>
      </c>
      <c r="KV5" s="378" t="b">
        <f>AND(KV2&gt;'Bazinės prielaidos'!$E$11,KV2&lt;='Bazinės prielaidos'!$E$11+'Bazinės prielaidos'!$E$15)</f>
        <v>0</v>
      </c>
      <c r="KW5" s="378" t="b">
        <f>AND(KW2&gt;'Bazinės prielaidos'!$E$11,KW2&lt;='Bazinės prielaidos'!$E$11+'Bazinės prielaidos'!$E$15)</f>
        <v>0</v>
      </c>
      <c r="KX5" s="378" t="b">
        <f>AND(KX2&gt;'Bazinės prielaidos'!$E$11,KX2&lt;='Bazinės prielaidos'!$E$11+'Bazinės prielaidos'!$E$15)</f>
        <v>0</v>
      </c>
      <c r="KY5" s="378" t="b">
        <f>AND(KY2&gt;'Bazinės prielaidos'!$E$11,KY2&lt;='Bazinės prielaidos'!$E$11+'Bazinės prielaidos'!$E$15)</f>
        <v>0</v>
      </c>
      <c r="KZ5" s="378" t="b">
        <f>AND(KZ2&gt;'Bazinės prielaidos'!$E$11,KZ2&lt;='Bazinės prielaidos'!$E$11+'Bazinės prielaidos'!$E$15)</f>
        <v>0</v>
      </c>
      <c r="LA5" s="379" t="b">
        <f>AND('Bazinės prielaidos'!$E$11/12&lt;LA8,('Bazinės prielaidos'!$E$11+'Bazinės prielaidos'!$E$15)/12&gt;=LA8)</f>
        <v>0</v>
      </c>
      <c r="LB5" s="378" t="b">
        <f>AND(LB2&gt;'Bazinės prielaidos'!$E$11,LB2&lt;='Bazinės prielaidos'!$E$11+'Bazinės prielaidos'!$E$15)</f>
        <v>0</v>
      </c>
      <c r="LC5" s="378" t="b">
        <f>AND(LC2&gt;'Bazinės prielaidos'!$E$11,LC2&lt;='Bazinės prielaidos'!$E$11+'Bazinės prielaidos'!$E$15)</f>
        <v>0</v>
      </c>
      <c r="LD5" s="378" t="b">
        <f>AND(LD2&gt;'Bazinės prielaidos'!$E$11,LD2&lt;='Bazinės prielaidos'!$E$11+'Bazinės prielaidos'!$E$15)</f>
        <v>0</v>
      </c>
      <c r="LE5" s="378" t="b">
        <f>AND(LE2&gt;'Bazinės prielaidos'!$E$11,LE2&lt;='Bazinės prielaidos'!$E$11+'Bazinės prielaidos'!$E$15)</f>
        <v>0</v>
      </c>
      <c r="LF5" s="378" t="b">
        <f>AND(LF2&gt;'Bazinės prielaidos'!$E$11,LF2&lt;='Bazinės prielaidos'!$E$11+'Bazinės prielaidos'!$E$15)</f>
        <v>0</v>
      </c>
      <c r="LG5" s="378" t="b">
        <f>AND(LG2&gt;'Bazinės prielaidos'!$E$11,LG2&lt;='Bazinės prielaidos'!$E$11+'Bazinės prielaidos'!$E$15)</f>
        <v>0</v>
      </c>
      <c r="LH5" s="378" t="b">
        <f>AND(LH2&gt;'Bazinės prielaidos'!$E$11,LH2&lt;='Bazinės prielaidos'!$E$11+'Bazinės prielaidos'!$E$15)</f>
        <v>0</v>
      </c>
      <c r="LI5" s="378" t="b">
        <f>AND(LI2&gt;'Bazinės prielaidos'!$E$11,LI2&lt;='Bazinės prielaidos'!$E$11+'Bazinės prielaidos'!$E$15)</f>
        <v>0</v>
      </c>
      <c r="LJ5" s="378" t="b">
        <f>AND(LJ2&gt;'Bazinės prielaidos'!$E$11,LJ2&lt;='Bazinės prielaidos'!$E$11+'Bazinės prielaidos'!$E$15)</f>
        <v>0</v>
      </c>
      <c r="LK5" s="378" t="b">
        <f>AND(LK2&gt;'Bazinės prielaidos'!$E$11,LK2&lt;='Bazinės prielaidos'!$E$11+'Bazinės prielaidos'!$E$15)</f>
        <v>0</v>
      </c>
      <c r="LL5" s="378" t="b">
        <f>AND(LL2&gt;'Bazinės prielaidos'!$E$11,LL2&lt;='Bazinės prielaidos'!$E$11+'Bazinės prielaidos'!$E$15)</f>
        <v>0</v>
      </c>
      <c r="LM5" s="378" t="b">
        <f>AND(LM2&gt;'Bazinės prielaidos'!$E$11,LM2&lt;='Bazinės prielaidos'!$E$11+'Bazinės prielaidos'!$E$15)</f>
        <v>0</v>
      </c>
      <c r="LN5" s="379" t="b">
        <f>AND('Bazinės prielaidos'!$E$11/12&lt;LN8,('Bazinės prielaidos'!$E$11+'Bazinės prielaidos'!$E$15)/12&gt;=LN8)</f>
        <v>0</v>
      </c>
    </row>
    <row r="6" spans="1:326" s="283" customFormat="1" ht="14.65" hidden="1" outlineLevel="1" thickBot="1">
      <c r="A6" s="58"/>
      <c r="B6" s="58"/>
      <c r="C6" s="58"/>
      <c r="D6" s="58"/>
      <c r="E6" s="58"/>
      <c r="F6" s="58"/>
      <c r="G6" s="58"/>
      <c r="H6" s="58"/>
      <c r="I6" s="58"/>
      <c r="J6" s="58"/>
      <c r="K6" s="58"/>
      <c r="L6" s="58"/>
      <c r="M6" s="58"/>
      <c r="N6" s="216"/>
      <c r="O6" s="58"/>
      <c r="P6" s="58"/>
      <c r="Q6" s="58"/>
      <c r="R6" s="58"/>
      <c r="S6" s="58"/>
      <c r="T6" s="58"/>
      <c r="U6" s="58"/>
      <c r="V6" s="58"/>
      <c r="W6" s="58"/>
      <c r="X6" s="58"/>
      <c r="Y6" s="58"/>
      <c r="Z6" s="58"/>
      <c r="AA6" s="216"/>
      <c r="AB6" s="58"/>
      <c r="AC6" s="58"/>
      <c r="AD6" s="58"/>
      <c r="AE6" s="58"/>
      <c r="AF6" s="58"/>
      <c r="AG6" s="58"/>
      <c r="AH6" s="58"/>
      <c r="AI6" s="58"/>
      <c r="AJ6" s="58"/>
      <c r="AK6" s="58"/>
      <c r="AL6" s="58"/>
      <c r="AM6" s="58"/>
      <c r="AN6" s="216"/>
      <c r="AO6" s="58"/>
      <c r="AP6" s="58"/>
      <c r="AQ6" s="58"/>
      <c r="AR6" s="58"/>
      <c r="AS6" s="58"/>
      <c r="AT6" s="58"/>
      <c r="AU6" s="58"/>
      <c r="AV6" s="58"/>
      <c r="AW6" s="58"/>
      <c r="AX6" s="58"/>
      <c r="AY6" s="58"/>
      <c r="AZ6" s="58"/>
      <c r="BA6" s="216"/>
      <c r="BB6" s="58"/>
      <c r="BC6" s="58"/>
      <c r="BD6" s="58"/>
      <c r="BE6" s="58"/>
      <c r="BF6" s="58"/>
      <c r="BG6" s="58"/>
      <c r="BH6" s="58"/>
      <c r="BI6" s="58"/>
      <c r="BJ6" s="58"/>
      <c r="BK6" s="58"/>
      <c r="BL6" s="58"/>
      <c r="BM6" s="58"/>
      <c r="BN6" s="216"/>
      <c r="BO6" s="58"/>
      <c r="BP6" s="58"/>
      <c r="BQ6" s="58"/>
      <c r="BR6" s="58"/>
      <c r="BS6" s="58"/>
      <c r="BT6" s="58"/>
      <c r="BU6" s="58"/>
      <c r="BV6" s="58"/>
      <c r="BW6" s="58"/>
      <c r="BX6" s="58"/>
      <c r="BY6" s="58"/>
      <c r="BZ6" s="58"/>
      <c r="CA6" s="216"/>
      <c r="CB6" s="58"/>
      <c r="CC6" s="58"/>
      <c r="CD6" s="58"/>
      <c r="CE6" s="58"/>
      <c r="CF6" s="58"/>
      <c r="CG6" s="58"/>
      <c r="CH6" s="58"/>
      <c r="CI6" s="58"/>
      <c r="CJ6" s="58"/>
      <c r="CK6" s="58"/>
      <c r="CL6" s="58"/>
      <c r="CM6" s="58"/>
      <c r="CN6" s="216"/>
      <c r="CO6" s="58"/>
      <c r="CP6" s="58"/>
      <c r="CQ6" s="58"/>
      <c r="CR6" s="58"/>
      <c r="CS6" s="58"/>
      <c r="CT6" s="58"/>
      <c r="CU6" s="58"/>
      <c r="CV6" s="58"/>
      <c r="CW6" s="58"/>
      <c r="CX6" s="58"/>
      <c r="CY6" s="58"/>
      <c r="CZ6" s="58"/>
      <c r="DA6" s="216"/>
      <c r="DB6" s="58"/>
      <c r="DC6" s="58"/>
      <c r="DD6" s="58"/>
      <c r="DE6" s="58"/>
      <c r="DF6" s="58"/>
      <c r="DG6" s="58"/>
      <c r="DH6" s="58"/>
      <c r="DI6" s="58"/>
      <c r="DJ6" s="58"/>
      <c r="DK6" s="58"/>
      <c r="DL6" s="58"/>
      <c r="DM6" s="58"/>
      <c r="DN6" s="216"/>
      <c r="DO6" s="58"/>
      <c r="DP6" s="58"/>
      <c r="DQ6" s="58"/>
      <c r="DR6" s="58"/>
      <c r="DS6" s="58"/>
      <c r="DT6" s="58"/>
      <c r="DU6" s="58"/>
      <c r="DV6" s="58"/>
      <c r="DW6" s="58"/>
      <c r="DX6" s="58"/>
      <c r="DY6" s="58"/>
      <c r="DZ6" s="58"/>
      <c r="EA6" s="216"/>
      <c r="EB6" s="58"/>
      <c r="EC6" s="58"/>
      <c r="ED6" s="58"/>
      <c r="EE6" s="58"/>
      <c r="EF6" s="58"/>
      <c r="EG6" s="58"/>
      <c r="EH6" s="58"/>
      <c r="EI6" s="58"/>
      <c r="EJ6" s="58"/>
      <c r="EK6" s="58"/>
      <c r="EL6" s="58"/>
      <c r="EM6" s="58"/>
      <c r="EN6" s="216"/>
      <c r="EO6" s="58"/>
      <c r="EP6" s="58"/>
      <c r="EQ6" s="58"/>
      <c r="ER6" s="58"/>
      <c r="ES6" s="58"/>
      <c r="ET6" s="58"/>
      <c r="EU6" s="58"/>
      <c r="EV6" s="58"/>
      <c r="EW6" s="58"/>
      <c r="EX6" s="58"/>
      <c r="EY6" s="58"/>
      <c r="EZ6" s="58"/>
      <c r="FA6" s="216"/>
      <c r="FB6" s="58"/>
      <c r="FC6" s="58"/>
      <c r="FD6" s="58"/>
      <c r="FE6" s="58"/>
      <c r="FF6" s="58"/>
      <c r="FG6" s="58"/>
      <c r="FH6" s="58"/>
      <c r="FI6" s="58"/>
      <c r="FJ6" s="58"/>
      <c r="FK6" s="58"/>
      <c r="FL6" s="58"/>
      <c r="FM6" s="58"/>
      <c r="FN6" s="216"/>
      <c r="FO6" s="58"/>
      <c r="FP6" s="58"/>
      <c r="FQ6" s="58"/>
      <c r="FR6" s="58"/>
      <c r="FS6" s="58"/>
      <c r="FT6" s="58"/>
      <c r="FU6" s="58"/>
      <c r="FV6" s="58"/>
      <c r="FW6" s="58"/>
      <c r="FX6" s="58"/>
      <c r="FY6" s="58"/>
      <c r="FZ6" s="58"/>
      <c r="GA6" s="216"/>
      <c r="GB6" s="58"/>
      <c r="GC6" s="58"/>
      <c r="GD6" s="58"/>
      <c r="GE6" s="58"/>
      <c r="GF6" s="58"/>
      <c r="GG6" s="58"/>
      <c r="GH6" s="58"/>
      <c r="GI6" s="58"/>
      <c r="GJ6" s="58"/>
      <c r="GK6" s="58"/>
      <c r="GL6" s="58"/>
      <c r="GM6" s="58"/>
      <c r="GN6" s="216"/>
      <c r="GO6" s="58"/>
      <c r="GP6" s="58"/>
      <c r="GQ6" s="58"/>
      <c r="GR6" s="58"/>
      <c r="GS6" s="58"/>
      <c r="GT6" s="58"/>
      <c r="GU6" s="58"/>
      <c r="GV6" s="58"/>
      <c r="GW6" s="58"/>
      <c r="GX6" s="58"/>
      <c r="GY6" s="58"/>
      <c r="GZ6" s="58"/>
      <c r="HA6" s="216"/>
      <c r="HB6" s="58"/>
      <c r="HC6" s="58"/>
      <c r="HD6" s="58"/>
      <c r="HE6" s="58"/>
      <c r="HF6" s="58"/>
      <c r="HG6" s="58"/>
      <c r="HH6" s="58"/>
      <c r="HI6" s="58"/>
      <c r="HJ6" s="58"/>
      <c r="HK6" s="58"/>
      <c r="HL6" s="58"/>
      <c r="HM6" s="58"/>
      <c r="HN6" s="216"/>
      <c r="HO6" s="58"/>
      <c r="HP6" s="58"/>
      <c r="HQ6" s="58"/>
      <c r="HR6" s="58"/>
      <c r="HS6" s="58"/>
      <c r="HT6" s="58"/>
      <c r="HU6" s="58"/>
      <c r="HV6" s="58"/>
      <c r="HW6" s="58"/>
      <c r="HX6" s="58"/>
      <c r="HY6" s="58"/>
      <c r="HZ6" s="58"/>
      <c r="IA6" s="216"/>
      <c r="IB6" s="58"/>
      <c r="IC6" s="58"/>
      <c r="ID6" s="58"/>
      <c r="IE6" s="58"/>
      <c r="IF6" s="58"/>
      <c r="IG6" s="58"/>
      <c r="IH6" s="58"/>
      <c r="II6" s="58"/>
      <c r="IJ6" s="58"/>
      <c r="IK6" s="58"/>
      <c r="IL6" s="58"/>
      <c r="IM6" s="58"/>
      <c r="IN6" s="216"/>
      <c r="IO6" s="58"/>
      <c r="IP6" s="58"/>
      <c r="IQ6" s="58"/>
      <c r="IR6" s="58"/>
      <c r="IS6" s="58"/>
      <c r="IT6" s="58"/>
      <c r="IU6" s="58"/>
      <c r="IV6" s="58"/>
      <c r="IW6" s="58"/>
      <c r="IX6" s="58"/>
      <c r="IY6" s="58"/>
      <c r="IZ6" s="58"/>
      <c r="JA6" s="216"/>
      <c r="JB6" s="58"/>
      <c r="JC6" s="58"/>
      <c r="JD6" s="58"/>
      <c r="JE6" s="58"/>
      <c r="JF6" s="58"/>
      <c r="JG6" s="58"/>
      <c r="JH6" s="58"/>
      <c r="JI6" s="58"/>
      <c r="JJ6" s="58"/>
      <c r="JK6" s="58"/>
      <c r="JL6" s="58"/>
      <c r="JM6" s="58"/>
      <c r="JN6" s="216"/>
      <c r="JO6" s="58"/>
      <c r="JP6" s="58"/>
      <c r="JQ6" s="58"/>
      <c r="JR6" s="58"/>
      <c r="JS6" s="58"/>
      <c r="JT6" s="58"/>
      <c r="JU6" s="58"/>
      <c r="JV6" s="58"/>
      <c r="JW6" s="58"/>
      <c r="JX6" s="58"/>
      <c r="JY6" s="58"/>
      <c r="JZ6" s="58"/>
      <c r="KA6" s="216"/>
      <c r="KB6" s="58"/>
      <c r="KC6" s="58"/>
      <c r="KD6" s="58"/>
      <c r="KE6" s="58"/>
      <c r="KF6" s="58"/>
      <c r="KG6" s="58"/>
      <c r="KH6" s="58"/>
      <c r="KI6" s="58"/>
      <c r="KJ6" s="58"/>
      <c r="KK6" s="58"/>
      <c r="KL6" s="58"/>
      <c r="KM6" s="58"/>
      <c r="KN6" s="216"/>
      <c r="KO6" s="58"/>
      <c r="KP6" s="58"/>
      <c r="KQ6" s="58"/>
      <c r="KR6" s="58"/>
      <c r="KS6" s="58"/>
      <c r="KT6" s="58"/>
      <c r="KU6" s="58"/>
      <c r="KV6" s="58"/>
      <c r="KW6" s="58"/>
      <c r="KX6" s="58"/>
      <c r="KY6" s="58"/>
      <c r="KZ6" s="58"/>
      <c r="LA6" s="216"/>
      <c r="LB6" s="58"/>
      <c r="LC6" s="58"/>
      <c r="LD6" s="58"/>
      <c r="LE6" s="58"/>
      <c r="LF6" s="58"/>
      <c r="LG6" s="58"/>
      <c r="LH6" s="58"/>
      <c r="LI6" s="58"/>
      <c r="LJ6" s="58"/>
      <c r="LK6" s="58"/>
      <c r="LL6" s="58"/>
      <c r="LM6" s="58"/>
      <c r="LN6" s="149"/>
    </row>
    <row r="7" spans="1:326" ht="14.65" collapsed="1" thickBot="1">
      <c r="A7" s="577" t="s">
        <v>8</v>
      </c>
      <c r="B7" s="578">
        <f>EDATE('Bazinės prielaidos'!$E$7-1,B8)</f>
        <v>44957</v>
      </c>
      <c r="C7" s="578">
        <f>EDATE('Bazinės prielaidos'!$E$7-1,C8)</f>
        <v>44985</v>
      </c>
      <c r="D7" s="578">
        <f>EDATE('Bazinės prielaidos'!$E$7-1,D8)</f>
        <v>45016</v>
      </c>
      <c r="E7" s="578">
        <f>EDATE('Bazinės prielaidos'!$E$7-1,E8)</f>
        <v>45046</v>
      </c>
      <c r="F7" s="578">
        <f>EDATE('Bazinės prielaidos'!$E$7-1,F8)</f>
        <v>45077</v>
      </c>
      <c r="G7" s="578">
        <f>EDATE('Bazinės prielaidos'!$E$7-1,G8)</f>
        <v>45107</v>
      </c>
      <c r="H7" s="578">
        <f>EDATE('Bazinės prielaidos'!$E$7-1,H8)</f>
        <v>45138</v>
      </c>
      <c r="I7" s="578">
        <f>EDATE('Bazinės prielaidos'!$E$7-1,I8)</f>
        <v>45169</v>
      </c>
      <c r="J7" s="578">
        <f>EDATE('Bazinės prielaidos'!$E$7-1,J8)</f>
        <v>45199</v>
      </c>
      <c r="K7" s="578">
        <f>EDATE('Bazinės prielaidos'!$E$7-1,K8)</f>
        <v>45230</v>
      </c>
      <c r="L7" s="578">
        <f>EDATE('Bazinės prielaidos'!$E$7-1,L8)</f>
        <v>45260</v>
      </c>
      <c r="M7" s="578">
        <f>EDATE('Bazinės prielaidos'!$E$7-1,M8)</f>
        <v>45291</v>
      </c>
      <c r="N7" s="579">
        <f>YEAR(M7)</f>
        <v>2023</v>
      </c>
      <c r="O7" s="578">
        <f>EDATE('Bazinės prielaidos'!$E$7-1,O8)</f>
        <v>45322</v>
      </c>
      <c r="P7" s="578">
        <f>EDATE('Bazinės prielaidos'!$E$7-1,P8)</f>
        <v>45351</v>
      </c>
      <c r="Q7" s="578">
        <f>EDATE('Bazinės prielaidos'!$E$7-1,Q8)</f>
        <v>45382</v>
      </c>
      <c r="R7" s="578">
        <f>EDATE('Bazinės prielaidos'!$E$7-1,R8)</f>
        <v>45412</v>
      </c>
      <c r="S7" s="578">
        <f>EDATE('Bazinės prielaidos'!$E$7-1,S8)</f>
        <v>45443</v>
      </c>
      <c r="T7" s="578">
        <f>EDATE('Bazinės prielaidos'!$E$7-1,T8)</f>
        <v>45473</v>
      </c>
      <c r="U7" s="578">
        <f>EDATE('Bazinės prielaidos'!$E$7-1,U8)</f>
        <v>45504</v>
      </c>
      <c r="V7" s="578">
        <f>EDATE('Bazinės prielaidos'!$E$7-1,V8)</f>
        <v>45535</v>
      </c>
      <c r="W7" s="578">
        <f>EDATE('Bazinės prielaidos'!$E$7-1,W8)</f>
        <v>45565</v>
      </c>
      <c r="X7" s="578">
        <f>EDATE('Bazinės prielaidos'!$E$7-1,X8)</f>
        <v>45596</v>
      </c>
      <c r="Y7" s="578">
        <f>EDATE('Bazinės prielaidos'!$E$7-1,Y8)</f>
        <v>45626</v>
      </c>
      <c r="Z7" s="578">
        <f>EDATE('Bazinės prielaidos'!$E$7-1,Z8)</f>
        <v>45657</v>
      </c>
      <c r="AA7" s="579">
        <f>YEAR(Z7)</f>
        <v>2024</v>
      </c>
      <c r="AB7" s="578">
        <f>EDATE('Bazinės prielaidos'!$E$7-1,AB8)</f>
        <v>45688</v>
      </c>
      <c r="AC7" s="578">
        <f>EDATE('Bazinės prielaidos'!$E$7-1,AC8)</f>
        <v>45716</v>
      </c>
      <c r="AD7" s="578">
        <f>EDATE('Bazinės prielaidos'!$E$7-1,AD8)</f>
        <v>45747</v>
      </c>
      <c r="AE7" s="578">
        <f>EDATE('Bazinės prielaidos'!$E$7-1,AE8)</f>
        <v>45777</v>
      </c>
      <c r="AF7" s="578">
        <f>EDATE('Bazinės prielaidos'!$E$7-1,AF8)</f>
        <v>45808</v>
      </c>
      <c r="AG7" s="578">
        <f>EDATE('Bazinės prielaidos'!$E$7-1,AG8)</f>
        <v>45838</v>
      </c>
      <c r="AH7" s="578">
        <f>EDATE('Bazinės prielaidos'!$E$7-1,AH8)</f>
        <v>45869</v>
      </c>
      <c r="AI7" s="578">
        <f>EDATE('Bazinės prielaidos'!$E$7-1,AI8)</f>
        <v>45900</v>
      </c>
      <c r="AJ7" s="578">
        <f>EDATE('Bazinės prielaidos'!$E$7-1,AJ8)</f>
        <v>45930</v>
      </c>
      <c r="AK7" s="578">
        <f>EDATE('Bazinės prielaidos'!$E$7-1,AK8)</f>
        <v>45961</v>
      </c>
      <c r="AL7" s="578">
        <f>EDATE('Bazinės prielaidos'!$E$7-1,AL8)</f>
        <v>45991</v>
      </c>
      <c r="AM7" s="578">
        <f>EDATE('Bazinės prielaidos'!$E$7-1,AM8)</f>
        <v>46022</v>
      </c>
      <c r="AN7" s="579">
        <f>YEAR(AM7)</f>
        <v>2025</v>
      </c>
      <c r="AO7" s="578">
        <f>EDATE('Bazinės prielaidos'!$E$7-1,AO8)</f>
        <v>46053</v>
      </c>
      <c r="AP7" s="578">
        <f>EDATE('Bazinės prielaidos'!$E$7-1,AP8)</f>
        <v>46081</v>
      </c>
      <c r="AQ7" s="578">
        <f>EDATE('Bazinės prielaidos'!$E$7-1,AQ8)</f>
        <v>46112</v>
      </c>
      <c r="AR7" s="578">
        <f>EDATE('Bazinės prielaidos'!$E$7-1,AR8)</f>
        <v>46142</v>
      </c>
      <c r="AS7" s="578">
        <f>EDATE('Bazinės prielaidos'!$E$7-1,AS8)</f>
        <v>46173</v>
      </c>
      <c r="AT7" s="578">
        <f>EDATE('Bazinės prielaidos'!$E$7-1,AT8)</f>
        <v>46203</v>
      </c>
      <c r="AU7" s="578">
        <f>EDATE('Bazinės prielaidos'!$E$7-1,AU8)</f>
        <v>46234</v>
      </c>
      <c r="AV7" s="578">
        <f>EDATE('Bazinės prielaidos'!$E$7-1,AV8)</f>
        <v>46265</v>
      </c>
      <c r="AW7" s="578">
        <f>EDATE('Bazinės prielaidos'!$E$7-1,AW8)</f>
        <v>46295</v>
      </c>
      <c r="AX7" s="578">
        <f>EDATE('Bazinės prielaidos'!$E$7-1,AX8)</f>
        <v>46326</v>
      </c>
      <c r="AY7" s="578">
        <f>EDATE('Bazinės prielaidos'!$E$7-1,AY8)</f>
        <v>46356</v>
      </c>
      <c r="AZ7" s="578">
        <f>EDATE('Bazinės prielaidos'!$E$7-1,AZ8)</f>
        <v>46387</v>
      </c>
      <c r="BA7" s="579">
        <f>YEAR(AZ7)</f>
        <v>2026</v>
      </c>
      <c r="BB7" s="578">
        <f>EDATE('Bazinės prielaidos'!$E$7-1,BB8)</f>
        <v>46418</v>
      </c>
      <c r="BC7" s="578">
        <f>EDATE('Bazinės prielaidos'!$E$7-1,BC8)</f>
        <v>46446</v>
      </c>
      <c r="BD7" s="578">
        <f>EDATE('Bazinės prielaidos'!$E$7-1,BD8)</f>
        <v>46477</v>
      </c>
      <c r="BE7" s="578">
        <f>EDATE('Bazinės prielaidos'!$E$7-1,BE8)</f>
        <v>46507</v>
      </c>
      <c r="BF7" s="578">
        <f>EDATE('Bazinės prielaidos'!$E$7-1,BF8)</f>
        <v>46538</v>
      </c>
      <c r="BG7" s="578">
        <f>EDATE('Bazinės prielaidos'!$E$7-1,BG8)</f>
        <v>46568</v>
      </c>
      <c r="BH7" s="578">
        <f>EDATE('Bazinės prielaidos'!$E$7-1,BH8)</f>
        <v>46599</v>
      </c>
      <c r="BI7" s="578">
        <f>EDATE('Bazinės prielaidos'!$E$7-1,BI8)</f>
        <v>46630</v>
      </c>
      <c r="BJ7" s="578">
        <f>EDATE('Bazinės prielaidos'!$E$7-1,BJ8)</f>
        <v>46660</v>
      </c>
      <c r="BK7" s="578">
        <f>EDATE('Bazinės prielaidos'!$E$7-1,BK8)</f>
        <v>46691</v>
      </c>
      <c r="BL7" s="578">
        <f>EDATE('Bazinės prielaidos'!$E$7-1,BL8)</f>
        <v>46721</v>
      </c>
      <c r="BM7" s="578">
        <f>EDATE('Bazinės prielaidos'!$E$7-1,BM8)</f>
        <v>46752</v>
      </c>
      <c r="BN7" s="579">
        <f>YEAR(BM7)</f>
        <v>2027</v>
      </c>
      <c r="BO7" s="578">
        <f>EDATE('Bazinės prielaidos'!$E$7-1,BO8)</f>
        <v>46783</v>
      </c>
      <c r="BP7" s="578">
        <f>EDATE('Bazinės prielaidos'!$E$7-1,BP8)</f>
        <v>46812</v>
      </c>
      <c r="BQ7" s="578">
        <f>EDATE('Bazinės prielaidos'!$E$7-1,BQ8)</f>
        <v>46843</v>
      </c>
      <c r="BR7" s="578">
        <f>EDATE('Bazinės prielaidos'!$E$7-1,BR8)</f>
        <v>46873</v>
      </c>
      <c r="BS7" s="578">
        <f>EDATE('Bazinės prielaidos'!$E$7-1,BS8)</f>
        <v>46904</v>
      </c>
      <c r="BT7" s="578">
        <f>EDATE('Bazinės prielaidos'!$E$7-1,BT8)</f>
        <v>46934</v>
      </c>
      <c r="BU7" s="578">
        <f>EDATE('Bazinės prielaidos'!$E$7-1,BU8)</f>
        <v>46965</v>
      </c>
      <c r="BV7" s="578">
        <f>EDATE('Bazinės prielaidos'!$E$7-1,BV8)</f>
        <v>46996</v>
      </c>
      <c r="BW7" s="578">
        <f>EDATE('Bazinės prielaidos'!$E$7-1,BW8)</f>
        <v>47026</v>
      </c>
      <c r="BX7" s="578">
        <f>EDATE('Bazinės prielaidos'!$E$7-1,BX8)</f>
        <v>47057</v>
      </c>
      <c r="BY7" s="578">
        <f>EDATE('Bazinės prielaidos'!$E$7-1,BY8)</f>
        <v>47087</v>
      </c>
      <c r="BZ7" s="578">
        <f>EDATE('Bazinės prielaidos'!$E$7-1,BZ8)</f>
        <v>47118</v>
      </c>
      <c r="CA7" s="579">
        <f>YEAR(BZ7)</f>
        <v>2028</v>
      </c>
      <c r="CB7" s="578">
        <f>EDATE('Bazinės prielaidos'!$E$7-1,CB8)</f>
        <v>47149</v>
      </c>
      <c r="CC7" s="578">
        <f>EDATE('Bazinės prielaidos'!$E$7-1,CC8)</f>
        <v>47177</v>
      </c>
      <c r="CD7" s="578">
        <f>EDATE('Bazinės prielaidos'!$E$7-1,CD8)</f>
        <v>47208</v>
      </c>
      <c r="CE7" s="578">
        <f>EDATE('Bazinės prielaidos'!$E$7-1,CE8)</f>
        <v>47238</v>
      </c>
      <c r="CF7" s="578">
        <f>EDATE('Bazinės prielaidos'!$E$7-1,CF8)</f>
        <v>47269</v>
      </c>
      <c r="CG7" s="578">
        <f>EDATE('Bazinės prielaidos'!$E$7-1,CG8)</f>
        <v>47299</v>
      </c>
      <c r="CH7" s="578">
        <f>EDATE('Bazinės prielaidos'!$E$7-1,CH8)</f>
        <v>47330</v>
      </c>
      <c r="CI7" s="578">
        <f>EDATE('Bazinės prielaidos'!$E$7-1,CI8)</f>
        <v>47361</v>
      </c>
      <c r="CJ7" s="578">
        <f>EDATE('Bazinės prielaidos'!$E$7-1,CJ8)</f>
        <v>47391</v>
      </c>
      <c r="CK7" s="578">
        <f>EDATE('Bazinės prielaidos'!$E$7-1,CK8)</f>
        <v>47422</v>
      </c>
      <c r="CL7" s="578">
        <f>EDATE('Bazinės prielaidos'!$E$7-1,CL8)</f>
        <v>47452</v>
      </c>
      <c r="CM7" s="578">
        <f>EDATE('Bazinės prielaidos'!$E$7-1,CM8)</f>
        <v>47483</v>
      </c>
      <c r="CN7" s="579">
        <f>YEAR(CM7)</f>
        <v>2029</v>
      </c>
      <c r="CO7" s="578">
        <f>EDATE('Bazinės prielaidos'!$E$7-1,CO8)</f>
        <v>47514</v>
      </c>
      <c r="CP7" s="578">
        <f>EDATE('Bazinės prielaidos'!$E$7-1,CP8)</f>
        <v>47542</v>
      </c>
      <c r="CQ7" s="578">
        <f>EDATE('Bazinės prielaidos'!$E$7-1,CQ8)</f>
        <v>47573</v>
      </c>
      <c r="CR7" s="578">
        <f>EDATE('Bazinės prielaidos'!$E$7-1,CR8)</f>
        <v>47603</v>
      </c>
      <c r="CS7" s="578">
        <f>EDATE('Bazinės prielaidos'!$E$7-1,CS8)</f>
        <v>47634</v>
      </c>
      <c r="CT7" s="578">
        <f>EDATE('Bazinės prielaidos'!$E$7-1,CT8)</f>
        <v>47664</v>
      </c>
      <c r="CU7" s="578">
        <f>EDATE('Bazinės prielaidos'!$E$7-1,CU8)</f>
        <v>47695</v>
      </c>
      <c r="CV7" s="578">
        <f>EDATE('Bazinės prielaidos'!$E$7-1,CV8)</f>
        <v>47726</v>
      </c>
      <c r="CW7" s="578">
        <f>EDATE('Bazinės prielaidos'!$E$7-1,CW8)</f>
        <v>47756</v>
      </c>
      <c r="CX7" s="578">
        <f>EDATE('Bazinės prielaidos'!$E$7-1,CX8)</f>
        <v>47787</v>
      </c>
      <c r="CY7" s="578">
        <f>EDATE('Bazinės prielaidos'!$E$7-1,CY8)</f>
        <v>47817</v>
      </c>
      <c r="CZ7" s="578">
        <f>EDATE('Bazinės prielaidos'!$E$7-1,CZ8)</f>
        <v>47848</v>
      </c>
      <c r="DA7" s="579">
        <f>YEAR(CZ7)</f>
        <v>2030</v>
      </c>
      <c r="DB7" s="578">
        <f>EDATE('Bazinės prielaidos'!$E$7-1,DB8)</f>
        <v>47879</v>
      </c>
      <c r="DC7" s="578">
        <f>EDATE('Bazinės prielaidos'!$E$7-1,DC8)</f>
        <v>47907</v>
      </c>
      <c r="DD7" s="578">
        <f>EDATE('Bazinės prielaidos'!$E$7-1,DD8)</f>
        <v>47938</v>
      </c>
      <c r="DE7" s="578">
        <f>EDATE('Bazinės prielaidos'!$E$7-1,DE8)</f>
        <v>47968</v>
      </c>
      <c r="DF7" s="578">
        <f>EDATE('Bazinės prielaidos'!$E$7-1,DF8)</f>
        <v>47999</v>
      </c>
      <c r="DG7" s="578">
        <f>EDATE('Bazinės prielaidos'!$E$7-1,DG8)</f>
        <v>48029</v>
      </c>
      <c r="DH7" s="578">
        <f>EDATE('Bazinės prielaidos'!$E$7-1,DH8)</f>
        <v>48060</v>
      </c>
      <c r="DI7" s="578">
        <f>EDATE('Bazinės prielaidos'!$E$7-1,DI8)</f>
        <v>48091</v>
      </c>
      <c r="DJ7" s="578">
        <f>EDATE('Bazinės prielaidos'!$E$7-1,DJ8)</f>
        <v>48121</v>
      </c>
      <c r="DK7" s="578">
        <f>EDATE('Bazinės prielaidos'!$E$7-1,DK8)</f>
        <v>48152</v>
      </c>
      <c r="DL7" s="578">
        <f>EDATE('Bazinės prielaidos'!$E$7-1,DL8)</f>
        <v>48182</v>
      </c>
      <c r="DM7" s="578">
        <f>EDATE('Bazinės prielaidos'!$E$7-1,DM8)</f>
        <v>48213</v>
      </c>
      <c r="DN7" s="579">
        <f>YEAR(DM7)</f>
        <v>2031</v>
      </c>
      <c r="DO7" s="578">
        <f>EDATE('Bazinės prielaidos'!$E$7-1,DO8)</f>
        <v>48244</v>
      </c>
      <c r="DP7" s="578">
        <f>EDATE('Bazinės prielaidos'!$E$7-1,DP8)</f>
        <v>48273</v>
      </c>
      <c r="DQ7" s="578">
        <f>EDATE('Bazinės prielaidos'!$E$7-1,DQ8)</f>
        <v>48304</v>
      </c>
      <c r="DR7" s="578">
        <f>EDATE('Bazinės prielaidos'!$E$7-1,DR8)</f>
        <v>48334</v>
      </c>
      <c r="DS7" s="578">
        <f>EDATE('Bazinės prielaidos'!$E$7-1,DS8)</f>
        <v>48365</v>
      </c>
      <c r="DT7" s="578">
        <f>EDATE('Bazinės prielaidos'!$E$7-1,DT8)</f>
        <v>48395</v>
      </c>
      <c r="DU7" s="578">
        <f>EDATE('Bazinės prielaidos'!$E$7-1,DU8)</f>
        <v>48426</v>
      </c>
      <c r="DV7" s="578">
        <f>EDATE('Bazinės prielaidos'!$E$7-1,DV8)</f>
        <v>48457</v>
      </c>
      <c r="DW7" s="578">
        <f>EDATE('Bazinės prielaidos'!$E$7-1,DW8)</f>
        <v>48487</v>
      </c>
      <c r="DX7" s="578">
        <f>EDATE('Bazinės prielaidos'!$E$7-1,DX8)</f>
        <v>48518</v>
      </c>
      <c r="DY7" s="578">
        <f>EDATE('Bazinės prielaidos'!$E$7-1,DY8)</f>
        <v>48548</v>
      </c>
      <c r="DZ7" s="578">
        <f>EDATE('Bazinės prielaidos'!$E$7-1,DZ8)</f>
        <v>48579</v>
      </c>
      <c r="EA7" s="579">
        <f>YEAR(DZ7)</f>
        <v>2032</v>
      </c>
      <c r="EB7" s="578">
        <f>EDATE('Bazinės prielaidos'!$E$7-1,EB8)</f>
        <v>48610</v>
      </c>
      <c r="EC7" s="578">
        <f>EDATE('Bazinės prielaidos'!$E$7-1,EC8)</f>
        <v>48638</v>
      </c>
      <c r="ED7" s="578">
        <f>EDATE('Bazinės prielaidos'!$E$7-1,ED8)</f>
        <v>48669</v>
      </c>
      <c r="EE7" s="578">
        <f>EDATE('Bazinės prielaidos'!$E$7-1,EE8)</f>
        <v>48699</v>
      </c>
      <c r="EF7" s="578">
        <f>EDATE('Bazinės prielaidos'!$E$7-1,EF8)</f>
        <v>48730</v>
      </c>
      <c r="EG7" s="578">
        <f>EDATE('Bazinės prielaidos'!$E$7-1,EG8)</f>
        <v>48760</v>
      </c>
      <c r="EH7" s="578">
        <f>EDATE('Bazinės prielaidos'!$E$7-1,EH8)</f>
        <v>48791</v>
      </c>
      <c r="EI7" s="578">
        <f>EDATE('Bazinės prielaidos'!$E$7-1,EI8)</f>
        <v>48822</v>
      </c>
      <c r="EJ7" s="578">
        <f>EDATE('Bazinės prielaidos'!$E$7-1,EJ8)</f>
        <v>48852</v>
      </c>
      <c r="EK7" s="578">
        <f>EDATE('Bazinės prielaidos'!$E$7-1,EK8)</f>
        <v>48883</v>
      </c>
      <c r="EL7" s="578">
        <f>EDATE('Bazinės prielaidos'!$E$7-1,EL8)</f>
        <v>48913</v>
      </c>
      <c r="EM7" s="578">
        <f>EDATE('Bazinės prielaidos'!$E$7-1,EM8)</f>
        <v>48944</v>
      </c>
      <c r="EN7" s="579">
        <f>YEAR(EM7)</f>
        <v>2033</v>
      </c>
      <c r="EO7" s="578">
        <f>EDATE('Bazinės prielaidos'!$E$7-1,EO8)</f>
        <v>48975</v>
      </c>
      <c r="EP7" s="578">
        <f>EDATE('Bazinės prielaidos'!$E$7-1,EP8)</f>
        <v>49003</v>
      </c>
      <c r="EQ7" s="578">
        <f>EDATE('Bazinės prielaidos'!$E$7-1,EQ8)</f>
        <v>49034</v>
      </c>
      <c r="ER7" s="578">
        <f>EDATE('Bazinės prielaidos'!$E$7-1,ER8)</f>
        <v>49064</v>
      </c>
      <c r="ES7" s="578">
        <f>EDATE('Bazinės prielaidos'!$E$7-1,ES8)</f>
        <v>49095</v>
      </c>
      <c r="ET7" s="578">
        <f>EDATE('Bazinės prielaidos'!$E$7-1,ET8)</f>
        <v>49125</v>
      </c>
      <c r="EU7" s="578">
        <f>EDATE('Bazinės prielaidos'!$E$7-1,EU8)</f>
        <v>49156</v>
      </c>
      <c r="EV7" s="578">
        <f>EDATE('Bazinės prielaidos'!$E$7-1,EV8)</f>
        <v>49187</v>
      </c>
      <c r="EW7" s="578">
        <f>EDATE('Bazinės prielaidos'!$E$7-1,EW8)</f>
        <v>49217</v>
      </c>
      <c r="EX7" s="578">
        <f>EDATE('Bazinės prielaidos'!$E$7-1,EX8)</f>
        <v>49248</v>
      </c>
      <c r="EY7" s="578">
        <f>EDATE('Bazinės prielaidos'!$E$7-1,EY8)</f>
        <v>49278</v>
      </c>
      <c r="EZ7" s="578">
        <f>EDATE('Bazinės prielaidos'!$E$7-1,EZ8)</f>
        <v>49309</v>
      </c>
      <c r="FA7" s="579">
        <f>YEAR(EZ7)</f>
        <v>2034</v>
      </c>
      <c r="FB7" s="578">
        <f>EDATE('Bazinės prielaidos'!$E$7-1,FB8)</f>
        <v>49340</v>
      </c>
      <c r="FC7" s="578">
        <f>EDATE('Bazinės prielaidos'!$E$7-1,FC8)</f>
        <v>49368</v>
      </c>
      <c r="FD7" s="578">
        <f>EDATE('Bazinės prielaidos'!$E$7-1,FD8)</f>
        <v>49399</v>
      </c>
      <c r="FE7" s="578">
        <f>EDATE('Bazinės prielaidos'!$E$7-1,FE8)</f>
        <v>49429</v>
      </c>
      <c r="FF7" s="578">
        <f>EDATE('Bazinės prielaidos'!$E$7-1,FF8)</f>
        <v>49460</v>
      </c>
      <c r="FG7" s="578">
        <f>EDATE('Bazinės prielaidos'!$E$7-1,FG8)</f>
        <v>49490</v>
      </c>
      <c r="FH7" s="578">
        <f>EDATE('Bazinės prielaidos'!$E$7-1,FH8)</f>
        <v>49521</v>
      </c>
      <c r="FI7" s="578">
        <f>EDATE('Bazinės prielaidos'!$E$7-1,FI8)</f>
        <v>49552</v>
      </c>
      <c r="FJ7" s="578">
        <f>EDATE('Bazinės prielaidos'!$E$7-1,FJ8)</f>
        <v>49582</v>
      </c>
      <c r="FK7" s="578">
        <f>EDATE('Bazinės prielaidos'!$E$7-1,FK8)</f>
        <v>49613</v>
      </c>
      <c r="FL7" s="578">
        <f>EDATE('Bazinės prielaidos'!$E$7-1,FL8)</f>
        <v>49643</v>
      </c>
      <c r="FM7" s="578">
        <f>EDATE('Bazinės prielaidos'!$E$7-1,FM8)</f>
        <v>49674</v>
      </c>
      <c r="FN7" s="579">
        <f>YEAR(FM7)</f>
        <v>2035</v>
      </c>
      <c r="FO7" s="578">
        <f>EDATE('Bazinės prielaidos'!$E$7-1,FO8)</f>
        <v>49705</v>
      </c>
      <c r="FP7" s="578">
        <f>EDATE('Bazinės prielaidos'!$E$7-1,FP8)</f>
        <v>49734</v>
      </c>
      <c r="FQ7" s="578">
        <f>EDATE('Bazinės prielaidos'!$E$7-1,FQ8)</f>
        <v>49765</v>
      </c>
      <c r="FR7" s="578">
        <f>EDATE('Bazinės prielaidos'!$E$7-1,FR8)</f>
        <v>49795</v>
      </c>
      <c r="FS7" s="578">
        <f>EDATE('Bazinės prielaidos'!$E$7-1,FS8)</f>
        <v>49826</v>
      </c>
      <c r="FT7" s="578">
        <f>EDATE('Bazinės prielaidos'!$E$7-1,FT8)</f>
        <v>49856</v>
      </c>
      <c r="FU7" s="578">
        <f>EDATE('Bazinės prielaidos'!$E$7-1,FU8)</f>
        <v>49887</v>
      </c>
      <c r="FV7" s="578">
        <f>EDATE('Bazinės prielaidos'!$E$7-1,FV8)</f>
        <v>49918</v>
      </c>
      <c r="FW7" s="578">
        <f>EDATE('Bazinės prielaidos'!$E$7-1,FW8)</f>
        <v>49948</v>
      </c>
      <c r="FX7" s="578">
        <f>EDATE('Bazinės prielaidos'!$E$7-1,FX8)</f>
        <v>49979</v>
      </c>
      <c r="FY7" s="578">
        <f>EDATE('Bazinės prielaidos'!$E$7-1,FY8)</f>
        <v>50009</v>
      </c>
      <c r="FZ7" s="578">
        <f>EDATE('Bazinės prielaidos'!$E$7-1,FZ8)</f>
        <v>50040</v>
      </c>
      <c r="GA7" s="579">
        <f>YEAR(FZ7)</f>
        <v>2036</v>
      </c>
      <c r="GB7" s="578">
        <f>EDATE('Bazinės prielaidos'!$E$7-1,GB8)</f>
        <v>50071</v>
      </c>
      <c r="GC7" s="578">
        <f>EDATE('Bazinės prielaidos'!$E$7-1,GC8)</f>
        <v>50099</v>
      </c>
      <c r="GD7" s="578">
        <f>EDATE('Bazinės prielaidos'!$E$7-1,GD8)</f>
        <v>50130</v>
      </c>
      <c r="GE7" s="578">
        <f>EDATE('Bazinės prielaidos'!$E$7-1,GE8)</f>
        <v>50160</v>
      </c>
      <c r="GF7" s="578">
        <f>EDATE('Bazinės prielaidos'!$E$7-1,GF8)</f>
        <v>50191</v>
      </c>
      <c r="GG7" s="578">
        <f>EDATE('Bazinės prielaidos'!$E$7-1,GG8)</f>
        <v>50221</v>
      </c>
      <c r="GH7" s="578">
        <f>EDATE('Bazinės prielaidos'!$E$7-1,GH8)</f>
        <v>50252</v>
      </c>
      <c r="GI7" s="578">
        <f>EDATE('Bazinės prielaidos'!$E$7-1,GI8)</f>
        <v>50283</v>
      </c>
      <c r="GJ7" s="578">
        <f>EDATE('Bazinės prielaidos'!$E$7-1,GJ8)</f>
        <v>50313</v>
      </c>
      <c r="GK7" s="578">
        <f>EDATE('Bazinės prielaidos'!$E$7-1,GK8)</f>
        <v>50344</v>
      </c>
      <c r="GL7" s="578">
        <f>EDATE('Bazinės prielaidos'!$E$7-1,GL8)</f>
        <v>50374</v>
      </c>
      <c r="GM7" s="578">
        <f>EDATE('Bazinės prielaidos'!$E$7-1,GM8)</f>
        <v>50405</v>
      </c>
      <c r="GN7" s="579">
        <f>YEAR(GM7)</f>
        <v>2037</v>
      </c>
      <c r="GO7" s="578">
        <f>EDATE('Bazinės prielaidos'!$E$7-1,GO8)</f>
        <v>50436</v>
      </c>
      <c r="GP7" s="578">
        <f>EDATE('Bazinės prielaidos'!$E$7-1,GP8)</f>
        <v>50464</v>
      </c>
      <c r="GQ7" s="578">
        <f>EDATE('Bazinės prielaidos'!$E$7-1,GQ8)</f>
        <v>50495</v>
      </c>
      <c r="GR7" s="578">
        <f>EDATE('Bazinės prielaidos'!$E$7-1,GR8)</f>
        <v>50525</v>
      </c>
      <c r="GS7" s="578">
        <f>EDATE('Bazinės prielaidos'!$E$7-1,GS8)</f>
        <v>50556</v>
      </c>
      <c r="GT7" s="578">
        <f>EDATE('Bazinės prielaidos'!$E$7-1,GT8)</f>
        <v>50586</v>
      </c>
      <c r="GU7" s="578">
        <f>EDATE('Bazinės prielaidos'!$E$7-1,GU8)</f>
        <v>50617</v>
      </c>
      <c r="GV7" s="578">
        <f>EDATE('Bazinės prielaidos'!$E$7-1,GV8)</f>
        <v>50648</v>
      </c>
      <c r="GW7" s="578">
        <f>EDATE('Bazinės prielaidos'!$E$7-1,GW8)</f>
        <v>50678</v>
      </c>
      <c r="GX7" s="578">
        <f>EDATE('Bazinės prielaidos'!$E$7-1,GX8)</f>
        <v>50709</v>
      </c>
      <c r="GY7" s="578">
        <f>EDATE('Bazinės prielaidos'!$E$7-1,GY8)</f>
        <v>50739</v>
      </c>
      <c r="GZ7" s="578">
        <f>EDATE('Bazinės prielaidos'!$E$7-1,GZ8)</f>
        <v>50770</v>
      </c>
      <c r="HA7" s="579">
        <f>YEAR(GZ7)</f>
        <v>2038</v>
      </c>
      <c r="HB7" s="578">
        <f>EDATE('Bazinės prielaidos'!$E$7-1,HB8)</f>
        <v>50801</v>
      </c>
      <c r="HC7" s="578">
        <f>EDATE('Bazinės prielaidos'!$E$7-1,HC8)</f>
        <v>50829</v>
      </c>
      <c r="HD7" s="578">
        <f>EDATE('Bazinės prielaidos'!$E$7-1,HD8)</f>
        <v>50860</v>
      </c>
      <c r="HE7" s="578">
        <f>EDATE('Bazinės prielaidos'!$E$7-1,HE8)</f>
        <v>50890</v>
      </c>
      <c r="HF7" s="578">
        <f>EDATE('Bazinės prielaidos'!$E$7-1,HF8)</f>
        <v>50921</v>
      </c>
      <c r="HG7" s="578">
        <f>EDATE('Bazinės prielaidos'!$E$7-1,HG8)</f>
        <v>50951</v>
      </c>
      <c r="HH7" s="578">
        <f>EDATE('Bazinės prielaidos'!$E$7-1,HH8)</f>
        <v>50982</v>
      </c>
      <c r="HI7" s="578">
        <f>EDATE('Bazinės prielaidos'!$E$7-1,HI8)</f>
        <v>51013</v>
      </c>
      <c r="HJ7" s="578">
        <f>EDATE('Bazinės prielaidos'!$E$7-1,HJ8)</f>
        <v>51043</v>
      </c>
      <c r="HK7" s="578">
        <f>EDATE('Bazinės prielaidos'!$E$7-1,HK8)</f>
        <v>51074</v>
      </c>
      <c r="HL7" s="578">
        <f>EDATE('Bazinės prielaidos'!$E$7-1,HL8)</f>
        <v>51104</v>
      </c>
      <c r="HM7" s="578">
        <f>EDATE('Bazinės prielaidos'!$E$7-1,HM8)</f>
        <v>51135</v>
      </c>
      <c r="HN7" s="579">
        <f>YEAR(HM7)</f>
        <v>2039</v>
      </c>
      <c r="HO7" s="578">
        <f>EDATE('Bazinės prielaidos'!$E$7-1,HO8)</f>
        <v>51166</v>
      </c>
      <c r="HP7" s="578">
        <f>EDATE('Bazinės prielaidos'!$E$7-1,HP8)</f>
        <v>51195</v>
      </c>
      <c r="HQ7" s="578">
        <f>EDATE('Bazinės prielaidos'!$E$7-1,HQ8)</f>
        <v>51226</v>
      </c>
      <c r="HR7" s="578">
        <f>EDATE('Bazinės prielaidos'!$E$7-1,HR8)</f>
        <v>51256</v>
      </c>
      <c r="HS7" s="578">
        <f>EDATE('Bazinės prielaidos'!$E$7-1,HS8)</f>
        <v>51287</v>
      </c>
      <c r="HT7" s="578">
        <f>EDATE('Bazinės prielaidos'!$E$7-1,HT8)</f>
        <v>51317</v>
      </c>
      <c r="HU7" s="578">
        <f>EDATE('Bazinės prielaidos'!$E$7-1,HU8)</f>
        <v>51348</v>
      </c>
      <c r="HV7" s="578">
        <f>EDATE('Bazinės prielaidos'!$E$7-1,HV8)</f>
        <v>51379</v>
      </c>
      <c r="HW7" s="578">
        <f>EDATE('Bazinės prielaidos'!$E$7-1,HW8)</f>
        <v>51409</v>
      </c>
      <c r="HX7" s="578">
        <f>EDATE('Bazinės prielaidos'!$E$7-1,HX8)</f>
        <v>51440</v>
      </c>
      <c r="HY7" s="578">
        <f>EDATE('Bazinės prielaidos'!$E$7-1,HY8)</f>
        <v>51470</v>
      </c>
      <c r="HZ7" s="578">
        <f>EDATE('Bazinės prielaidos'!$E$7-1,HZ8)</f>
        <v>51501</v>
      </c>
      <c r="IA7" s="579">
        <f>YEAR(HZ7)</f>
        <v>2040</v>
      </c>
      <c r="IB7" s="578">
        <f>EDATE('Bazinės prielaidos'!$E$7-1,IB8)</f>
        <v>51532</v>
      </c>
      <c r="IC7" s="578">
        <f>EDATE('Bazinės prielaidos'!$E$7-1,IC8)</f>
        <v>51560</v>
      </c>
      <c r="ID7" s="578">
        <f>EDATE('Bazinės prielaidos'!$E$7-1,ID8)</f>
        <v>51591</v>
      </c>
      <c r="IE7" s="578">
        <f>EDATE('Bazinės prielaidos'!$E$7-1,IE8)</f>
        <v>51621</v>
      </c>
      <c r="IF7" s="578">
        <f>EDATE('Bazinės prielaidos'!$E$7-1,IF8)</f>
        <v>51652</v>
      </c>
      <c r="IG7" s="578">
        <f>EDATE('Bazinės prielaidos'!$E$7-1,IG8)</f>
        <v>51682</v>
      </c>
      <c r="IH7" s="578">
        <f>EDATE('Bazinės prielaidos'!$E$7-1,IH8)</f>
        <v>51713</v>
      </c>
      <c r="II7" s="578">
        <f>EDATE('Bazinės prielaidos'!$E$7-1,II8)</f>
        <v>51744</v>
      </c>
      <c r="IJ7" s="578">
        <f>EDATE('Bazinės prielaidos'!$E$7-1,IJ8)</f>
        <v>51774</v>
      </c>
      <c r="IK7" s="578">
        <f>EDATE('Bazinės prielaidos'!$E$7-1,IK8)</f>
        <v>51805</v>
      </c>
      <c r="IL7" s="578">
        <f>EDATE('Bazinės prielaidos'!$E$7-1,IL8)</f>
        <v>51835</v>
      </c>
      <c r="IM7" s="578">
        <f>EDATE('Bazinės prielaidos'!$E$7-1,IM8)</f>
        <v>51866</v>
      </c>
      <c r="IN7" s="579">
        <f>YEAR(IM7)</f>
        <v>2041</v>
      </c>
      <c r="IO7" s="578">
        <f>EDATE('Bazinės prielaidos'!$E$7-1,IO8)</f>
        <v>51897</v>
      </c>
      <c r="IP7" s="578">
        <f>EDATE('Bazinės prielaidos'!$E$7-1,IP8)</f>
        <v>51925</v>
      </c>
      <c r="IQ7" s="578">
        <f>EDATE('Bazinės prielaidos'!$E$7-1,IQ8)</f>
        <v>51956</v>
      </c>
      <c r="IR7" s="578">
        <f>EDATE('Bazinės prielaidos'!$E$7-1,IR8)</f>
        <v>51986</v>
      </c>
      <c r="IS7" s="578">
        <f>EDATE('Bazinės prielaidos'!$E$7-1,IS8)</f>
        <v>52017</v>
      </c>
      <c r="IT7" s="578">
        <f>EDATE('Bazinės prielaidos'!$E$7-1,IT8)</f>
        <v>52047</v>
      </c>
      <c r="IU7" s="578">
        <f>EDATE('Bazinės prielaidos'!$E$7-1,IU8)</f>
        <v>52078</v>
      </c>
      <c r="IV7" s="578">
        <f>EDATE('Bazinės prielaidos'!$E$7-1,IV8)</f>
        <v>52109</v>
      </c>
      <c r="IW7" s="578">
        <f>EDATE('Bazinės prielaidos'!$E$7-1,IW8)</f>
        <v>52139</v>
      </c>
      <c r="IX7" s="578">
        <f>EDATE('Bazinės prielaidos'!$E$7-1,IX8)</f>
        <v>52170</v>
      </c>
      <c r="IY7" s="578">
        <f>EDATE('Bazinės prielaidos'!$E$7-1,IY8)</f>
        <v>52200</v>
      </c>
      <c r="IZ7" s="578">
        <f>EDATE('Bazinės prielaidos'!$E$7-1,IZ8)</f>
        <v>52231</v>
      </c>
      <c r="JA7" s="579">
        <f>YEAR(IZ7)</f>
        <v>2042</v>
      </c>
      <c r="JB7" s="578">
        <f>EDATE('Bazinės prielaidos'!$E$7-1,JB8)</f>
        <v>52262</v>
      </c>
      <c r="JC7" s="578">
        <f>EDATE('Bazinės prielaidos'!$E$7-1,JC8)</f>
        <v>52290</v>
      </c>
      <c r="JD7" s="578">
        <f>EDATE('Bazinės prielaidos'!$E$7-1,JD8)</f>
        <v>52321</v>
      </c>
      <c r="JE7" s="578">
        <f>EDATE('Bazinės prielaidos'!$E$7-1,JE8)</f>
        <v>52351</v>
      </c>
      <c r="JF7" s="578">
        <f>EDATE('Bazinės prielaidos'!$E$7-1,JF8)</f>
        <v>52382</v>
      </c>
      <c r="JG7" s="578">
        <f>EDATE('Bazinės prielaidos'!$E$7-1,JG8)</f>
        <v>52412</v>
      </c>
      <c r="JH7" s="578">
        <f>EDATE('Bazinės prielaidos'!$E$7-1,JH8)</f>
        <v>52443</v>
      </c>
      <c r="JI7" s="578">
        <f>EDATE('Bazinės prielaidos'!$E$7-1,JI8)</f>
        <v>52474</v>
      </c>
      <c r="JJ7" s="578">
        <f>EDATE('Bazinės prielaidos'!$E$7-1,JJ8)</f>
        <v>52504</v>
      </c>
      <c r="JK7" s="578">
        <f>EDATE('Bazinės prielaidos'!$E$7-1,JK8)</f>
        <v>52535</v>
      </c>
      <c r="JL7" s="578">
        <f>EDATE('Bazinės prielaidos'!$E$7-1,JL8)</f>
        <v>52565</v>
      </c>
      <c r="JM7" s="578">
        <f>EDATE('Bazinės prielaidos'!$E$7-1,JM8)</f>
        <v>52596</v>
      </c>
      <c r="JN7" s="579">
        <f>YEAR(JM7)</f>
        <v>2043</v>
      </c>
      <c r="JO7" s="578">
        <f>EDATE('Bazinės prielaidos'!$E$7-1,JO8)</f>
        <v>52627</v>
      </c>
      <c r="JP7" s="578">
        <f>EDATE('Bazinės prielaidos'!$E$7-1,JP8)</f>
        <v>52656</v>
      </c>
      <c r="JQ7" s="578">
        <f>EDATE('Bazinės prielaidos'!$E$7-1,JQ8)</f>
        <v>52687</v>
      </c>
      <c r="JR7" s="578">
        <f>EDATE('Bazinės prielaidos'!$E$7-1,JR8)</f>
        <v>52717</v>
      </c>
      <c r="JS7" s="578">
        <f>EDATE('Bazinės prielaidos'!$E$7-1,JS8)</f>
        <v>52748</v>
      </c>
      <c r="JT7" s="578">
        <f>EDATE('Bazinės prielaidos'!$E$7-1,JT8)</f>
        <v>52778</v>
      </c>
      <c r="JU7" s="578">
        <f>EDATE('Bazinės prielaidos'!$E$7-1,JU8)</f>
        <v>52809</v>
      </c>
      <c r="JV7" s="578">
        <f>EDATE('Bazinės prielaidos'!$E$7-1,JV8)</f>
        <v>52840</v>
      </c>
      <c r="JW7" s="578">
        <f>EDATE('Bazinės prielaidos'!$E$7-1,JW8)</f>
        <v>52870</v>
      </c>
      <c r="JX7" s="578">
        <f>EDATE('Bazinės prielaidos'!$E$7-1,JX8)</f>
        <v>52901</v>
      </c>
      <c r="JY7" s="578">
        <f>EDATE('Bazinės prielaidos'!$E$7-1,JY8)</f>
        <v>52931</v>
      </c>
      <c r="JZ7" s="578">
        <f>EDATE('Bazinės prielaidos'!$E$7-1,JZ8)</f>
        <v>52962</v>
      </c>
      <c r="KA7" s="579">
        <f>YEAR(JZ7)</f>
        <v>2044</v>
      </c>
      <c r="KB7" s="578">
        <f>EDATE('Bazinės prielaidos'!$E$7-1,KB8)</f>
        <v>52993</v>
      </c>
      <c r="KC7" s="578">
        <f>EDATE('Bazinės prielaidos'!$E$7-1,KC8)</f>
        <v>53021</v>
      </c>
      <c r="KD7" s="578">
        <f>EDATE('Bazinės prielaidos'!$E$7-1,KD8)</f>
        <v>53052</v>
      </c>
      <c r="KE7" s="578">
        <f>EDATE('Bazinės prielaidos'!$E$7-1,KE8)</f>
        <v>53082</v>
      </c>
      <c r="KF7" s="578">
        <f>EDATE('Bazinės prielaidos'!$E$7-1,KF8)</f>
        <v>53113</v>
      </c>
      <c r="KG7" s="578">
        <f>EDATE('Bazinės prielaidos'!$E$7-1,KG8)</f>
        <v>53143</v>
      </c>
      <c r="KH7" s="578">
        <f>EDATE('Bazinės prielaidos'!$E$7-1,KH8)</f>
        <v>53174</v>
      </c>
      <c r="KI7" s="578">
        <f>EDATE('Bazinės prielaidos'!$E$7-1,KI8)</f>
        <v>53205</v>
      </c>
      <c r="KJ7" s="578">
        <f>EDATE('Bazinės prielaidos'!$E$7-1,KJ8)</f>
        <v>53235</v>
      </c>
      <c r="KK7" s="578">
        <f>EDATE('Bazinės prielaidos'!$E$7-1,KK8)</f>
        <v>53266</v>
      </c>
      <c r="KL7" s="578">
        <f>EDATE('Bazinės prielaidos'!$E$7-1,KL8)</f>
        <v>53296</v>
      </c>
      <c r="KM7" s="578">
        <f>EDATE('Bazinės prielaidos'!$E$7-1,KM8)</f>
        <v>53327</v>
      </c>
      <c r="KN7" s="579">
        <f>YEAR(KM7)</f>
        <v>2045</v>
      </c>
      <c r="KO7" s="578">
        <f>EDATE('Bazinės prielaidos'!$E$7-1,KO8)</f>
        <v>53358</v>
      </c>
      <c r="KP7" s="578">
        <f>EDATE('Bazinės prielaidos'!$E$7-1,KP8)</f>
        <v>53386</v>
      </c>
      <c r="KQ7" s="578">
        <f>EDATE('Bazinės prielaidos'!$E$7-1,KQ8)</f>
        <v>53417</v>
      </c>
      <c r="KR7" s="578">
        <f>EDATE('Bazinės prielaidos'!$E$7-1,KR8)</f>
        <v>53447</v>
      </c>
      <c r="KS7" s="578">
        <f>EDATE('Bazinės prielaidos'!$E$7-1,KS8)</f>
        <v>53478</v>
      </c>
      <c r="KT7" s="578">
        <f>EDATE('Bazinės prielaidos'!$E$7-1,KT8)</f>
        <v>53508</v>
      </c>
      <c r="KU7" s="578">
        <f>EDATE('Bazinės prielaidos'!$E$7-1,KU8)</f>
        <v>53539</v>
      </c>
      <c r="KV7" s="578">
        <f>EDATE('Bazinės prielaidos'!$E$7-1,KV8)</f>
        <v>53570</v>
      </c>
      <c r="KW7" s="578">
        <f>EDATE('Bazinės prielaidos'!$E$7-1,KW8)</f>
        <v>53600</v>
      </c>
      <c r="KX7" s="578">
        <f>EDATE('Bazinės prielaidos'!$E$7-1,KX8)</f>
        <v>53631</v>
      </c>
      <c r="KY7" s="578">
        <f>EDATE('Bazinės prielaidos'!$E$7-1,KY8)</f>
        <v>53661</v>
      </c>
      <c r="KZ7" s="578">
        <f>EDATE('Bazinės prielaidos'!$E$7-1,KZ8)</f>
        <v>53692</v>
      </c>
      <c r="LA7" s="579">
        <f>YEAR(KZ7)</f>
        <v>2046</v>
      </c>
      <c r="LB7" s="578">
        <f>EDATE('Bazinės prielaidos'!$E$7-1,LB8)</f>
        <v>53723</v>
      </c>
      <c r="LC7" s="578">
        <f>EDATE('Bazinės prielaidos'!$E$7-1,LC8)</f>
        <v>53751</v>
      </c>
      <c r="LD7" s="578">
        <f>EDATE('Bazinės prielaidos'!$E$7-1,LD8)</f>
        <v>53782</v>
      </c>
      <c r="LE7" s="578">
        <f>EDATE('Bazinės prielaidos'!$E$7-1,LE8)</f>
        <v>53812</v>
      </c>
      <c r="LF7" s="578">
        <f>EDATE('Bazinės prielaidos'!$E$7-1,LF8)</f>
        <v>53843</v>
      </c>
      <c r="LG7" s="578">
        <f>EDATE('Bazinės prielaidos'!$E$7-1,LG8)</f>
        <v>53873</v>
      </c>
      <c r="LH7" s="578">
        <f>EDATE('Bazinės prielaidos'!$E$7-1,LH8)</f>
        <v>53904</v>
      </c>
      <c r="LI7" s="578">
        <f>EDATE('Bazinės prielaidos'!$E$7-1,LI8)</f>
        <v>53935</v>
      </c>
      <c r="LJ7" s="578">
        <f>EDATE('Bazinės prielaidos'!$E$7-1,LJ8)</f>
        <v>53965</v>
      </c>
      <c r="LK7" s="578">
        <f>EDATE('Bazinės prielaidos'!$E$7-1,LK8)</f>
        <v>53996</v>
      </c>
      <c r="LL7" s="578">
        <f>EDATE('Bazinės prielaidos'!$E$7-1,LL8)</f>
        <v>54026</v>
      </c>
      <c r="LM7" s="578">
        <f>EDATE('Bazinės prielaidos'!$E$7-1,LM8)</f>
        <v>54057</v>
      </c>
      <c r="LN7" s="580">
        <f>YEAR(LM7)</f>
        <v>2047</v>
      </c>
    </row>
    <row r="8" spans="1:326" ht="14.65" thickBot="1">
      <c r="A8" s="581" t="s">
        <v>10</v>
      </c>
      <c r="B8" s="582">
        <v>1</v>
      </c>
      <c r="C8" s="583">
        <v>2</v>
      </c>
      <c r="D8" s="583">
        <v>3</v>
      </c>
      <c r="E8" s="583">
        <v>4</v>
      </c>
      <c r="F8" s="583">
        <v>5</v>
      </c>
      <c r="G8" s="583">
        <v>6</v>
      </c>
      <c r="H8" s="583">
        <v>7</v>
      </c>
      <c r="I8" s="583">
        <v>8</v>
      </c>
      <c r="J8" s="583">
        <v>9</v>
      </c>
      <c r="K8" s="583">
        <v>10</v>
      </c>
      <c r="L8" s="583">
        <v>11</v>
      </c>
      <c r="M8" s="583">
        <v>12</v>
      </c>
      <c r="N8" s="584">
        <v>1</v>
      </c>
      <c r="O8" s="583">
        <f>M8+1</f>
        <v>13</v>
      </c>
      <c r="P8" s="583">
        <f>O8+1</f>
        <v>14</v>
      </c>
      <c r="Q8" s="583">
        <f t="shared" ref="Q8:Z8" si="0">P8+1</f>
        <v>15</v>
      </c>
      <c r="R8" s="583">
        <f t="shared" si="0"/>
        <v>16</v>
      </c>
      <c r="S8" s="583">
        <f t="shared" si="0"/>
        <v>17</v>
      </c>
      <c r="T8" s="583">
        <f t="shared" si="0"/>
        <v>18</v>
      </c>
      <c r="U8" s="583">
        <f t="shared" si="0"/>
        <v>19</v>
      </c>
      <c r="V8" s="583">
        <f t="shared" si="0"/>
        <v>20</v>
      </c>
      <c r="W8" s="583">
        <f t="shared" si="0"/>
        <v>21</v>
      </c>
      <c r="X8" s="583">
        <f t="shared" si="0"/>
        <v>22</v>
      </c>
      <c r="Y8" s="583">
        <f t="shared" si="0"/>
        <v>23</v>
      </c>
      <c r="Z8" s="583">
        <f t="shared" si="0"/>
        <v>24</v>
      </c>
      <c r="AA8" s="584">
        <f>N8+1</f>
        <v>2</v>
      </c>
      <c r="AB8" s="583">
        <f>Z8+1</f>
        <v>25</v>
      </c>
      <c r="AC8" s="583">
        <f>AB8+1</f>
        <v>26</v>
      </c>
      <c r="AD8" s="583">
        <f t="shared" ref="AD8:AM8" si="1">AC8+1</f>
        <v>27</v>
      </c>
      <c r="AE8" s="583">
        <f t="shared" si="1"/>
        <v>28</v>
      </c>
      <c r="AF8" s="583">
        <f t="shared" si="1"/>
        <v>29</v>
      </c>
      <c r="AG8" s="583">
        <f t="shared" si="1"/>
        <v>30</v>
      </c>
      <c r="AH8" s="583">
        <f t="shared" si="1"/>
        <v>31</v>
      </c>
      <c r="AI8" s="583">
        <f t="shared" si="1"/>
        <v>32</v>
      </c>
      <c r="AJ8" s="583">
        <f t="shared" si="1"/>
        <v>33</v>
      </c>
      <c r="AK8" s="583">
        <f t="shared" si="1"/>
        <v>34</v>
      </c>
      <c r="AL8" s="583">
        <f t="shared" si="1"/>
        <v>35</v>
      </c>
      <c r="AM8" s="583">
        <f t="shared" si="1"/>
        <v>36</v>
      </c>
      <c r="AN8" s="584">
        <f>AA8+1</f>
        <v>3</v>
      </c>
      <c r="AO8" s="583">
        <f>AM8+1</f>
        <v>37</v>
      </c>
      <c r="AP8" s="583">
        <f>AO8+1</f>
        <v>38</v>
      </c>
      <c r="AQ8" s="583">
        <f t="shared" ref="AQ8:AZ8" si="2">AP8+1</f>
        <v>39</v>
      </c>
      <c r="AR8" s="583">
        <f t="shared" si="2"/>
        <v>40</v>
      </c>
      <c r="AS8" s="583">
        <f t="shared" si="2"/>
        <v>41</v>
      </c>
      <c r="AT8" s="583">
        <f t="shared" si="2"/>
        <v>42</v>
      </c>
      <c r="AU8" s="583">
        <f t="shared" si="2"/>
        <v>43</v>
      </c>
      <c r="AV8" s="583">
        <f t="shared" si="2"/>
        <v>44</v>
      </c>
      <c r="AW8" s="583">
        <f t="shared" si="2"/>
        <v>45</v>
      </c>
      <c r="AX8" s="583">
        <f t="shared" si="2"/>
        <v>46</v>
      </c>
      <c r="AY8" s="583">
        <f t="shared" si="2"/>
        <v>47</v>
      </c>
      <c r="AZ8" s="583">
        <f t="shared" si="2"/>
        <v>48</v>
      </c>
      <c r="BA8" s="584">
        <f>AN8+1</f>
        <v>4</v>
      </c>
      <c r="BB8" s="583">
        <f>AZ8+1</f>
        <v>49</v>
      </c>
      <c r="BC8" s="583">
        <f>BB8+1</f>
        <v>50</v>
      </c>
      <c r="BD8" s="583">
        <f t="shared" ref="BD8:BM8" si="3">BC8+1</f>
        <v>51</v>
      </c>
      <c r="BE8" s="583">
        <f t="shared" si="3"/>
        <v>52</v>
      </c>
      <c r="BF8" s="583">
        <f t="shared" si="3"/>
        <v>53</v>
      </c>
      <c r="BG8" s="583">
        <f t="shared" si="3"/>
        <v>54</v>
      </c>
      <c r="BH8" s="583">
        <f t="shared" si="3"/>
        <v>55</v>
      </c>
      <c r="BI8" s="583">
        <f t="shared" si="3"/>
        <v>56</v>
      </c>
      <c r="BJ8" s="583">
        <f t="shared" si="3"/>
        <v>57</v>
      </c>
      <c r="BK8" s="583">
        <f t="shared" si="3"/>
        <v>58</v>
      </c>
      <c r="BL8" s="583">
        <f t="shared" si="3"/>
        <v>59</v>
      </c>
      <c r="BM8" s="583">
        <f t="shared" si="3"/>
        <v>60</v>
      </c>
      <c r="BN8" s="584">
        <f>BA8+1</f>
        <v>5</v>
      </c>
      <c r="BO8" s="583">
        <f>BM8+1</f>
        <v>61</v>
      </c>
      <c r="BP8" s="583">
        <f>BO8+1</f>
        <v>62</v>
      </c>
      <c r="BQ8" s="583">
        <f t="shared" ref="BQ8:BZ8" si="4">BP8+1</f>
        <v>63</v>
      </c>
      <c r="BR8" s="583">
        <f t="shared" si="4"/>
        <v>64</v>
      </c>
      <c r="BS8" s="583">
        <f t="shared" si="4"/>
        <v>65</v>
      </c>
      <c r="BT8" s="583">
        <f t="shared" si="4"/>
        <v>66</v>
      </c>
      <c r="BU8" s="583">
        <f t="shared" si="4"/>
        <v>67</v>
      </c>
      <c r="BV8" s="583">
        <f t="shared" si="4"/>
        <v>68</v>
      </c>
      <c r="BW8" s="583">
        <f t="shared" si="4"/>
        <v>69</v>
      </c>
      <c r="BX8" s="583">
        <f t="shared" si="4"/>
        <v>70</v>
      </c>
      <c r="BY8" s="583">
        <f t="shared" si="4"/>
        <v>71</v>
      </c>
      <c r="BZ8" s="583">
        <f t="shared" si="4"/>
        <v>72</v>
      </c>
      <c r="CA8" s="584">
        <f>BN8+1</f>
        <v>6</v>
      </c>
      <c r="CB8" s="583">
        <f>BZ8+1</f>
        <v>73</v>
      </c>
      <c r="CC8" s="583">
        <f>CB8+1</f>
        <v>74</v>
      </c>
      <c r="CD8" s="583">
        <f t="shared" ref="CD8:CM8" si="5">CC8+1</f>
        <v>75</v>
      </c>
      <c r="CE8" s="583">
        <f t="shared" si="5"/>
        <v>76</v>
      </c>
      <c r="CF8" s="583">
        <f t="shared" si="5"/>
        <v>77</v>
      </c>
      <c r="CG8" s="583">
        <f t="shared" si="5"/>
        <v>78</v>
      </c>
      <c r="CH8" s="583">
        <f t="shared" si="5"/>
        <v>79</v>
      </c>
      <c r="CI8" s="583">
        <f t="shared" si="5"/>
        <v>80</v>
      </c>
      <c r="CJ8" s="583">
        <f t="shared" si="5"/>
        <v>81</v>
      </c>
      <c r="CK8" s="583">
        <f t="shared" si="5"/>
        <v>82</v>
      </c>
      <c r="CL8" s="583">
        <f t="shared" si="5"/>
        <v>83</v>
      </c>
      <c r="CM8" s="583">
        <f t="shared" si="5"/>
        <v>84</v>
      </c>
      <c r="CN8" s="584">
        <f>CA8+1</f>
        <v>7</v>
      </c>
      <c r="CO8" s="583">
        <f>CM8+1</f>
        <v>85</v>
      </c>
      <c r="CP8" s="583">
        <f>CO8+1</f>
        <v>86</v>
      </c>
      <c r="CQ8" s="583">
        <f t="shared" ref="CQ8:CZ8" si="6">CP8+1</f>
        <v>87</v>
      </c>
      <c r="CR8" s="583">
        <f t="shared" si="6"/>
        <v>88</v>
      </c>
      <c r="CS8" s="583">
        <f t="shared" si="6"/>
        <v>89</v>
      </c>
      <c r="CT8" s="583">
        <f t="shared" si="6"/>
        <v>90</v>
      </c>
      <c r="CU8" s="583">
        <f t="shared" si="6"/>
        <v>91</v>
      </c>
      <c r="CV8" s="583">
        <f t="shared" si="6"/>
        <v>92</v>
      </c>
      <c r="CW8" s="583">
        <f t="shared" si="6"/>
        <v>93</v>
      </c>
      <c r="CX8" s="583">
        <f t="shared" si="6"/>
        <v>94</v>
      </c>
      <c r="CY8" s="583">
        <f t="shared" si="6"/>
        <v>95</v>
      </c>
      <c r="CZ8" s="583">
        <f t="shared" si="6"/>
        <v>96</v>
      </c>
      <c r="DA8" s="584">
        <f>CN8+1</f>
        <v>8</v>
      </c>
      <c r="DB8" s="583">
        <f>CZ8+1</f>
        <v>97</v>
      </c>
      <c r="DC8" s="583">
        <f>DB8+1</f>
        <v>98</v>
      </c>
      <c r="DD8" s="583">
        <f t="shared" ref="DD8:DM8" si="7">DC8+1</f>
        <v>99</v>
      </c>
      <c r="DE8" s="583">
        <f t="shared" si="7"/>
        <v>100</v>
      </c>
      <c r="DF8" s="583">
        <f t="shared" si="7"/>
        <v>101</v>
      </c>
      <c r="DG8" s="583">
        <f t="shared" si="7"/>
        <v>102</v>
      </c>
      <c r="DH8" s="583">
        <f t="shared" si="7"/>
        <v>103</v>
      </c>
      <c r="DI8" s="583">
        <f t="shared" si="7"/>
        <v>104</v>
      </c>
      <c r="DJ8" s="583">
        <f t="shared" si="7"/>
        <v>105</v>
      </c>
      <c r="DK8" s="583">
        <f t="shared" si="7"/>
        <v>106</v>
      </c>
      <c r="DL8" s="583">
        <f t="shared" si="7"/>
        <v>107</v>
      </c>
      <c r="DM8" s="583">
        <f t="shared" si="7"/>
        <v>108</v>
      </c>
      <c r="DN8" s="584">
        <f>DA8+1</f>
        <v>9</v>
      </c>
      <c r="DO8" s="583">
        <f>DM8+1</f>
        <v>109</v>
      </c>
      <c r="DP8" s="583">
        <f>DO8+1</f>
        <v>110</v>
      </c>
      <c r="DQ8" s="583">
        <f t="shared" ref="DQ8:DZ8" si="8">DP8+1</f>
        <v>111</v>
      </c>
      <c r="DR8" s="583">
        <f t="shared" si="8"/>
        <v>112</v>
      </c>
      <c r="DS8" s="583">
        <f t="shared" si="8"/>
        <v>113</v>
      </c>
      <c r="DT8" s="583">
        <f t="shared" si="8"/>
        <v>114</v>
      </c>
      <c r="DU8" s="583">
        <f t="shared" si="8"/>
        <v>115</v>
      </c>
      <c r="DV8" s="583">
        <f t="shared" si="8"/>
        <v>116</v>
      </c>
      <c r="DW8" s="583">
        <f t="shared" si="8"/>
        <v>117</v>
      </c>
      <c r="DX8" s="583">
        <f t="shared" si="8"/>
        <v>118</v>
      </c>
      <c r="DY8" s="583">
        <f t="shared" si="8"/>
        <v>119</v>
      </c>
      <c r="DZ8" s="583">
        <f t="shared" si="8"/>
        <v>120</v>
      </c>
      <c r="EA8" s="584">
        <f>DN8+1</f>
        <v>10</v>
      </c>
      <c r="EB8" s="583">
        <f>DZ8+1</f>
        <v>121</v>
      </c>
      <c r="EC8" s="583">
        <f>EB8+1</f>
        <v>122</v>
      </c>
      <c r="ED8" s="583">
        <f t="shared" ref="ED8:EM8" si="9">EC8+1</f>
        <v>123</v>
      </c>
      <c r="EE8" s="583">
        <f t="shared" si="9"/>
        <v>124</v>
      </c>
      <c r="EF8" s="583">
        <f t="shared" si="9"/>
        <v>125</v>
      </c>
      <c r="EG8" s="583">
        <f t="shared" si="9"/>
        <v>126</v>
      </c>
      <c r="EH8" s="583">
        <f t="shared" si="9"/>
        <v>127</v>
      </c>
      <c r="EI8" s="583">
        <f t="shared" si="9"/>
        <v>128</v>
      </c>
      <c r="EJ8" s="583">
        <f t="shared" si="9"/>
        <v>129</v>
      </c>
      <c r="EK8" s="583">
        <f t="shared" si="9"/>
        <v>130</v>
      </c>
      <c r="EL8" s="583">
        <f t="shared" si="9"/>
        <v>131</v>
      </c>
      <c r="EM8" s="583">
        <f t="shared" si="9"/>
        <v>132</v>
      </c>
      <c r="EN8" s="584">
        <f>EA8+1</f>
        <v>11</v>
      </c>
      <c r="EO8" s="583">
        <f>EM8+1</f>
        <v>133</v>
      </c>
      <c r="EP8" s="583">
        <f>EO8+1</f>
        <v>134</v>
      </c>
      <c r="EQ8" s="583">
        <f t="shared" ref="EQ8:EZ8" si="10">EP8+1</f>
        <v>135</v>
      </c>
      <c r="ER8" s="583">
        <f t="shared" si="10"/>
        <v>136</v>
      </c>
      <c r="ES8" s="583">
        <f t="shared" si="10"/>
        <v>137</v>
      </c>
      <c r="ET8" s="583">
        <f t="shared" si="10"/>
        <v>138</v>
      </c>
      <c r="EU8" s="583">
        <f t="shared" si="10"/>
        <v>139</v>
      </c>
      <c r="EV8" s="583">
        <f t="shared" si="10"/>
        <v>140</v>
      </c>
      <c r="EW8" s="583">
        <f t="shared" si="10"/>
        <v>141</v>
      </c>
      <c r="EX8" s="583">
        <f t="shared" si="10"/>
        <v>142</v>
      </c>
      <c r="EY8" s="583">
        <f t="shared" si="10"/>
        <v>143</v>
      </c>
      <c r="EZ8" s="583">
        <f t="shared" si="10"/>
        <v>144</v>
      </c>
      <c r="FA8" s="584">
        <f>EN8+1</f>
        <v>12</v>
      </c>
      <c r="FB8" s="583">
        <f>EZ8+1</f>
        <v>145</v>
      </c>
      <c r="FC8" s="583">
        <f>FB8+1</f>
        <v>146</v>
      </c>
      <c r="FD8" s="583">
        <f t="shared" ref="FD8:FM8" si="11">FC8+1</f>
        <v>147</v>
      </c>
      <c r="FE8" s="583">
        <f t="shared" si="11"/>
        <v>148</v>
      </c>
      <c r="FF8" s="583">
        <f t="shared" si="11"/>
        <v>149</v>
      </c>
      <c r="FG8" s="583">
        <f t="shared" si="11"/>
        <v>150</v>
      </c>
      <c r="FH8" s="583">
        <f t="shared" si="11"/>
        <v>151</v>
      </c>
      <c r="FI8" s="583">
        <f t="shared" si="11"/>
        <v>152</v>
      </c>
      <c r="FJ8" s="583">
        <f t="shared" si="11"/>
        <v>153</v>
      </c>
      <c r="FK8" s="583">
        <f t="shared" si="11"/>
        <v>154</v>
      </c>
      <c r="FL8" s="583">
        <f t="shared" si="11"/>
        <v>155</v>
      </c>
      <c r="FM8" s="583">
        <f t="shared" si="11"/>
        <v>156</v>
      </c>
      <c r="FN8" s="584">
        <f>FA8+1</f>
        <v>13</v>
      </c>
      <c r="FO8" s="583">
        <f>FM8+1</f>
        <v>157</v>
      </c>
      <c r="FP8" s="583">
        <f>FO8+1</f>
        <v>158</v>
      </c>
      <c r="FQ8" s="583">
        <f t="shared" ref="FQ8:FZ8" si="12">FP8+1</f>
        <v>159</v>
      </c>
      <c r="FR8" s="583">
        <f t="shared" si="12"/>
        <v>160</v>
      </c>
      <c r="FS8" s="583">
        <f t="shared" si="12"/>
        <v>161</v>
      </c>
      <c r="FT8" s="583">
        <f t="shared" si="12"/>
        <v>162</v>
      </c>
      <c r="FU8" s="583">
        <f t="shared" si="12"/>
        <v>163</v>
      </c>
      <c r="FV8" s="583">
        <f t="shared" si="12"/>
        <v>164</v>
      </c>
      <c r="FW8" s="583">
        <f t="shared" si="12"/>
        <v>165</v>
      </c>
      <c r="FX8" s="583">
        <f t="shared" si="12"/>
        <v>166</v>
      </c>
      <c r="FY8" s="583">
        <f t="shared" si="12"/>
        <v>167</v>
      </c>
      <c r="FZ8" s="583">
        <f t="shared" si="12"/>
        <v>168</v>
      </c>
      <c r="GA8" s="584">
        <f>FN8+1</f>
        <v>14</v>
      </c>
      <c r="GB8" s="583">
        <f>FZ8+1</f>
        <v>169</v>
      </c>
      <c r="GC8" s="583">
        <f>GB8+1</f>
        <v>170</v>
      </c>
      <c r="GD8" s="583">
        <f t="shared" ref="GD8:GM8" si="13">GC8+1</f>
        <v>171</v>
      </c>
      <c r="GE8" s="583">
        <f t="shared" si="13"/>
        <v>172</v>
      </c>
      <c r="GF8" s="583">
        <f t="shared" si="13"/>
        <v>173</v>
      </c>
      <c r="GG8" s="583">
        <f t="shared" si="13"/>
        <v>174</v>
      </c>
      <c r="GH8" s="583">
        <f t="shared" si="13"/>
        <v>175</v>
      </c>
      <c r="GI8" s="583">
        <f t="shared" si="13"/>
        <v>176</v>
      </c>
      <c r="GJ8" s="583">
        <f t="shared" si="13"/>
        <v>177</v>
      </c>
      <c r="GK8" s="583">
        <f t="shared" si="13"/>
        <v>178</v>
      </c>
      <c r="GL8" s="583">
        <f t="shared" si="13"/>
        <v>179</v>
      </c>
      <c r="GM8" s="583">
        <f t="shared" si="13"/>
        <v>180</v>
      </c>
      <c r="GN8" s="584">
        <f>GA8+1</f>
        <v>15</v>
      </c>
      <c r="GO8" s="583">
        <f>GM8+1</f>
        <v>181</v>
      </c>
      <c r="GP8" s="583">
        <f>GO8+1</f>
        <v>182</v>
      </c>
      <c r="GQ8" s="583">
        <f t="shared" ref="GQ8:GZ8" si="14">GP8+1</f>
        <v>183</v>
      </c>
      <c r="GR8" s="583">
        <f t="shared" si="14"/>
        <v>184</v>
      </c>
      <c r="GS8" s="583">
        <f t="shared" si="14"/>
        <v>185</v>
      </c>
      <c r="GT8" s="583">
        <f t="shared" si="14"/>
        <v>186</v>
      </c>
      <c r="GU8" s="583">
        <f t="shared" si="14"/>
        <v>187</v>
      </c>
      <c r="GV8" s="583">
        <f t="shared" si="14"/>
        <v>188</v>
      </c>
      <c r="GW8" s="583">
        <f t="shared" si="14"/>
        <v>189</v>
      </c>
      <c r="GX8" s="583">
        <f t="shared" si="14"/>
        <v>190</v>
      </c>
      <c r="GY8" s="583">
        <f t="shared" si="14"/>
        <v>191</v>
      </c>
      <c r="GZ8" s="583">
        <f t="shared" si="14"/>
        <v>192</v>
      </c>
      <c r="HA8" s="584">
        <f>GN8+1</f>
        <v>16</v>
      </c>
      <c r="HB8" s="583">
        <f>GZ8+1</f>
        <v>193</v>
      </c>
      <c r="HC8" s="583">
        <f>HB8+1</f>
        <v>194</v>
      </c>
      <c r="HD8" s="583">
        <f t="shared" ref="HD8:HM8" si="15">HC8+1</f>
        <v>195</v>
      </c>
      <c r="HE8" s="583">
        <f t="shared" si="15"/>
        <v>196</v>
      </c>
      <c r="HF8" s="583">
        <f t="shared" si="15"/>
        <v>197</v>
      </c>
      <c r="HG8" s="583">
        <f t="shared" si="15"/>
        <v>198</v>
      </c>
      <c r="HH8" s="583">
        <f t="shared" si="15"/>
        <v>199</v>
      </c>
      <c r="HI8" s="583">
        <f t="shared" si="15"/>
        <v>200</v>
      </c>
      <c r="HJ8" s="583">
        <f t="shared" si="15"/>
        <v>201</v>
      </c>
      <c r="HK8" s="583">
        <f t="shared" si="15"/>
        <v>202</v>
      </c>
      <c r="HL8" s="583">
        <f t="shared" si="15"/>
        <v>203</v>
      </c>
      <c r="HM8" s="583">
        <f t="shared" si="15"/>
        <v>204</v>
      </c>
      <c r="HN8" s="584">
        <f>HA8+1</f>
        <v>17</v>
      </c>
      <c r="HO8" s="583">
        <f>HM8+1</f>
        <v>205</v>
      </c>
      <c r="HP8" s="583">
        <f>HO8+1</f>
        <v>206</v>
      </c>
      <c r="HQ8" s="583">
        <f t="shared" ref="HQ8:HZ8" si="16">HP8+1</f>
        <v>207</v>
      </c>
      <c r="HR8" s="583">
        <f t="shared" si="16"/>
        <v>208</v>
      </c>
      <c r="HS8" s="583">
        <f t="shared" si="16"/>
        <v>209</v>
      </c>
      <c r="HT8" s="583">
        <f t="shared" si="16"/>
        <v>210</v>
      </c>
      <c r="HU8" s="583">
        <f t="shared" si="16"/>
        <v>211</v>
      </c>
      <c r="HV8" s="583">
        <f t="shared" si="16"/>
        <v>212</v>
      </c>
      <c r="HW8" s="583">
        <f t="shared" si="16"/>
        <v>213</v>
      </c>
      <c r="HX8" s="583">
        <f t="shared" si="16"/>
        <v>214</v>
      </c>
      <c r="HY8" s="583">
        <f t="shared" si="16"/>
        <v>215</v>
      </c>
      <c r="HZ8" s="583">
        <f t="shared" si="16"/>
        <v>216</v>
      </c>
      <c r="IA8" s="584">
        <f>HN8+1</f>
        <v>18</v>
      </c>
      <c r="IB8" s="583">
        <f>HZ8+1</f>
        <v>217</v>
      </c>
      <c r="IC8" s="583">
        <f>IB8+1</f>
        <v>218</v>
      </c>
      <c r="ID8" s="583">
        <f t="shared" ref="ID8:IM8" si="17">IC8+1</f>
        <v>219</v>
      </c>
      <c r="IE8" s="583">
        <f t="shared" si="17"/>
        <v>220</v>
      </c>
      <c r="IF8" s="583">
        <f t="shared" si="17"/>
        <v>221</v>
      </c>
      <c r="IG8" s="583">
        <f t="shared" si="17"/>
        <v>222</v>
      </c>
      <c r="IH8" s="583">
        <f t="shared" si="17"/>
        <v>223</v>
      </c>
      <c r="II8" s="583">
        <f t="shared" si="17"/>
        <v>224</v>
      </c>
      <c r="IJ8" s="583">
        <f t="shared" si="17"/>
        <v>225</v>
      </c>
      <c r="IK8" s="583">
        <f t="shared" si="17"/>
        <v>226</v>
      </c>
      <c r="IL8" s="583">
        <f t="shared" si="17"/>
        <v>227</v>
      </c>
      <c r="IM8" s="583">
        <f t="shared" si="17"/>
        <v>228</v>
      </c>
      <c r="IN8" s="584">
        <f>IA8+1</f>
        <v>19</v>
      </c>
      <c r="IO8" s="583">
        <f>IM8+1</f>
        <v>229</v>
      </c>
      <c r="IP8" s="583">
        <f>IO8+1</f>
        <v>230</v>
      </c>
      <c r="IQ8" s="583">
        <f t="shared" ref="IQ8:IZ8" si="18">IP8+1</f>
        <v>231</v>
      </c>
      <c r="IR8" s="583">
        <f t="shared" si="18"/>
        <v>232</v>
      </c>
      <c r="IS8" s="583">
        <f t="shared" si="18"/>
        <v>233</v>
      </c>
      <c r="IT8" s="583">
        <f t="shared" si="18"/>
        <v>234</v>
      </c>
      <c r="IU8" s="583">
        <f t="shared" si="18"/>
        <v>235</v>
      </c>
      <c r="IV8" s="583">
        <f t="shared" si="18"/>
        <v>236</v>
      </c>
      <c r="IW8" s="583">
        <f t="shared" si="18"/>
        <v>237</v>
      </c>
      <c r="IX8" s="583">
        <f t="shared" si="18"/>
        <v>238</v>
      </c>
      <c r="IY8" s="583">
        <f t="shared" si="18"/>
        <v>239</v>
      </c>
      <c r="IZ8" s="583">
        <f t="shared" si="18"/>
        <v>240</v>
      </c>
      <c r="JA8" s="584">
        <f>IN8+1</f>
        <v>20</v>
      </c>
      <c r="JB8" s="583">
        <f>IZ8+1</f>
        <v>241</v>
      </c>
      <c r="JC8" s="583">
        <f>JB8+1</f>
        <v>242</v>
      </c>
      <c r="JD8" s="583">
        <f t="shared" ref="JD8:JM8" si="19">JC8+1</f>
        <v>243</v>
      </c>
      <c r="JE8" s="583">
        <f t="shared" si="19"/>
        <v>244</v>
      </c>
      <c r="JF8" s="583">
        <f t="shared" si="19"/>
        <v>245</v>
      </c>
      <c r="JG8" s="583">
        <f t="shared" si="19"/>
        <v>246</v>
      </c>
      <c r="JH8" s="583">
        <f t="shared" si="19"/>
        <v>247</v>
      </c>
      <c r="JI8" s="583">
        <f t="shared" si="19"/>
        <v>248</v>
      </c>
      <c r="JJ8" s="583">
        <f t="shared" si="19"/>
        <v>249</v>
      </c>
      <c r="JK8" s="583">
        <f t="shared" si="19"/>
        <v>250</v>
      </c>
      <c r="JL8" s="583">
        <f t="shared" si="19"/>
        <v>251</v>
      </c>
      <c r="JM8" s="583">
        <f t="shared" si="19"/>
        <v>252</v>
      </c>
      <c r="JN8" s="584">
        <f>JA8+1</f>
        <v>21</v>
      </c>
      <c r="JO8" s="583">
        <f>JM8+1</f>
        <v>253</v>
      </c>
      <c r="JP8" s="583">
        <f>JO8+1</f>
        <v>254</v>
      </c>
      <c r="JQ8" s="583">
        <f t="shared" ref="JQ8:JZ8" si="20">JP8+1</f>
        <v>255</v>
      </c>
      <c r="JR8" s="583">
        <f t="shared" si="20"/>
        <v>256</v>
      </c>
      <c r="JS8" s="583">
        <f t="shared" si="20"/>
        <v>257</v>
      </c>
      <c r="JT8" s="583">
        <f t="shared" si="20"/>
        <v>258</v>
      </c>
      <c r="JU8" s="583">
        <f t="shared" si="20"/>
        <v>259</v>
      </c>
      <c r="JV8" s="583">
        <f t="shared" si="20"/>
        <v>260</v>
      </c>
      <c r="JW8" s="583">
        <f t="shared" si="20"/>
        <v>261</v>
      </c>
      <c r="JX8" s="583">
        <f t="shared" si="20"/>
        <v>262</v>
      </c>
      <c r="JY8" s="583">
        <f t="shared" si="20"/>
        <v>263</v>
      </c>
      <c r="JZ8" s="583">
        <f t="shared" si="20"/>
        <v>264</v>
      </c>
      <c r="KA8" s="584">
        <f>JN8+1</f>
        <v>22</v>
      </c>
      <c r="KB8" s="583">
        <f>JZ8+1</f>
        <v>265</v>
      </c>
      <c r="KC8" s="583">
        <f>KB8+1</f>
        <v>266</v>
      </c>
      <c r="KD8" s="583">
        <f t="shared" ref="KD8:KM8" si="21">KC8+1</f>
        <v>267</v>
      </c>
      <c r="KE8" s="583">
        <f t="shared" si="21"/>
        <v>268</v>
      </c>
      <c r="KF8" s="583">
        <f t="shared" si="21"/>
        <v>269</v>
      </c>
      <c r="KG8" s="583">
        <f t="shared" si="21"/>
        <v>270</v>
      </c>
      <c r="KH8" s="583">
        <f t="shared" si="21"/>
        <v>271</v>
      </c>
      <c r="KI8" s="583">
        <f t="shared" si="21"/>
        <v>272</v>
      </c>
      <c r="KJ8" s="583">
        <f t="shared" si="21"/>
        <v>273</v>
      </c>
      <c r="KK8" s="583">
        <f t="shared" si="21"/>
        <v>274</v>
      </c>
      <c r="KL8" s="583">
        <f t="shared" si="21"/>
        <v>275</v>
      </c>
      <c r="KM8" s="583">
        <f t="shared" si="21"/>
        <v>276</v>
      </c>
      <c r="KN8" s="584">
        <f>KA8+1</f>
        <v>23</v>
      </c>
      <c r="KO8" s="583">
        <f>KM8+1</f>
        <v>277</v>
      </c>
      <c r="KP8" s="583">
        <f>KO8+1</f>
        <v>278</v>
      </c>
      <c r="KQ8" s="583">
        <f t="shared" ref="KQ8:KZ8" si="22">KP8+1</f>
        <v>279</v>
      </c>
      <c r="KR8" s="583">
        <f t="shared" si="22"/>
        <v>280</v>
      </c>
      <c r="KS8" s="583">
        <f t="shared" si="22"/>
        <v>281</v>
      </c>
      <c r="KT8" s="583">
        <f t="shared" si="22"/>
        <v>282</v>
      </c>
      <c r="KU8" s="583">
        <f t="shared" si="22"/>
        <v>283</v>
      </c>
      <c r="KV8" s="583">
        <f t="shared" si="22"/>
        <v>284</v>
      </c>
      <c r="KW8" s="583">
        <f t="shared" si="22"/>
        <v>285</v>
      </c>
      <c r="KX8" s="583">
        <f t="shared" si="22"/>
        <v>286</v>
      </c>
      <c r="KY8" s="583">
        <f t="shared" si="22"/>
        <v>287</v>
      </c>
      <c r="KZ8" s="583">
        <f t="shared" si="22"/>
        <v>288</v>
      </c>
      <c r="LA8" s="584">
        <f>KN8+1</f>
        <v>24</v>
      </c>
      <c r="LB8" s="583">
        <f>KZ8+1</f>
        <v>289</v>
      </c>
      <c r="LC8" s="583">
        <f>LB8+1</f>
        <v>290</v>
      </c>
      <c r="LD8" s="583">
        <f t="shared" ref="LD8:LM8" si="23">LC8+1</f>
        <v>291</v>
      </c>
      <c r="LE8" s="583">
        <f t="shared" si="23"/>
        <v>292</v>
      </c>
      <c r="LF8" s="583">
        <f t="shared" si="23"/>
        <v>293</v>
      </c>
      <c r="LG8" s="583">
        <f t="shared" si="23"/>
        <v>294</v>
      </c>
      <c r="LH8" s="583">
        <f t="shared" si="23"/>
        <v>295</v>
      </c>
      <c r="LI8" s="583">
        <f t="shared" si="23"/>
        <v>296</v>
      </c>
      <c r="LJ8" s="583">
        <f t="shared" si="23"/>
        <v>297</v>
      </c>
      <c r="LK8" s="583">
        <f t="shared" si="23"/>
        <v>298</v>
      </c>
      <c r="LL8" s="583">
        <f t="shared" si="23"/>
        <v>299</v>
      </c>
      <c r="LM8" s="583">
        <f t="shared" si="23"/>
        <v>300</v>
      </c>
      <c r="LN8" s="585">
        <f>LA8+1</f>
        <v>25</v>
      </c>
    </row>
    <row r="9" spans="1:326">
      <c r="A9" s="66"/>
      <c r="B9" s="64"/>
      <c r="C9" s="64"/>
      <c r="D9" s="64"/>
      <c r="E9" s="64"/>
      <c r="F9" s="64"/>
      <c r="G9" s="64"/>
      <c r="H9" s="64"/>
      <c r="I9" s="64"/>
      <c r="J9" s="64"/>
      <c r="K9" s="64"/>
      <c r="L9" s="64"/>
      <c r="M9" s="64"/>
      <c r="N9" s="65"/>
      <c r="O9" s="64"/>
      <c r="P9" s="64"/>
      <c r="Q9" s="64"/>
      <c r="R9" s="64"/>
      <c r="S9" s="64"/>
      <c r="T9" s="64"/>
      <c r="U9" s="64"/>
      <c r="V9" s="64"/>
      <c r="W9" s="64"/>
      <c r="X9" s="64"/>
      <c r="Y9" s="64"/>
      <c r="Z9" s="64"/>
      <c r="AA9" s="65"/>
      <c r="AB9" s="64"/>
      <c r="AC9" s="64"/>
      <c r="AD9" s="64"/>
      <c r="AE9" s="64"/>
      <c r="AF9" s="64"/>
      <c r="AG9" s="64"/>
      <c r="AH9" s="64"/>
      <c r="AI9" s="64"/>
      <c r="AJ9" s="64"/>
      <c r="AK9" s="64"/>
      <c r="AL9" s="64"/>
      <c r="AM9" s="64"/>
      <c r="AN9" s="65"/>
      <c r="AO9" s="64"/>
      <c r="AP9" s="64"/>
      <c r="AQ9" s="64"/>
      <c r="AR9" s="64"/>
      <c r="AS9" s="64"/>
      <c r="AT9" s="64"/>
      <c r="AU9" s="64"/>
      <c r="AV9" s="64"/>
      <c r="AW9" s="64"/>
      <c r="AX9" s="64"/>
      <c r="AY9" s="64"/>
      <c r="AZ9" s="64"/>
      <c r="BA9" s="65"/>
      <c r="BB9" s="64"/>
      <c r="BC9" s="64"/>
      <c r="BD9" s="64"/>
      <c r="BE9" s="64"/>
      <c r="BF9" s="64"/>
      <c r="BG9" s="64"/>
      <c r="BH9" s="64"/>
      <c r="BI9" s="64"/>
      <c r="BJ9" s="64"/>
      <c r="BK9" s="64"/>
      <c r="BL9" s="64"/>
      <c r="BM9" s="64"/>
      <c r="BN9" s="65"/>
      <c r="BO9" s="64"/>
      <c r="BP9" s="64"/>
      <c r="BQ9" s="64"/>
      <c r="BR9" s="64"/>
      <c r="BS9" s="64"/>
      <c r="BT9" s="64"/>
      <c r="BU9" s="64"/>
      <c r="BV9" s="64"/>
      <c r="BW9" s="64"/>
      <c r="BX9" s="64"/>
      <c r="BY9" s="64"/>
      <c r="BZ9" s="64"/>
      <c r="CA9" s="65"/>
      <c r="CB9" s="64"/>
      <c r="CC9" s="64"/>
      <c r="CD9" s="64"/>
      <c r="CE9" s="64"/>
      <c r="CF9" s="64"/>
      <c r="CG9" s="64"/>
      <c r="CH9" s="64"/>
      <c r="CI9" s="64"/>
      <c r="CJ9" s="64"/>
      <c r="CK9" s="64"/>
      <c r="CL9" s="64"/>
      <c r="CM9" s="64"/>
      <c r="CN9" s="65"/>
      <c r="CO9" s="64"/>
      <c r="CP9" s="64"/>
      <c r="CQ9" s="64"/>
      <c r="CR9" s="64"/>
      <c r="CS9" s="64"/>
      <c r="CT9" s="64"/>
      <c r="CU9" s="64"/>
      <c r="CV9" s="64"/>
      <c r="CW9" s="64"/>
      <c r="CX9" s="64"/>
      <c r="CY9" s="64"/>
      <c r="CZ9" s="64"/>
      <c r="DA9" s="65"/>
      <c r="DB9" s="64"/>
      <c r="DC9" s="64"/>
      <c r="DD9" s="64"/>
      <c r="DE9" s="64"/>
      <c r="DF9" s="64"/>
      <c r="DG9" s="64"/>
      <c r="DH9" s="64"/>
      <c r="DI9" s="64"/>
      <c r="DJ9" s="64"/>
      <c r="DK9" s="64"/>
      <c r="DL9" s="64"/>
      <c r="DM9" s="64"/>
      <c r="DN9" s="65"/>
      <c r="DO9" s="64"/>
      <c r="DP9" s="64"/>
      <c r="DQ9" s="64"/>
      <c r="DR9" s="64"/>
      <c r="DS9" s="64"/>
      <c r="DT9" s="64"/>
      <c r="DU9" s="64"/>
      <c r="DV9" s="64"/>
      <c r="DW9" s="64"/>
      <c r="DX9" s="64"/>
      <c r="DY9" s="64"/>
      <c r="DZ9" s="64"/>
      <c r="EA9" s="65"/>
      <c r="EB9" s="64"/>
      <c r="EC9" s="64"/>
      <c r="ED9" s="64"/>
      <c r="EE9" s="64"/>
      <c r="EF9" s="64"/>
      <c r="EG9" s="64"/>
      <c r="EH9" s="64"/>
      <c r="EI9" s="64"/>
      <c r="EJ9" s="64"/>
      <c r="EK9" s="64"/>
      <c r="EL9" s="64"/>
      <c r="EM9" s="64"/>
      <c r="EN9" s="65"/>
      <c r="EO9" s="64"/>
      <c r="EP9" s="64"/>
      <c r="EQ9" s="64"/>
      <c r="ER9" s="64"/>
      <c r="ES9" s="64"/>
      <c r="ET9" s="64"/>
      <c r="EU9" s="64"/>
      <c r="EV9" s="64"/>
      <c r="EW9" s="64"/>
      <c r="EX9" s="64"/>
      <c r="EY9" s="64"/>
      <c r="EZ9" s="64"/>
      <c r="FA9" s="65"/>
      <c r="FB9" s="64"/>
      <c r="FC9" s="64"/>
      <c r="FD9" s="64"/>
      <c r="FE9" s="64"/>
      <c r="FF9" s="64"/>
      <c r="FG9" s="64"/>
      <c r="FH9" s="64"/>
      <c r="FI9" s="64"/>
      <c r="FJ9" s="64"/>
      <c r="FK9" s="64"/>
      <c r="FL9" s="64"/>
      <c r="FM9" s="64"/>
      <c r="FN9" s="65"/>
      <c r="FO9" s="64"/>
      <c r="FP9" s="64"/>
      <c r="FQ9" s="64"/>
      <c r="FR9" s="64"/>
      <c r="FS9" s="64"/>
      <c r="FT9" s="64"/>
      <c r="FU9" s="64"/>
      <c r="FV9" s="64"/>
      <c r="FW9" s="64"/>
      <c r="FX9" s="64"/>
      <c r="FY9" s="64"/>
      <c r="FZ9" s="64"/>
      <c r="GA9" s="65"/>
      <c r="GB9" s="64"/>
      <c r="GC9" s="64"/>
      <c r="GD9" s="64"/>
      <c r="GE9" s="64"/>
      <c r="GF9" s="64"/>
      <c r="GG9" s="64"/>
      <c r="GH9" s="64"/>
      <c r="GI9" s="64"/>
      <c r="GJ9" s="64"/>
      <c r="GK9" s="64"/>
      <c r="GL9" s="64"/>
      <c r="GM9" s="64"/>
      <c r="GN9" s="65"/>
      <c r="GO9" s="64"/>
      <c r="GP9" s="64"/>
      <c r="GQ9" s="64"/>
      <c r="GR9" s="64"/>
      <c r="GS9" s="64"/>
      <c r="GT9" s="64"/>
      <c r="GU9" s="64"/>
      <c r="GV9" s="64"/>
      <c r="GW9" s="64"/>
      <c r="GX9" s="64"/>
      <c r="GY9" s="64"/>
      <c r="GZ9" s="64"/>
      <c r="HA9" s="65"/>
      <c r="HB9" s="64"/>
      <c r="HC9" s="64"/>
      <c r="HD9" s="64"/>
      <c r="HE9" s="64"/>
      <c r="HF9" s="64"/>
      <c r="HG9" s="64"/>
      <c r="HH9" s="64"/>
      <c r="HI9" s="64"/>
      <c r="HJ9" s="64"/>
      <c r="HK9" s="64"/>
      <c r="HL9" s="64"/>
      <c r="HM9" s="64"/>
      <c r="HN9" s="65"/>
      <c r="HO9" s="64"/>
      <c r="HP9" s="64"/>
      <c r="HQ9" s="64"/>
      <c r="HR9" s="64"/>
      <c r="HS9" s="64"/>
      <c r="HT9" s="64"/>
      <c r="HU9" s="64"/>
      <c r="HV9" s="64"/>
      <c r="HW9" s="64"/>
      <c r="HX9" s="64"/>
      <c r="HY9" s="64"/>
      <c r="HZ9" s="64"/>
      <c r="IA9" s="65"/>
      <c r="IB9" s="64"/>
      <c r="IC9" s="64"/>
      <c r="ID9" s="64"/>
      <c r="IE9" s="64"/>
      <c r="IF9" s="64"/>
      <c r="IG9" s="64"/>
      <c r="IH9" s="64"/>
      <c r="II9" s="64"/>
      <c r="IJ9" s="64"/>
      <c r="IK9" s="64"/>
      <c r="IL9" s="64"/>
      <c r="IM9" s="64"/>
      <c r="IN9" s="65"/>
      <c r="IO9" s="64"/>
      <c r="IP9" s="64"/>
      <c r="IQ9" s="64"/>
      <c r="IR9" s="64"/>
      <c r="IS9" s="64"/>
      <c r="IT9" s="64"/>
      <c r="IU9" s="64"/>
      <c r="IV9" s="64"/>
      <c r="IW9" s="64"/>
      <c r="IX9" s="64"/>
      <c r="IY9" s="64"/>
      <c r="IZ9" s="64"/>
      <c r="JA9" s="65"/>
      <c r="JB9" s="64"/>
      <c r="JC9" s="64"/>
      <c r="JD9" s="64"/>
      <c r="JE9" s="64"/>
      <c r="JF9" s="64"/>
      <c r="JG9" s="64"/>
      <c r="JH9" s="64"/>
      <c r="JI9" s="64"/>
      <c r="JJ9" s="64"/>
      <c r="JK9" s="64"/>
      <c r="JL9" s="64"/>
      <c r="JM9" s="64"/>
      <c r="JN9" s="65"/>
      <c r="JO9" s="64"/>
      <c r="JP9" s="64"/>
      <c r="JQ9" s="64"/>
      <c r="JR9" s="64"/>
      <c r="JS9" s="64"/>
      <c r="JT9" s="64"/>
      <c r="JU9" s="64"/>
      <c r="JV9" s="64"/>
      <c r="JW9" s="64"/>
      <c r="JX9" s="64"/>
      <c r="JY9" s="64"/>
      <c r="JZ9" s="64"/>
      <c r="KA9" s="65"/>
      <c r="KB9" s="64"/>
      <c r="KC9" s="64"/>
      <c r="KD9" s="64"/>
      <c r="KE9" s="64"/>
      <c r="KF9" s="64"/>
      <c r="KG9" s="64"/>
      <c r="KH9" s="64"/>
      <c r="KI9" s="64"/>
      <c r="KJ9" s="64"/>
      <c r="KK9" s="64"/>
      <c r="KL9" s="64"/>
      <c r="KM9" s="64"/>
      <c r="KN9" s="65"/>
      <c r="KO9" s="64"/>
      <c r="KP9" s="64"/>
      <c r="KQ9" s="64"/>
      <c r="KR9" s="64"/>
      <c r="KS9" s="64"/>
      <c r="KT9" s="64"/>
      <c r="KU9" s="64"/>
      <c r="KV9" s="64"/>
      <c r="KW9" s="64"/>
      <c r="KX9" s="64"/>
      <c r="KY9" s="64"/>
      <c r="KZ9" s="64"/>
      <c r="LA9" s="65"/>
      <c r="LB9" s="64"/>
      <c r="LC9" s="64"/>
      <c r="LD9" s="64"/>
      <c r="LE9" s="64"/>
      <c r="LF9" s="64"/>
      <c r="LG9" s="64"/>
      <c r="LH9" s="64"/>
      <c r="LI9" s="64"/>
      <c r="LJ9" s="64"/>
      <c r="LK9" s="64"/>
      <c r="LL9" s="64"/>
      <c r="LM9" s="64"/>
      <c r="LN9" s="65"/>
    </row>
    <row r="10" spans="1:326">
      <c r="A10" s="540" t="s">
        <v>397</v>
      </c>
      <c r="B10" s="64"/>
      <c r="C10" s="64"/>
      <c r="D10" s="64"/>
      <c r="E10" s="64"/>
      <c r="F10" s="64"/>
      <c r="G10" s="64"/>
      <c r="H10" s="64"/>
      <c r="I10" s="64"/>
      <c r="J10" s="64"/>
      <c r="K10" s="64"/>
      <c r="L10" s="64"/>
      <c r="M10" s="64"/>
      <c r="N10" s="65"/>
      <c r="O10" s="64"/>
      <c r="P10" s="64"/>
      <c r="Q10" s="64"/>
      <c r="R10" s="64"/>
      <c r="S10" s="64"/>
      <c r="T10" s="64"/>
      <c r="U10" s="64"/>
      <c r="V10" s="64"/>
      <c r="W10" s="64"/>
      <c r="X10" s="64"/>
      <c r="Y10" s="64"/>
      <c r="Z10" s="64"/>
      <c r="AA10" s="65"/>
      <c r="AB10" s="64"/>
      <c r="AC10" s="64"/>
      <c r="AD10" s="64"/>
      <c r="AE10" s="64"/>
      <c r="AF10" s="64"/>
      <c r="AG10" s="64"/>
      <c r="AH10" s="64"/>
      <c r="AI10" s="64"/>
      <c r="AJ10" s="64"/>
      <c r="AK10" s="64"/>
      <c r="AL10" s="64"/>
      <c r="AM10" s="64"/>
      <c r="AN10" s="65"/>
      <c r="AO10" s="64"/>
      <c r="AP10" s="64"/>
      <c r="AQ10" s="64"/>
      <c r="AR10" s="64"/>
      <c r="AS10" s="64"/>
      <c r="AT10" s="64"/>
      <c r="AU10" s="64"/>
      <c r="AV10" s="64"/>
      <c r="AW10" s="64"/>
      <c r="AX10" s="64"/>
      <c r="AY10" s="64"/>
      <c r="AZ10" s="64"/>
      <c r="BA10" s="65"/>
      <c r="BB10" s="64"/>
      <c r="BC10" s="64"/>
      <c r="BD10" s="64"/>
      <c r="BE10" s="64"/>
      <c r="BF10" s="64"/>
      <c r="BG10" s="64"/>
      <c r="BH10" s="64"/>
      <c r="BI10" s="64"/>
      <c r="BJ10" s="64"/>
      <c r="BK10" s="64"/>
      <c r="BL10" s="64"/>
      <c r="BM10" s="64"/>
      <c r="BN10" s="65"/>
      <c r="BO10" s="64"/>
      <c r="BP10" s="64"/>
      <c r="BQ10" s="64"/>
      <c r="BR10" s="64"/>
      <c r="BS10" s="64"/>
      <c r="BT10" s="64"/>
      <c r="BU10" s="64"/>
      <c r="BV10" s="64"/>
      <c r="BW10" s="64"/>
      <c r="BX10" s="64"/>
      <c r="BY10" s="64"/>
      <c r="BZ10" s="64"/>
      <c r="CA10" s="65"/>
      <c r="CB10" s="64"/>
      <c r="CC10" s="64"/>
      <c r="CD10" s="64"/>
      <c r="CE10" s="64"/>
      <c r="CF10" s="64"/>
      <c r="CG10" s="64"/>
      <c r="CH10" s="64"/>
      <c r="CI10" s="64"/>
      <c r="CJ10" s="64"/>
      <c r="CK10" s="64"/>
      <c r="CL10" s="64"/>
      <c r="CM10" s="64"/>
      <c r="CN10" s="65"/>
      <c r="CO10" s="64"/>
      <c r="CP10" s="64"/>
      <c r="CQ10" s="64"/>
      <c r="CR10" s="64"/>
      <c r="CS10" s="64"/>
      <c r="CT10" s="64"/>
      <c r="CU10" s="64"/>
      <c r="CV10" s="64"/>
      <c r="CW10" s="64"/>
      <c r="CX10" s="64"/>
      <c r="CY10" s="64"/>
      <c r="CZ10" s="64"/>
      <c r="DA10" s="65"/>
      <c r="DB10" s="64"/>
      <c r="DC10" s="64"/>
      <c r="DD10" s="64"/>
      <c r="DE10" s="64"/>
      <c r="DF10" s="64"/>
      <c r="DG10" s="64"/>
      <c r="DH10" s="64"/>
      <c r="DI10" s="64"/>
      <c r="DJ10" s="64"/>
      <c r="DK10" s="64"/>
      <c r="DL10" s="64"/>
      <c r="DM10" s="64"/>
      <c r="DN10" s="65"/>
      <c r="DO10" s="64"/>
      <c r="DP10" s="64"/>
      <c r="DQ10" s="64"/>
      <c r="DR10" s="64"/>
      <c r="DS10" s="64"/>
      <c r="DT10" s="64"/>
      <c r="DU10" s="64"/>
      <c r="DV10" s="64"/>
      <c r="DW10" s="64"/>
      <c r="DX10" s="64"/>
      <c r="DY10" s="64"/>
      <c r="DZ10" s="64"/>
      <c r="EA10" s="65"/>
      <c r="EB10" s="64"/>
      <c r="EC10" s="64"/>
      <c r="ED10" s="64"/>
      <c r="EE10" s="64"/>
      <c r="EF10" s="64"/>
      <c r="EG10" s="64"/>
      <c r="EH10" s="64"/>
      <c r="EI10" s="64"/>
      <c r="EJ10" s="64"/>
      <c r="EK10" s="64"/>
      <c r="EL10" s="64"/>
      <c r="EM10" s="64"/>
      <c r="EN10" s="65"/>
      <c r="EO10" s="64"/>
      <c r="EP10" s="64"/>
      <c r="EQ10" s="64"/>
      <c r="ER10" s="64"/>
      <c r="ES10" s="64"/>
      <c r="ET10" s="64"/>
      <c r="EU10" s="64"/>
      <c r="EV10" s="64"/>
      <c r="EW10" s="64"/>
      <c r="EX10" s="64"/>
      <c r="EY10" s="64"/>
      <c r="EZ10" s="64"/>
      <c r="FA10" s="65"/>
      <c r="FB10" s="64"/>
      <c r="FC10" s="64"/>
      <c r="FD10" s="64"/>
      <c r="FE10" s="64"/>
      <c r="FF10" s="64"/>
      <c r="FG10" s="64"/>
      <c r="FH10" s="64"/>
      <c r="FI10" s="64"/>
      <c r="FJ10" s="64"/>
      <c r="FK10" s="64"/>
      <c r="FL10" s="64"/>
      <c r="FM10" s="64"/>
      <c r="FN10" s="65"/>
      <c r="FO10" s="64"/>
      <c r="FP10" s="64"/>
      <c r="FQ10" s="64"/>
      <c r="FR10" s="64"/>
      <c r="FS10" s="64"/>
      <c r="FT10" s="64"/>
      <c r="FU10" s="64"/>
      <c r="FV10" s="64"/>
      <c r="FW10" s="64"/>
      <c r="FX10" s="64"/>
      <c r="FY10" s="64"/>
      <c r="FZ10" s="64"/>
      <c r="GA10" s="65"/>
      <c r="GB10" s="64"/>
      <c r="GC10" s="64"/>
      <c r="GD10" s="64"/>
      <c r="GE10" s="64"/>
      <c r="GF10" s="64"/>
      <c r="GG10" s="64"/>
      <c r="GH10" s="64"/>
      <c r="GI10" s="64"/>
      <c r="GJ10" s="64"/>
      <c r="GK10" s="64"/>
      <c r="GL10" s="64"/>
      <c r="GM10" s="64"/>
      <c r="GN10" s="65"/>
      <c r="GO10" s="64"/>
      <c r="GP10" s="64"/>
      <c r="GQ10" s="64"/>
      <c r="GR10" s="64"/>
      <c r="GS10" s="64"/>
      <c r="GT10" s="64"/>
      <c r="GU10" s="64"/>
      <c r="GV10" s="64"/>
      <c r="GW10" s="64"/>
      <c r="GX10" s="64"/>
      <c r="GY10" s="64"/>
      <c r="GZ10" s="64"/>
      <c r="HA10" s="65"/>
      <c r="HB10" s="64"/>
      <c r="HC10" s="64"/>
      <c r="HD10" s="64"/>
      <c r="HE10" s="64"/>
      <c r="HF10" s="64"/>
      <c r="HG10" s="64"/>
      <c r="HH10" s="64"/>
      <c r="HI10" s="64"/>
      <c r="HJ10" s="64"/>
      <c r="HK10" s="64"/>
      <c r="HL10" s="64"/>
      <c r="HM10" s="64"/>
      <c r="HN10" s="65"/>
      <c r="HO10" s="64"/>
      <c r="HP10" s="64"/>
      <c r="HQ10" s="64"/>
      <c r="HR10" s="64"/>
      <c r="HS10" s="64"/>
      <c r="HT10" s="64"/>
      <c r="HU10" s="64"/>
      <c r="HV10" s="64"/>
      <c r="HW10" s="64"/>
      <c r="HX10" s="64"/>
      <c r="HY10" s="64"/>
      <c r="HZ10" s="64"/>
      <c r="IA10" s="65"/>
      <c r="IB10" s="64"/>
      <c r="IC10" s="64"/>
      <c r="ID10" s="64"/>
      <c r="IE10" s="64"/>
      <c r="IF10" s="64"/>
      <c r="IG10" s="64"/>
      <c r="IH10" s="64"/>
      <c r="II10" s="64"/>
      <c r="IJ10" s="64"/>
      <c r="IK10" s="64"/>
      <c r="IL10" s="64"/>
      <c r="IM10" s="64"/>
      <c r="IN10" s="65"/>
      <c r="IO10" s="64"/>
      <c r="IP10" s="64"/>
      <c r="IQ10" s="64"/>
      <c r="IR10" s="64"/>
      <c r="IS10" s="64"/>
      <c r="IT10" s="64"/>
      <c r="IU10" s="64"/>
      <c r="IV10" s="64"/>
      <c r="IW10" s="64"/>
      <c r="IX10" s="64"/>
      <c r="IY10" s="64"/>
      <c r="IZ10" s="64"/>
      <c r="JA10" s="65"/>
      <c r="JB10" s="64"/>
      <c r="JC10" s="64"/>
      <c r="JD10" s="64"/>
      <c r="JE10" s="64"/>
      <c r="JF10" s="64"/>
      <c r="JG10" s="64"/>
      <c r="JH10" s="64"/>
      <c r="JI10" s="64"/>
      <c r="JJ10" s="64"/>
      <c r="JK10" s="64"/>
      <c r="JL10" s="64"/>
      <c r="JM10" s="64"/>
      <c r="JN10" s="65"/>
      <c r="JO10" s="64"/>
      <c r="JP10" s="64"/>
      <c r="JQ10" s="64"/>
      <c r="JR10" s="64"/>
      <c r="JS10" s="64"/>
      <c r="JT10" s="64"/>
      <c r="JU10" s="64"/>
      <c r="JV10" s="64"/>
      <c r="JW10" s="64"/>
      <c r="JX10" s="64"/>
      <c r="JY10" s="64"/>
      <c r="JZ10" s="64"/>
      <c r="KA10" s="65"/>
      <c r="KB10" s="64"/>
      <c r="KC10" s="64"/>
      <c r="KD10" s="64"/>
      <c r="KE10" s="64"/>
      <c r="KF10" s="64"/>
      <c r="KG10" s="64"/>
      <c r="KH10" s="64"/>
      <c r="KI10" s="64"/>
      <c r="KJ10" s="64"/>
      <c r="KK10" s="64"/>
      <c r="KL10" s="64"/>
      <c r="KM10" s="64"/>
      <c r="KN10" s="65"/>
      <c r="KO10" s="64"/>
      <c r="KP10" s="64"/>
      <c r="KQ10" s="64"/>
      <c r="KR10" s="64"/>
      <c r="KS10" s="64"/>
      <c r="KT10" s="64"/>
      <c r="KU10" s="64"/>
      <c r="KV10" s="64"/>
      <c r="KW10" s="64"/>
      <c r="KX10" s="64"/>
      <c r="KY10" s="64"/>
      <c r="KZ10" s="64"/>
      <c r="LA10" s="65"/>
      <c r="LB10" s="64"/>
      <c r="LC10" s="64"/>
      <c r="LD10" s="64"/>
      <c r="LE10" s="64"/>
      <c r="LF10" s="64"/>
      <c r="LG10" s="64"/>
      <c r="LH10" s="64"/>
      <c r="LI10" s="64"/>
      <c r="LJ10" s="64"/>
      <c r="LK10" s="64"/>
      <c r="LL10" s="64"/>
      <c r="LM10" s="64"/>
      <c r="LN10" s="65"/>
    </row>
    <row r="11" spans="1:326">
      <c r="B11" s="64"/>
      <c r="C11" s="64"/>
      <c r="D11" s="64"/>
      <c r="E11" s="64"/>
      <c r="F11" s="64"/>
      <c r="G11" s="64"/>
      <c r="H11" s="64"/>
      <c r="I11" s="64"/>
      <c r="J11" s="64"/>
      <c r="K11" s="64"/>
      <c r="L11" s="64"/>
      <c r="M11" s="64"/>
      <c r="N11" s="65"/>
      <c r="O11" s="64"/>
      <c r="P11" s="64"/>
      <c r="Q11" s="64"/>
      <c r="R11" s="64"/>
      <c r="S11" s="64"/>
      <c r="T11" s="64"/>
      <c r="U11" s="64"/>
      <c r="V11" s="64"/>
      <c r="W11" s="64"/>
      <c r="X11" s="64"/>
      <c r="Y11" s="64"/>
      <c r="Z11" s="64"/>
      <c r="AA11" s="65"/>
      <c r="AB11" s="64"/>
      <c r="AC11" s="64"/>
      <c r="AD11" s="64"/>
      <c r="AE11" s="64"/>
      <c r="AF11" s="64"/>
      <c r="AG11" s="64"/>
      <c r="AH11" s="64"/>
      <c r="AI11" s="64"/>
      <c r="AJ11" s="64"/>
      <c r="AK11" s="64"/>
      <c r="AL11" s="64"/>
      <c r="AM11" s="64"/>
      <c r="AN11" s="65"/>
      <c r="AO11" s="64"/>
      <c r="AP11" s="64"/>
      <c r="AQ11" s="64"/>
      <c r="AR11" s="64"/>
      <c r="AS11" s="64"/>
      <c r="AT11" s="64"/>
      <c r="AU11" s="64"/>
      <c r="AV11" s="64"/>
      <c r="AW11" s="64"/>
      <c r="AX11" s="64"/>
      <c r="AY11" s="64"/>
      <c r="AZ11" s="64"/>
      <c r="BA11" s="65"/>
      <c r="BB11" s="64"/>
      <c r="BC11" s="64"/>
      <c r="BD11" s="64"/>
      <c r="BE11" s="64"/>
      <c r="BF11" s="64"/>
      <c r="BG11" s="64"/>
      <c r="BH11" s="64"/>
      <c r="BI11" s="64"/>
      <c r="BJ11" s="64"/>
      <c r="BK11" s="64"/>
      <c r="BL11" s="64"/>
      <c r="BM11" s="64"/>
      <c r="BN11" s="65"/>
      <c r="BO11" s="64"/>
      <c r="BP11" s="64"/>
      <c r="BQ11" s="64"/>
      <c r="BR11" s="64"/>
      <c r="BS11" s="64"/>
      <c r="BT11" s="64"/>
      <c r="BU11" s="64"/>
      <c r="BV11" s="64"/>
      <c r="BW11" s="64"/>
      <c r="BX11" s="64"/>
      <c r="BY11" s="64"/>
      <c r="BZ11" s="64"/>
      <c r="CA11" s="65"/>
      <c r="CB11" s="64"/>
      <c r="CC11" s="64"/>
      <c r="CD11" s="64"/>
      <c r="CE11" s="64"/>
      <c r="CF11" s="64"/>
      <c r="CG11" s="64"/>
      <c r="CH11" s="64"/>
      <c r="CI11" s="64"/>
      <c r="CJ11" s="64"/>
      <c r="CK11" s="64"/>
      <c r="CL11" s="64"/>
      <c r="CM11" s="64"/>
      <c r="CN11" s="65"/>
      <c r="CO11" s="64"/>
      <c r="CP11" s="64"/>
      <c r="CQ11" s="64"/>
      <c r="CR11" s="64"/>
      <c r="CS11" s="64"/>
      <c r="CT11" s="64"/>
      <c r="CU11" s="64"/>
      <c r="CV11" s="64"/>
      <c r="CW11" s="64"/>
      <c r="CX11" s="64"/>
      <c r="CY11" s="64"/>
      <c r="CZ11" s="64"/>
      <c r="DA11" s="65"/>
      <c r="DB11" s="64"/>
      <c r="DC11" s="64"/>
      <c r="DD11" s="64"/>
      <c r="DE11" s="64"/>
      <c r="DF11" s="64"/>
      <c r="DG11" s="64"/>
      <c r="DH11" s="64"/>
      <c r="DI11" s="64"/>
      <c r="DJ11" s="64"/>
      <c r="DK11" s="64"/>
      <c r="DL11" s="64"/>
      <c r="DM11" s="64"/>
      <c r="DN11" s="65"/>
      <c r="DO11" s="64"/>
      <c r="DP11" s="64"/>
      <c r="DQ11" s="64"/>
      <c r="DR11" s="64"/>
      <c r="DS11" s="64"/>
      <c r="DT11" s="64"/>
      <c r="DU11" s="64"/>
      <c r="DV11" s="64"/>
      <c r="DW11" s="64"/>
      <c r="DX11" s="64"/>
      <c r="DY11" s="64"/>
      <c r="DZ11" s="64"/>
      <c r="EA11" s="65"/>
      <c r="EB11" s="64"/>
      <c r="EC11" s="64"/>
      <c r="ED11" s="64"/>
      <c r="EE11" s="64"/>
      <c r="EF11" s="64"/>
      <c r="EG11" s="64"/>
      <c r="EH11" s="64"/>
      <c r="EI11" s="64"/>
      <c r="EJ11" s="64"/>
      <c r="EK11" s="64"/>
      <c r="EL11" s="64"/>
      <c r="EM11" s="64"/>
      <c r="EN11" s="65"/>
      <c r="EO11" s="64"/>
      <c r="EP11" s="64"/>
      <c r="EQ11" s="64"/>
      <c r="ER11" s="64"/>
      <c r="ES11" s="64"/>
      <c r="ET11" s="64"/>
      <c r="EU11" s="64"/>
      <c r="EV11" s="64"/>
      <c r="EW11" s="64"/>
      <c r="EX11" s="64"/>
      <c r="EY11" s="64"/>
      <c r="EZ11" s="64"/>
      <c r="FA11" s="65"/>
      <c r="FB11" s="64"/>
      <c r="FC11" s="64"/>
      <c r="FD11" s="64"/>
      <c r="FE11" s="64"/>
      <c r="FF11" s="64"/>
      <c r="FG11" s="64"/>
      <c r="FH11" s="64"/>
      <c r="FI11" s="64"/>
      <c r="FJ11" s="64"/>
      <c r="FK11" s="64"/>
      <c r="FL11" s="64"/>
      <c r="FM11" s="64"/>
      <c r="FN11" s="65"/>
      <c r="FO11" s="64"/>
      <c r="FP11" s="64"/>
      <c r="FQ11" s="64"/>
      <c r="FR11" s="64"/>
      <c r="FS11" s="64"/>
      <c r="FT11" s="64"/>
      <c r="FU11" s="64"/>
      <c r="FV11" s="64"/>
      <c r="FW11" s="64"/>
      <c r="FX11" s="64"/>
      <c r="FY11" s="64"/>
      <c r="FZ11" s="64"/>
      <c r="GA11" s="65"/>
      <c r="GB11" s="64"/>
      <c r="GC11" s="64"/>
      <c r="GD11" s="64"/>
      <c r="GE11" s="64"/>
      <c r="GF11" s="64"/>
      <c r="GG11" s="64"/>
      <c r="GH11" s="64"/>
      <c r="GI11" s="64"/>
      <c r="GJ11" s="64"/>
      <c r="GK11" s="64"/>
      <c r="GL11" s="64"/>
      <c r="GM11" s="64"/>
      <c r="GN11" s="65"/>
      <c r="GO11" s="64"/>
      <c r="GP11" s="64"/>
      <c r="GQ11" s="64"/>
      <c r="GR11" s="64"/>
      <c r="GS11" s="64"/>
      <c r="GT11" s="64"/>
      <c r="GU11" s="64"/>
      <c r="GV11" s="64"/>
      <c r="GW11" s="64"/>
      <c r="GX11" s="64"/>
      <c r="GY11" s="64"/>
      <c r="GZ11" s="64"/>
      <c r="HA11" s="65"/>
      <c r="HB11" s="64"/>
      <c r="HC11" s="64"/>
      <c r="HD11" s="64"/>
      <c r="HE11" s="64"/>
      <c r="HF11" s="64"/>
      <c r="HG11" s="64"/>
      <c r="HH11" s="64"/>
      <c r="HI11" s="64"/>
      <c r="HJ11" s="64"/>
      <c r="HK11" s="64"/>
      <c r="HL11" s="64"/>
      <c r="HM11" s="64"/>
      <c r="HN11" s="65"/>
      <c r="HO11" s="64"/>
      <c r="HP11" s="64"/>
      <c r="HQ11" s="64"/>
      <c r="HR11" s="64"/>
      <c r="HS11" s="64"/>
      <c r="HT11" s="64"/>
      <c r="HU11" s="64"/>
      <c r="HV11" s="64"/>
      <c r="HW11" s="64"/>
      <c r="HX11" s="64"/>
      <c r="HY11" s="64"/>
      <c r="HZ11" s="64"/>
      <c r="IA11" s="65"/>
      <c r="IB11" s="64"/>
      <c r="IC11" s="64"/>
      <c r="ID11" s="64"/>
      <c r="IE11" s="64"/>
      <c r="IF11" s="64"/>
      <c r="IG11" s="64"/>
      <c r="IH11" s="64"/>
      <c r="II11" s="64"/>
      <c r="IJ11" s="64"/>
      <c r="IK11" s="64"/>
      <c r="IL11" s="64"/>
      <c r="IM11" s="64"/>
      <c r="IN11" s="65"/>
      <c r="IO11" s="64"/>
      <c r="IP11" s="64"/>
      <c r="IQ11" s="64"/>
      <c r="IR11" s="64"/>
      <c r="IS11" s="64"/>
      <c r="IT11" s="64"/>
      <c r="IU11" s="64"/>
      <c r="IV11" s="64"/>
      <c r="IW11" s="64"/>
      <c r="IX11" s="64"/>
      <c r="IY11" s="64"/>
      <c r="IZ11" s="64"/>
      <c r="JA11" s="65"/>
      <c r="JB11" s="64"/>
      <c r="JC11" s="64"/>
      <c r="JD11" s="64"/>
      <c r="JE11" s="64"/>
      <c r="JF11" s="64"/>
      <c r="JG11" s="64"/>
      <c r="JH11" s="64"/>
      <c r="JI11" s="64"/>
      <c r="JJ11" s="64"/>
      <c r="JK11" s="64"/>
      <c r="JL11" s="64"/>
      <c r="JM11" s="64"/>
      <c r="JN11" s="65"/>
      <c r="JO11" s="64"/>
      <c r="JP11" s="64"/>
      <c r="JQ11" s="64"/>
      <c r="JR11" s="64"/>
      <c r="JS11" s="64"/>
      <c r="JT11" s="64"/>
      <c r="JU11" s="64"/>
      <c r="JV11" s="64"/>
      <c r="JW11" s="64"/>
      <c r="JX11" s="64"/>
      <c r="JY11" s="64"/>
      <c r="JZ11" s="64"/>
      <c r="KA11" s="65"/>
      <c r="KB11" s="64"/>
      <c r="KC11" s="64"/>
      <c r="KD11" s="64"/>
      <c r="KE11" s="64"/>
      <c r="KF11" s="64"/>
      <c r="KG11" s="64"/>
      <c r="KH11" s="64"/>
      <c r="KI11" s="64"/>
      <c r="KJ11" s="64"/>
      <c r="KK11" s="64"/>
      <c r="KL11" s="64"/>
      <c r="KM11" s="64"/>
      <c r="KN11" s="65"/>
      <c r="KO11" s="64"/>
      <c r="KP11" s="64"/>
      <c r="KQ11" s="64"/>
      <c r="KR11" s="64"/>
      <c r="KS11" s="64"/>
      <c r="KT11" s="64"/>
      <c r="KU11" s="64"/>
      <c r="KV11" s="64"/>
      <c r="KW11" s="64"/>
      <c r="KX11" s="64"/>
      <c r="KY11" s="64"/>
      <c r="KZ11" s="64"/>
      <c r="LA11" s="65"/>
      <c r="LB11" s="64"/>
      <c r="LC11" s="64"/>
      <c r="LD11" s="64"/>
      <c r="LE11" s="64"/>
      <c r="LF11" s="64"/>
      <c r="LG11" s="64"/>
      <c r="LH11" s="64"/>
      <c r="LI11" s="64"/>
      <c r="LJ11" s="64"/>
      <c r="LK11" s="64"/>
      <c r="LL11" s="64"/>
      <c r="LM11" s="64"/>
      <c r="LN11" s="65"/>
    </row>
    <row r="12" spans="1:326" s="544" customFormat="1">
      <c r="A12" s="538" t="s">
        <v>137</v>
      </c>
      <c r="B12" s="542">
        <f t="shared" ref="B12:M12" si="24">SUM(B13:B16,B19:B19)</f>
        <v>0</v>
      </c>
      <c r="C12" s="542">
        <f t="shared" si="24"/>
        <v>0</v>
      </c>
      <c r="D12" s="542">
        <f t="shared" si="24"/>
        <v>0</v>
      </c>
      <c r="E12" s="542">
        <f t="shared" si="24"/>
        <v>0</v>
      </c>
      <c r="F12" s="542">
        <f t="shared" si="24"/>
        <v>0</v>
      </c>
      <c r="G12" s="542">
        <f t="shared" si="24"/>
        <v>0</v>
      </c>
      <c r="H12" s="542">
        <f t="shared" si="24"/>
        <v>0</v>
      </c>
      <c r="I12" s="542">
        <f t="shared" si="24"/>
        <v>0</v>
      </c>
      <c r="J12" s="542">
        <f t="shared" si="24"/>
        <v>0</v>
      </c>
      <c r="K12" s="542">
        <f t="shared" si="24"/>
        <v>0</v>
      </c>
      <c r="L12" s="542">
        <f t="shared" si="24"/>
        <v>0</v>
      </c>
      <c r="M12" s="542">
        <f t="shared" si="24"/>
        <v>0</v>
      </c>
      <c r="N12" s="384">
        <f>IF(N5,SUM(N13:N16,N19:N19),0)</f>
        <v>0</v>
      </c>
      <c r="O12" s="542">
        <f t="shared" ref="O12:Z12" si="25">SUM(O13:O16,O19:O19)</f>
        <v>0</v>
      </c>
      <c r="P12" s="542">
        <f t="shared" si="25"/>
        <v>0</v>
      </c>
      <c r="Q12" s="542">
        <f t="shared" si="25"/>
        <v>0</v>
      </c>
      <c r="R12" s="542">
        <f t="shared" si="25"/>
        <v>0</v>
      </c>
      <c r="S12" s="542">
        <f t="shared" si="25"/>
        <v>0</v>
      </c>
      <c r="T12" s="542">
        <f t="shared" si="25"/>
        <v>0</v>
      </c>
      <c r="U12" s="542">
        <f t="shared" si="25"/>
        <v>0</v>
      </c>
      <c r="V12" s="542">
        <f t="shared" si="25"/>
        <v>0</v>
      </c>
      <c r="W12" s="542">
        <f t="shared" si="25"/>
        <v>0</v>
      </c>
      <c r="X12" s="542">
        <f t="shared" si="25"/>
        <v>0</v>
      </c>
      <c r="Y12" s="542">
        <f t="shared" si="25"/>
        <v>0</v>
      </c>
      <c r="Z12" s="542">
        <f t="shared" si="25"/>
        <v>0</v>
      </c>
      <c r="AA12" s="384">
        <f>IF(AA5,SUM(AA13:AA16,AA19:AA19),0)</f>
        <v>0</v>
      </c>
      <c r="AB12" s="542">
        <f t="shared" ref="AB12:AM12" si="26">SUM(AB13:AB16,AB19:AB19)</f>
        <v>0</v>
      </c>
      <c r="AC12" s="542">
        <f t="shared" si="26"/>
        <v>0</v>
      </c>
      <c r="AD12" s="542">
        <f t="shared" si="26"/>
        <v>0</v>
      </c>
      <c r="AE12" s="542">
        <f t="shared" si="26"/>
        <v>0</v>
      </c>
      <c r="AF12" s="542">
        <f t="shared" si="26"/>
        <v>0</v>
      </c>
      <c r="AG12" s="542">
        <f t="shared" si="26"/>
        <v>0</v>
      </c>
      <c r="AH12" s="542">
        <f t="shared" si="26"/>
        <v>0</v>
      </c>
      <c r="AI12" s="542">
        <f t="shared" si="26"/>
        <v>0</v>
      </c>
      <c r="AJ12" s="542">
        <f t="shared" si="26"/>
        <v>0</v>
      </c>
      <c r="AK12" s="542">
        <f t="shared" si="26"/>
        <v>0</v>
      </c>
      <c r="AL12" s="542">
        <f t="shared" si="26"/>
        <v>0</v>
      </c>
      <c r="AM12" s="542">
        <f t="shared" si="26"/>
        <v>0</v>
      </c>
      <c r="AN12" s="384">
        <f>IF(AN5,SUM(AN13:AN16,AN19:AN19),0)</f>
        <v>0</v>
      </c>
      <c r="AO12" s="542">
        <f t="shared" ref="AO12:AZ12" si="27">SUM(AO13:AO16,AO19:AO19)</f>
        <v>95833.333333333314</v>
      </c>
      <c r="AP12" s="542">
        <f t="shared" si="27"/>
        <v>95833.333333333328</v>
      </c>
      <c r="AQ12" s="542">
        <f t="shared" si="27"/>
        <v>95833.333333333328</v>
      </c>
      <c r="AR12" s="542">
        <f t="shared" si="27"/>
        <v>95833.333333333328</v>
      </c>
      <c r="AS12" s="542">
        <f t="shared" si="27"/>
        <v>95833.333333333328</v>
      </c>
      <c r="AT12" s="542">
        <f t="shared" si="27"/>
        <v>95833.333333333328</v>
      </c>
      <c r="AU12" s="542">
        <f t="shared" si="27"/>
        <v>95833.333333333328</v>
      </c>
      <c r="AV12" s="542">
        <f t="shared" si="27"/>
        <v>95833.333333333328</v>
      </c>
      <c r="AW12" s="542">
        <f t="shared" si="27"/>
        <v>95833.333333333328</v>
      </c>
      <c r="AX12" s="542">
        <f t="shared" si="27"/>
        <v>95833.333333333343</v>
      </c>
      <c r="AY12" s="542">
        <f t="shared" si="27"/>
        <v>95833.333333333328</v>
      </c>
      <c r="AZ12" s="542">
        <f t="shared" si="27"/>
        <v>95833.333333333328</v>
      </c>
      <c r="BA12" s="384">
        <f>IF(BA5,SUM(BA13:BA16,BA19:BA19),0)</f>
        <v>1150000</v>
      </c>
      <c r="BB12" s="542">
        <f t="shared" ref="BB12:BM12" si="28">SUM(BB13:BB16,BB19:BB19)</f>
        <v>95833.333333333328</v>
      </c>
      <c r="BC12" s="542">
        <f t="shared" si="28"/>
        <v>95833.333333333328</v>
      </c>
      <c r="BD12" s="542">
        <f t="shared" si="28"/>
        <v>95833.333333333328</v>
      </c>
      <c r="BE12" s="542">
        <f t="shared" si="28"/>
        <v>95833.333333333328</v>
      </c>
      <c r="BF12" s="542">
        <f t="shared" si="28"/>
        <v>95833.333333333328</v>
      </c>
      <c r="BG12" s="542">
        <f t="shared" si="28"/>
        <v>95833.333333333328</v>
      </c>
      <c r="BH12" s="542">
        <f t="shared" si="28"/>
        <v>95833.333333333328</v>
      </c>
      <c r="BI12" s="542">
        <f t="shared" si="28"/>
        <v>95833.333333333328</v>
      </c>
      <c r="BJ12" s="542">
        <f t="shared" si="28"/>
        <v>95833.333333333328</v>
      </c>
      <c r="BK12" s="542">
        <f t="shared" si="28"/>
        <v>95833.333333333328</v>
      </c>
      <c r="BL12" s="542">
        <f t="shared" si="28"/>
        <v>95833.333333333328</v>
      </c>
      <c r="BM12" s="542">
        <f t="shared" si="28"/>
        <v>95833.333333333328</v>
      </c>
      <c r="BN12" s="384">
        <f>IF(BN5,SUM(BN13:BN16,BN19:BN19),0)</f>
        <v>1149999.9999999995</v>
      </c>
      <c r="BO12" s="542">
        <f t="shared" ref="BO12:BZ12" si="29">SUM(BO13:BO16,BO19:BO19)</f>
        <v>95833.333333333328</v>
      </c>
      <c r="BP12" s="542">
        <f t="shared" si="29"/>
        <v>95833.333333333328</v>
      </c>
      <c r="BQ12" s="542">
        <f t="shared" si="29"/>
        <v>95833.333333333328</v>
      </c>
      <c r="BR12" s="542">
        <f t="shared" si="29"/>
        <v>95833.333333333328</v>
      </c>
      <c r="BS12" s="542">
        <f t="shared" si="29"/>
        <v>95833.333333333328</v>
      </c>
      <c r="BT12" s="542">
        <f t="shared" si="29"/>
        <v>95833.333333333328</v>
      </c>
      <c r="BU12" s="542">
        <f t="shared" si="29"/>
        <v>95833.333333333328</v>
      </c>
      <c r="BV12" s="542">
        <f t="shared" si="29"/>
        <v>95833.333333333328</v>
      </c>
      <c r="BW12" s="542">
        <f t="shared" si="29"/>
        <v>95833.333333333328</v>
      </c>
      <c r="BX12" s="542">
        <f t="shared" si="29"/>
        <v>95833.333333333328</v>
      </c>
      <c r="BY12" s="542">
        <f t="shared" si="29"/>
        <v>95833.333333333328</v>
      </c>
      <c r="BZ12" s="542">
        <f t="shared" si="29"/>
        <v>95833.333333333328</v>
      </c>
      <c r="CA12" s="384">
        <f>IF(CA5,SUM(CA13:CA16,CA19:CA19),0)</f>
        <v>1149999.9999999995</v>
      </c>
      <c r="CB12" s="542">
        <f t="shared" ref="CB12:CM12" si="30">SUM(CB13:CB16,CB19:CB19)</f>
        <v>95833.333333333328</v>
      </c>
      <c r="CC12" s="542">
        <f t="shared" si="30"/>
        <v>95833.333333333328</v>
      </c>
      <c r="CD12" s="542">
        <f t="shared" si="30"/>
        <v>95833.333333333328</v>
      </c>
      <c r="CE12" s="542">
        <f t="shared" si="30"/>
        <v>95833.333333333328</v>
      </c>
      <c r="CF12" s="542">
        <f t="shared" si="30"/>
        <v>95833.333333333328</v>
      </c>
      <c r="CG12" s="542">
        <f t="shared" si="30"/>
        <v>95833.333333333328</v>
      </c>
      <c r="CH12" s="542">
        <f t="shared" si="30"/>
        <v>95833.333333333328</v>
      </c>
      <c r="CI12" s="542">
        <f t="shared" si="30"/>
        <v>95833.333333333328</v>
      </c>
      <c r="CJ12" s="542">
        <f t="shared" si="30"/>
        <v>95833.333333333328</v>
      </c>
      <c r="CK12" s="542">
        <f t="shared" si="30"/>
        <v>95833.333333333328</v>
      </c>
      <c r="CL12" s="542">
        <f t="shared" si="30"/>
        <v>95833.333333333328</v>
      </c>
      <c r="CM12" s="542">
        <f t="shared" si="30"/>
        <v>95833.333333333328</v>
      </c>
      <c r="CN12" s="384">
        <f>IF(CN5,SUM(CN13:CN16,CN19:CN19),0)</f>
        <v>1149999.9999999995</v>
      </c>
      <c r="CO12" s="542">
        <f t="shared" ref="CO12:CZ12" si="31">SUM(CO13:CO16,CO19:CO19)</f>
        <v>95833.333333333328</v>
      </c>
      <c r="CP12" s="542">
        <f t="shared" si="31"/>
        <v>95833.333333333328</v>
      </c>
      <c r="CQ12" s="542">
        <f t="shared" si="31"/>
        <v>95833.333333333328</v>
      </c>
      <c r="CR12" s="542">
        <f t="shared" si="31"/>
        <v>95833.333333333328</v>
      </c>
      <c r="CS12" s="542">
        <f t="shared" si="31"/>
        <v>95833.333333333328</v>
      </c>
      <c r="CT12" s="542">
        <f t="shared" si="31"/>
        <v>95833.333333333328</v>
      </c>
      <c r="CU12" s="542">
        <f t="shared" si="31"/>
        <v>95833.333333333328</v>
      </c>
      <c r="CV12" s="542">
        <f t="shared" si="31"/>
        <v>95833.333333333328</v>
      </c>
      <c r="CW12" s="542">
        <f t="shared" si="31"/>
        <v>95833.333333333328</v>
      </c>
      <c r="CX12" s="542">
        <f t="shared" si="31"/>
        <v>95833.333333333328</v>
      </c>
      <c r="CY12" s="542">
        <f t="shared" si="31"/>
        <v>95833.333333333328</v>
      </c>
      <c r="CZ12" s="542">
        <f t="shared" si="31"/>
        <v>95833.333333333328</v>
      </c>
      <c r="DA12" s="384">
        <f>IF(DA5,SUM(DA13:DA16,DA19:DA19),0)</f>
        <v>1149999.9999999995</v>
      </c>
      <c r="DB12" s="542">
        <f t="shared" ref="DB12:DM12" si="32">SUM(DB13:DB16,DB19:DB19)</f>
        <v>95833.333333333328</v>
      </c>
      <c r="DC12" s="542">
        <f t="shared" si="32"/>
        <v>95833.333333333328</v>
      </c>
      <c r="DD12" s="542">
        <f t="shared" si="32"/>
        <v>95833.333333333328</v>
      </c>
      <c r="DE12" s="542">
        <f t="shared" si="32"/>
        <v>95833.333333333328</v>
      </c>
      <c r="DF12" s="542">
        <f t="shared" si="32"/>
        <v>95833.333333333328</v>
      </c>
      <c r="DG12" s="542">
        <f t="shared" si="32"/>
        <v>95833.333333333328</v>
      </c>
      <c r="DH12" s="542">
        <f t="shared" si="32"/>
        <v>95833.333333333328</v>
      </c>
      <c r="DI12" s="542">
        <f t="shared" si="32"/>
        <v>95833.333333333328</v>
      </c>
      <c r="DJ12" s="542">
        <f t="shared" si="32"/>
        <v>95833.333333333328</v>
      </c>
      <c r="DK12" s="542">
        <f t="shared" si="32"/>
        <v>95833.333333333328</v>
      </c>
      <c r="DL12" s="542">
        <f t="shared" si="32"/>
        <v>95833.333333333328</v>
      </c>
      <c r="DM12" s="542">
        <f t="shared" si="32"/>
        <v>95833.333333333328</v>
      </c>
      <c r="DN12" s="384">
        <f>IF(DN5,SUM(DN13:DN16,DN19:DN19),0)</f>
        <v>1149999.9999999995</v>
      </c>
      <c r="DO12" s="542">
        <f t="shared" ref="DO12:DZ12" si="33">SUM(DO13:DO16,DO19:DO19)</f>
        <v>95833.333333333328</v>
      </c>
      <c r="DP12" s="542">
        <f t="shared" si="33"/>
        <v>95833.333333333328</v>
      </c>
      <c r="DQ12" s="542">
        <f t="shared" si="33"/>
        <v>95833.333333333328</v>
      </c>
      <c r="DR12" s="542">
        <f t="shared" si="33"/>
        <v>95833.333333333328</v>
      </c>
      <c r="DS12" s="542">
        <f t="shared" si="33"/>
        <v>95833.333333333328</v>
      </c>
      <c r="DT12" s="542">
        <f t="shared" si="33"/>
        <v>95833.333333333328</v>
      </c>
      <c r="DU12" s="542">
        <f t="shared" si="33"/>
        <v>95833.333333333328</v>
      </c>
      <c r="DV12" s="542">
        <f t="shared" si="33"/>
        <v>95833.333333333328</v>
      </c>
      <c r="DW12" s="542">
        <f t="shared" si="33"/>
        <v>95833.333333333328</v>
      </c>
      <c r="DX12" s="542">
        <f t="shared" si="33"/>
        <v>95833.333333333328</v>
      </c>
      <c r="DY12" s="542">
        <f t="shared" si="33"/>
        <v>95833.333333333328</v>
      </c>
      <c r="DZ12" s="542">
        <f t="shared" si="33"/>
        <v>95833.333333333328</v>
      </c>
      <c r="EA12" s="384">
        <f>IF(EA5,SUM(EA13:EA16,EA19:EA19),0)</f>
        <v>1149999.9999999995</v>
      </c>
      <c r="EB12" s="542">
        <f t="shared" ref="EB12:EM12" si="34">SUM(EB13:EB16,EB19:EB19)</f>
        <v>95833.333333333328</v>
      </c>
      <c r="EC12" s="542">
        <f t="shared" si="34"/>
        <v>95833.333333333328</v>
      </c>
      <c r="ED12" s="542">
        <f t="shared" si="34"/>
        <v>95833.333333333328</v>
      </c>
      <c r="EE12" s="542">
        <f t="shared" si="34"/>
        <v>95833.333333333328</v>
      </c>
      <c r="EF12" s="542">
        <f t="shared" si="34"/>
        <v>95833.333333333328</v>
      </c>
      <c r="EG12" s="542">
        <f t="shared" si="34"/>
        <v>95833.333333333328</v>
      </c>
      <c r="EH12" s="542">
        <f t="shared" si="34"/>
        <v>95833.333333333328</v>
      </c>
      <c r="EI12" s="542">
        <f t="shared" si="34"/>
        <v>95833.333333333328</v>
      </c>
      <c r="EJ12" s="542">
        <f t="shared" si="34"/>
        <v>95833.333333333328</v>
      </c>
      <c r="EK12" s="542">
        <f t="shared" si="34"/>
        <v>95833.333333333328</v>
      </c>
      <c r="EL12" s="542">
        <f t="shared" si="34"/>
        <v>95833.333333333328</v>
      </c>
      <c r="EM12" s="542">
        <f t="shared" si="34"/>
        <v>95833.333333333328</v>
      </c>
      <c r="EN12" s="384">
        <f>IF(EN5,SUM(EN13:EN16,EN19:EN19),0)</f>
        <v>1149999.9999999995</v>
      </c>
      <c r="EO12" s="542">
        <f t="shared" ref="EO12:EZ12" si="35">SUM(EO13:EO16,EO19:EO19)</f>
        <v>95833.333333333328</v>
      </c>
      <c r="EP12" s="542">
        <f t="shared" si="35"/>
        <v>95833.333333333328</v>
      </c>
      <c r="EQ12" s="542">
        <f t="shared" si="35"/>
        <v>95833.333333333328</v>
      </c>
      <c r="ER12" s="542">
        <f t="shared" si="35"/>
        <v>95833.333333333328</v>
      </c>
      <c r="ES12" s="542">
        <f t="shared" si="35"/>
        <v>95833.333333333328</v>
      </c>
      <c r="ET12" s="542">
        <f t="shared" si="35"/>
        <v>95833.333333333328</v>
      </c>
      <c r="EU12" s="542">
        <f t="shared" si="35"/>
        <v>95833.333333333328</v>
      </c>
      <c r="EV12" s="542">
        <f t="shared" si="35"/>
        <v>95833.333333333328</v>
      </c>
      <c r="EW12" s="542">
        <f t="shared" si="35"/>
        <v>95833.333333333328</v>
      </c>
      <c r="EX12" s="542">
        <f t="shared" si="35"/>
        <v>95833.333333333328</v>
      </c>
      <c r="EY12" s="542">
        <f t="shared" si="35"/>
        <v>95833.333333333328</v>
      </c>
      <c r="EZ12" s="542">
        <f t="shared" si="35"/>
        <v>95833.333333333328</v>
      </c>
      <c r="FA12" s="384">
        <f>IF(FA5,SUM(FA13:FA16,FA19:FA19),0)</f>
        <v>1149999.9999999995</v>
      </c>
      <c r="FB12" s="542">
        <f t="shared" ref="FB12:FM12" si="36">SUM(FB13:FB16,FB19:FB19)</f>
        <v>95833.333333333328</v>
      </c>
      <c r="FC12" s="542">
        <f t="shared" si="36"/>
        <v>95833.333333333328</v>
      </c>
      <c r="FD12" s="542">
        <f t="shared" si="36"/>
        <v>95833.333333333328</v>
      </c>
      <c r="FE12" s="542">
        <f t="shared" si="36"/>
        <v>95833.333333333328</v>
      </c>
      <c r="FF12" s="542">
        <f t="shared" si="36"/>
        <v>95833.333333333328</v>
      </c>
      <c r="FG12" s="542">
        <f t="shared" si="36"/>
        <v>95833.333333333328</v>
      </c>
      <c r="FH12" s="542">
        <f t="shared" si="36"/>
        <v>95833.333333333328</v>
      </c>
      <c r="FI12" s="542">
        <f t="shared" si="36"/>
        <v>95833.333333333328</v>
      </c>
      <c r="FJ12" s="542">
        <f t="shared" si="36"/>
        <v>95833.333333333328</v>
      </c>
      <c r="FK12" s="542">
        <f t="shared" si="36"/>
        <v>95833.333333333328</v>
      </c>
      <c r="FL12" s="542">
        <f t="shared" si="36"/>
        <v>95833.333333333328</v>
      </c>
      <c r="FM12" s="542">
        <f t="shared" si="36"/>
        <v>95833.333333333328</v>
      </c>
      <c r="FN12" s="384">
        <f>IF(FN5,SUM(FN13:FN16,FN19:FN19),0)</f>
        <v>1149999.9999999995</v>
      </c>
      <c r="FO12" s="542">
        <f t="shared" ref="FO12:FZ12" si="37">SUM(FO13:FO16,FO19:FO19)</f>
        <v>95833.333333333328</v>
      </c>
      <c r="FP12" s="542">
        <f t="shared" si="37"/>
        <v>95833.333333333328</v>
      </c>
      <c r="FQ12" s="542">
        <f t="shared" si="37"/>
        <v>95833.333333333328</v>
      </c>
      <c r="FR12" s="542">
        <f t="shared" si="37"/>
        <v>95833.333333333328</v>
      </c>
      <c r="FS12" s="542">
        <f t="shared" si="37"/>
        <v>95833.333333333328</v>
      </c>
      <c r="FT12" s="542">
        <f t="shared" si="37"/>
        <v>95833.333333333328</v>
      </c>
      <c r="FU12" s="542">
        <f t="shared" si="37"/>
        <v>95833.333333333328</v>
      </c>
      <c r="FV12" s="542">
        <f t="shared" si="37"/>
        <v>95833.333333333328</v>
      </c>
      <c r="FW12" s="542">
        <f t="shared" si="37"/>
        <v>95833.333333333328</v>
      </c>
      <c r="FX12" s="542">
        <f t="shared" si="37"/>
        <v>95833.333333333328</v>
      </c>
      <c r="FY12" s="542">
        <f t="shared" si="37"/>
        <v>95833.333333333328</v>
      </c>
      <c r="FZ12" s="542">
        <f t="shared" si="37"/>
        <v>95833.333333333328</v>
      </c>
      <c r="GA12" s="384">
        <f>IF(GA5,SUM(GA13:GA16,GA19:GA19),0)</f>
        <v>1149999.9999999995</v>
      </c>
      <c r="GB12" s="542">
        <f t="shared" ref="GB12:GM12" si="38">SUM(GB13:GB16,GB19:GB19)</f>
        <v>95833.333333333328</v>
      </c>
      <c r="GC12" s="542">
        <f t="shared" si="38"/>
        <v>95833.333333333328</v>
      </c>
      <c r="GD12" s="542">
        <f t="shared" si="38"/>
        <v>95833.333333333328</v>
      </c>
      <c r="GE12" s="542">
        <f t="shared" si="38"/>
        <v>95833.333333333328</v>
      </c>
      <c r="GF12" s="542">
        <f t="shared" si="38"/>
        <v>95833.333333333328</v>
      </c>
      <c r="GG12" s="542">
        <f t="shared" si="38"/>
        <v>95833.333333333328</v>
      </c>
      <c r="GH12" s="542">
        <f t="shared" si="38"/>
        <v>95833.333333333328</v>
      </c>
      <c r="GI12" s="542">
        <f t="shared" si="38"/>
        <v>95833.333333333328</v>
      </c>
      <c r="GJ12" s="542">
        <f t="shared" si="38"/>
        <v>95833.333333333328</v>
      </c>
      <c r="GK12" s="542">
        <f t="shared" si="38"/>
        <v>95833.333333333328</v>
      </c>
      <c r="GL12" s="542">
        <f t="shared" si="38"/>
        <v>95833.333333333328</v>
      </c>
      <c r="GM12" s="542">
        <f t="shared" si="38"/>
        <v>95833.333333333343</v>
      </c>
      <c r="GN12" s="384">
        <f>IF(GN5,SUM(GN13:GN16,GN19:GN19),0)</f>
        <v>1150000</v>
      </c>
      <c r="GO12" s="542">
        <f t="shared" ref="GO12:GZ12" si="39">SUM(GO13:GO16,GO19:GO19)</f>
        <v>0</v>
      </c>
      <c r="GP12" s="542">
        <f t="shared" si="39"/>
        <v>0</v>
      </c>
      <c r="GQ12" s="542">
        <f t="shared" si="39"/>
        <v>0</v>
      </c>
      <c r="GR12" s="542">
        <f t="shared" si="39"/>
        <v>0</v>
      </c>
      <c r="GS12" s="542">
        <f t="shared" si="39"/>
        <v>0</v>
      </c>
      <c r="GT12" s="542">
        <f t="shared" si="39"/>
        <v>0</v>
      </c>
      <c r="GU12" s="542">
        <f t="shared" si="39"/>
        <v>0</v>
      </c>
      <c r="GV12" s="542">
        <f t="shared" si="39"/>
        <v>0</v>
      </c>
      <c r="GW12" s="542">
        <f t="shared" si="39"/>
        <v>0</v>
      </c>
      <c r="GX12" s="542">
        <f t="shared" si="39"/>
        <v>0</v>
      </c>
      <c r="GY12" s="542">
        <f t="shared" si="39"/>
        <v>0</v>
      </c>
      <c r="GZ12" s="542">
        <f t="shared" si="39"/>
        <v>0</v>
      </c>
      <c r="HA12" s="384">
        <f>IF(HA5,SUM(HA13:HA16,HA19:HA19),0)</f>
        <v>0</v>
      </c>
      <c r="HB12" s="542">
        <f t="shared" ref="HB12:HM12" si="40">SUM(HB13:HB16,HB19:HB19)</f>
        <v>0</v>
      </c>
      <c r="HC12" s="542">
        <f t="shared" si="40"/>
        <v>0</v>
      </c>
      <c r="HD12" s="542">
        <f t="shared" si="40"/>
        <v>0</v>
      </c>
      <c r="HE12" s="542">
        <f t="shared" si="40"/>
        <v>0</v>
      </c>
      <c r="HF12" s="542">
        <f t="shared" si="40"/>
        <v>0</v>
      </c>
      <c r="HG12" s="542">
        <f t="shared" si="40"/>
        <v>0</v>
      </c>
      <c r="HH12" s="542">
        <f t="shared" si="40"/>
        <v>0</v>
      </c>
      <c r="HI12" s="542">
        <f t="shared" si="40"/>
        <v>0</v>
      </c>
      <c r="HJ12" s="542">
        <f t="shared" si="40"/>
        <v>0</v>
      </c>
      <c r="HK12" s="542">
        <f t="shared" si="40"/>
        <v>0</v>
      </c>
      <c r="HL12" s="542">
        <f t="shared" si="40"/>
        <v>0</v>
      </c>
      <c r="HM12" s="542">
        <f t="shared" si="40"/>
        <v>0</v>
      </c>
      <c r="HN12" s="384">
        <f>IF(HN5,SUM(HN13:HN16,HN19:HN19),0)</f>
        <v>0</v>
      </c>
      <c r="HO12" s="542">
        <f t="shared" ref="HO12:HZ12" si="41">SUM(HO13:HO16,HO19:HO19)</f>
        <v>0</v>
      </c>
      <c r="HP12" s="542">
        <f t="shared" si="41"/>
        <v>0</v>
      </c>
      <c r="HQ12" s="542">
        <f t="shared" si="41"/>
        <v>0</v>
      </c>
      <c r="HR12" s="542">
        <f t="shared" si="41"/>
        <v>0</v>
      </c>
      <c r="HS12" s="542">
        <f t="shared" si="41"/>
        <v>0</v>
      </c>
      <c r="HT12" s="542">
        <f t="shared" si="41"/>
        <v>0</v>
      </c>
      <c r="HU12" s="542">
        <f t="shared" si="41"/>
        <v>0</v>
      </c>
      <c r="HV12" s="542">
        <f t="shared" si="41"/>
        <v>0</v>
      </c>
      <c r="HW12" s="542">
        <f t="shared" si="41"/>
        <v>0</v>
      </c>
      <c r="HX12" s="542">
        <f t="shared" si="41"/>
        <v>0</v>
      </c>
      <c r="HY12" s="542">
        <f t="shared" si="41"/>
        <v>0</v>
      </c>
      <c r="HZ12" s="542">
        <f t="shared" si="41"/>
        <v>0</v>
      </c>
      <c r="IA12" s="384">
        <f>IF(IA5,SUM(IA13:IA16,IA19:IA19),0)</f>
        <v>0</v>
      </c>
      <c r="IB12" s="542">
        <f t="shared" ref="IB12:IM12" si="42">SUM(IB13:IB16,IB19:IB19)</f>
        <v>0</v>
      </c>
      <c r="IC12" s="542">
        <f t="shared" si="42"/>
        <v>0</v>
      </c>
      <c r="ID12" s="542">
        <f t="shared" si="42"/>
        <v>0</v>
      </c>
      <c r="IE12" s="542">
        <f t="shared" si="42"/>
        <v>0</v>
      </c>
      <c r="IF12" s="542">
        <f t="shared" si="42"/>
        <v>0</v>
      </c>
      <c r="IG12" s="542">
        <f t="shared" si="42"/>
        <v>0</v>
      </c>
      <c r="IH12" s="542">
        <f t="shared" si="42"/>
        <v>0</v>
      </c>
      <c r="II12" s="542">
        <f t="shared" si="42"/>
        <v>0</v>
      </c>
      <c r="IJ12" s="542">
        <f t="shared" si="42"/>
        <v>0</v>
      </c>
      <c r="IK12" s="542">
        <f t="shared" si="42"/>
        <v>0</v>
      </c>
      <c r="IL12" s="542">
        <f t="shared" si="42"/>
        <v>0</v>
      </c>
      <c r="IM12" s="542">
        <f t="shared" si="42"/>
        <v>0</v>
      </c>
      <c r="IN12" s="384">
        <f>IF(IN5,SUM(IN13:IN16,IN19:IN19),0)</f>
        <v>0</v>
      </c>
      <c r="IO12" s="542">
        <f t="shared" ref="IO12:IZ12" si="43">SUM(IO13:IO16,IO19:IO19)</f>
        <v>0</v>
      </c>
      <c r="IP12" s="542">
        <f t="shared" si="43"/>
        <v>0</v>
      </c>
      <c r="IQ12" s="542">
        <f t="shared" si="43"/>
        <v>0</v>
      </c>
      <c r="IR12" s="542">
        <f t="shared" si="43"/>
        <v>0</v>
      </c>
      <c r="IS12" s="542">
        <f t="shared" si="43"/>
        <v>0</v>
      </c>
      <c r="IT12" s="542">
        <f t="shared" si="43"/>
        <v>0</v>
      </c>
      <c r="IU12" s="542">
        <f t="shared" si="43"/>
        <v>0</v>
      </c>
      <c r="IV12" s="542">
        <f t="shared" si="43"/>
        <v>0</v>
      </c>
      <c r="IW12" s="542">
        <f t="shared" si="43"/>
        <v>0</v>
      </c>
      <c r="IX12" s="542">
        <f t="shared" si="43"/>
        <v>0</v>
      </c>
      <c r="IY12" s="542">
        <f t="shared" si="43"/>
        <v>0</v>
      </c>
      <c r="IZ12" s="542">
        <f t="shared" si="43"/>
        <v>0</v>
      </c>
      <c r="JA12" s="384">
        <f>IF(JA5,SUM(JA13:JA16,JA19:JA19),0)</f>
        <v>0</v>
      </c>
      <c r="JB12" s="542">
        <f t="shared" ref="JB12:JM12" si="44">SUM(JB13:JB16,JB19:JB19)</f>
        <v>0</v>
      </c>
      <c r="JC12" s="542">
        <f t="shared" si="44"/>
        <v>0</v>
      </c>
      <c r="JD12" s="542">
        <f t="shared" si="44"/>
        <v>0</v>
      </c>
      <c r="JE12" s="542">
        <f t="shared" si="44"/>
        <v>0</v>
      </c>
      <c r="JF12" s="542">
        <f t="shared" si="44"/>
        <v>0</v>
      </c>
      <c r="JG12" s="542">
        <f t="shared" si="44"/>
        <v>0</v>
      </c>
      <c r="JH12" s="542">
        <f t="shared" si="44"/>
        <v>0</v>
      </c>
      <c r="JI12" s="542">
        <f t="shared" si="44"/>
        <v>0</v>
      </c>
      <c r="JJ12" s="542">
        <f t="shared" si="44"/>
        <v>0</v>
      </c>
      <c r="JK12" s="542">
        <f t="shared" si="44"/>
        <v>0</v>
      </c>
      <c r="JL12" s="542">
        <f t="shared" si="44"/>
        <v>0</v>
      </c>
      <c r="JM12" s="542">
        <f t="shared" si="44"/>
        <v>0</v>
      </c>
      <c r="JN12" s="384">
        <f>IF(JN5,SUM(JN13:JN16,JN19:JN19),0)</f>
        <v>0</v>
      </c>
      <c r="JO12" s="542">
        <f t="shared" ref="JO12:JZ12" si="45">SUM(JO13:JO16,JO19:JO19)</f>
        <v>0</v>
      </c>
      <c r="JP12" s="542">
        <f t="shared" si="45"/>
        <v>0</v>
      </c>
      <c r="JQ12" s="542">
        <f t="shared" si="45"/>
        <v>0</v>
      </c>
      <c r="JR12" s="542">
        <f t="shared" si="45"/>
        <v>0</v>
      </c>
      <c r="JS12" s="542">
        <f t="shared" si="45"/>
        <v>0</v>
      </c>
      <c r="JT12" s="542">
        <f t="shared" si="45"/>
        <v>0</v>
      </c>
      <c r="JU12" s="542">
        <f t="shared" si="45"/>
        <v>0</v>
      </c>
      <c r="JV12" s="542">
        <f t="shared" si="45"/>
        <v>0</v>
      </c>
      <c r="JW12" s="542">
        <f t="shared" si="45"/>
        <v>0</v>
      </c>
      <c r="JX12" s="542">
        <f t="shared" si="45"/>
        <v>0</v>
      </c>
      <c r="JY12" s="542">
        <f t="shared" si="45"/>
        <v>0</v>
      </c>
      <c r="JZ12" s="542">
        <f t="shared" si="45"/>
        <v>0</v>
      </c>
      <c r="KA12" s="384">
        <f>IF(KA5,SUM(KA13:KA16,KA19:KA19),0)</f>
        <v>0</v>
      </c>
      <c r="KB12" s="542">
        <f t="shared" ref="KB12:KM12" si="46">SUM(KB13:KB16,KB19:KB19)</f>
        <v>0</v>
      </c>
      <c r="KC12" s="542">
        <f t="shared" si="46"/>
        <v>0</v>
      </c>
      <c r="KD12" s="542">
        <f t="shared" si="46"/>
        <v>0</v>
      </c>
      <c r="KE12" s="542">
        <f t="shared" si="46"/>
        <v>0</v>
      </c>
      <c r="KF12" s="542">
        <f t="shared" si="46"/>
        <v>0</v>
      </c>
      <c r="KG12" s="542">
        <f t="shared" si="46"/>
        <v>0</v>
      </c>
      <c r="KH12" s="542">
        <f t="shared" si="46"/>
        <v>0</v>
      </c>
      <c r="KI12" s="542">
        <f t="shared" si="46"/>
        <v>0</v>
      </c>
      <c r="KJ12" s="542">
        <f t="shared" si="46"/>
        <v>0</v>
      </c>
      <c r="KK12" s="542">
        <f t="shared" si="46"/>
        <v>0</v>
      </c>
      <c r="KL12" s="542">
        <f t="shared" si="46"/>
        <v>0</v>
      </c>
      <c r="KM12" s="542">
        <f t="shared" si="46"/>
        <v>0</v>
      </c>
      <c r="KN12" s="384">
        <f>IF(KN5,SUM(KN13:KN16,KN19:KN19),0)</f>
        <v>0</v>
      </c>
      <c r="KO12" s="542">
        <f t="shared" ref="KO12:KZ12" si="47">SUM(KO13:KO16,KO19:KO19)</f>
        <v>0</v>
      </c>
      <c r="KP12" s="542">
        <f t="shared" si="47"/>
        <v>0</v>
      </c>
      <c r="KQ12" s="542">
        <f t="shared" si="47"/>
        <v>0</v>
      </c>
      <c r="KR12" s="542">
        <f t="shared" si="47"/>
        <v>0</v>
      </c>
      <c r="KS12" s="542">
        <f t="shared" si="47"/>
        <v>0</v>
      </c>
      <c r="KT12" s="542">
        <f t="shared" si="47"/>
        <v>0</v>
      </c>
      <c r="KU12" s="542">
        <f t="shared" si="47"/>
        <v>0</v>
      </c>
      <c r="KV12" s="542">
        <f t="shared" si="47"/>
        <v>0</v>
      </c>
      <c r="KW12" s="542">
        <f t="shared" si="47"/>
        <v>0</v>
      </c>
      <c r="KX12" s="542">
        <f t="shared" si="47"/>
        <v>0</v>
      </c>
      <c r="KY12" s="542">
        <f t="shared" si="47"/>
        <v>0</v>
      </c>
      <c r="KZ12" s="542">
        <f t="shared" si="47"/>
        <v>0</v>
      </c>
      <c r="LA12" s="384">
        <f>IF(LA5,SUM(LA13:LA16,LA19:LA19),0)</f>
        <v>0</v>
      </c>
      <c r="LB12" s="542">
        <f t="shared" ref="LB12:LM12" si="48">SUM(LB13:LB16,LB19:LB19)</f>
        <v>0</v>
      </c>
      <c r="LC12" s="542">
        <f t="shared" si="48"/>
        <v>0</v>
      </c>
      <c r="LD12" s="542">
        <f t="shared" si="48"/>
        <v>0</v>
      </c>
      <c r="LE12" s="542">
        <f t="shared" si="48"/>
        <v>0</v>
      </c>
      <c r="LF12" s="542">
        <f t="shared" si="48"/>
        <v>0</v>
      </c>
      <c r="LG12" s="542">
        <f t="shared" si="48"/>
        <v>0</v>
      </c>
      <c r="LH12" s="542">
        <f t="shared" si="48"/>
        <v>0</v>
      </c>
      <c r="LI12" s="542">
        <f t="shared" si="48"/>
        <v>0</v>
      </c>
      <c r="LJ12" s="542">
        <f t="shared" si="48"/>
        <v>0</v>
      </c>
      <c r="LK12" s="542">
        <f t="shared" si="48"/>
        <v>0</v>
      </c>
      <c r="LL12" s="542">
        <f t="shared" si="48"/>
        <v>0</v>
      </c>
      <c r="LM12" s="542">
        <f t="shared" si="48"/>
        <v>0</v>
      </c>
      <c r="LN12" s="384">
        <f>IF(LN5,SUM(LN13:LN16,LN19:LN19),0)</f>
        <v>0</v>
      </c>
    </row>
    <row r="13" spans="1:326" s="545" customFormat="1">
      <c r="A13" s="541" t="s">
        <v>135</v>
      </c>
      <c r="B13" s="687">
        <f>'Investuotojas ir Finansuotojas'!B55+'Investuotojas ir Finansuotojas'!B56</f>
        <v>0</v>
      </c>
      <c r="C13" s="687">
        <f>'Investuotojas ir Finansuotojas'!C55+'Investuotojas ir Finansuotojas'!C56</f>
        <v>0</v>
      </c>
      <c r="D13" s="687">
        <f>'Investuotojas ir Finansuotojas'!D55+'Investuotojas ir Finansuotojas'!D56</f>
        <v>0</v>
      </c>
      <c r="E13" s="687">
        <f>'Investuotojas ir Finansuotojas'!E55+'Investuotojas ir Finansuotojas'!E56</f>
        <v>0</v>
      </c>
      <c r="F13" s="687">
        <f>'Investuotojas ir Finansuotojas'!F55+'Investuotojas ir Finansuotojas'!F56</f>
        <v>0</v>
      </c>
      <c r="G13" s="687">
        <f>'Investuotojas ir Finansuotojas'!G55+'Investuotojas ir Finansuotojas'!G56</f>
        <v>0</v>
      </c>
      <c r="H13" s="687">
        <f>'Investuotojas ir Finansuotojas'!H55+'Investuotojas ir Finansuotojas'!H56</f>
        <v>0</v>
      </c>
      <c r="I13" s="687">
        <f>'Investuotojas ir Finansuotojas'!I55+'Investuotojas ir Finansuotojas'!I56</f>
        <v>0</v>
      </c>
      <c r="J13" s="687">
        <f>'Investuotojas ir Finansuotojas'!J55+'Investuotojas ir Finansuotojas'!J56</f>
        <v>0</v>
      </c>
      <c r="K13" s="687">
        <f>'Investuotojas ir Finansuotojas'!K55+'Investuotojas ir Finansuotojas'!K56</f>
        <v>0</v>
      </c>
      <c r="L13" s="687">
        <f>'Investuotojas ir Finansuotojas'!L55+'Investuotojas ir Finansuotojas'!L56</f>
        <v>0</v>
      </c>
      <c r="M13" s="687">
        <f>'Investuotojas ir Finansuotojas'!M55+'Investuotojas ir Finansuotojas'!M56</f>
        <v>0</v>
      </c>
      <c r="N13" s="692">
        <f>SUM(B13:M14)</f>
        <v>0</v>
      </c>
      <c r="O13" s="687">
        <f>'Investuotojas ir Finansuotojas'!O55+'Investuotojas ir Finansuotojas'!O56</f>
        <v>0</v>
      </c>
      <c r="P13" s="687">
        <f>'Investuotojas ir Finansuotojas'!P55+'Investuotojas ir Finansuotojas'!P56</f>
        <v>0</v>
      </c>
      <c r="Q13" s="687">
        <f>'Investuotojas ir Finansuotojas'!Q55+'Investuotojas ir Finansuotojas'!Q56</f>
        <v>0</v>
      </c>
      <c r="R13" s="687">
        <f>'Investuotojas ir Finansuotojas'!R55+'Investuotojas ir Finansuotojas'!R56</f>
        <v>0</v>
      </c>
      <c r="S13" s="687">
        <f>'Investuotojas ir Finansuotojas'!S55+'Investuotojas ir Finansuotojas'!S56</f>
        <v>0</v>
      </c>
      <c r="T13" s="687">
        <f>'Investuotojas ir Finansuotojas'!T55+'Investuotojas ir Finansuotojas'!T56</f>
        <v>0</v>
      </c>
      <c r="U13" s="687">
        <f>'Investuotojas ir Finansuotojas'!U55+'Investuotojas ir Finansuotojas'!U56</f>
        <v>0</v>
      </c>
      <c r="V13" s="687">
        <f>'Investuotojas ir Finansuotojas'!V55+'Investuotojas ir Finansuotojas'!V56</f>
        <v>0</v>
      </c>
      <c r="W13" s="687">
        <f>'Investuotojas ir Finansuotojas'!W55+'Investuotojas ir Finansuotojas'!W56</f>
        <v>0</v>
      </c>
      <c r="X13" s="687">
        <f>'Investuotojas ir Finansuotojas'!X55+'Investuotojas ir Finansuotojas'!X56</f>
        <v>0</v>
      </c>
      <c r="Y13" s="687">
        <f>'Investuotojas ir Finansuotojas'!Y55+'Investuotojas ir Finansuotojas'!Y56</f>
        <v>0</v>
      </c>
      <c r="Z13" s="687">
        <f>'Investuotojas ir Finansuotojas'!Z55+'Investuotojas ir Finansuotojas'!Z56</f>
        <v>0</v>
      </c>
      <c r="AA13" s="692">
        <f>SUM(O13:Z14)</f>
        <v>0</v>
      </c>
      <c r="AB13" s="687">
        <f>'Investuotojas ir Finansuotojas'!AB55+'Investuotojas ir Finansuotojas'!AB56</f>
        <v>0</v>
      </c>
      <c r="AC13" s="687">
        <f>'Investuotojas ir Finansuotojas'!AC55+'Investuotojas ir Finansuotojas'!AC56</f>
        <v>0</v>
      </c>
      <c r="AD13" s="687">
        <f>'Investuotojas ir Finansuotojas'!AD55+'Investuotojas ir Finansuotojas'!AD56</f>
        <v>0</v>
      </c>
      <c r="AE13" s="687">
        <f>'Investuotojas ir Finansuotojas'!AE55+'Investuotojas ir Finansuotojas'!AE56</f>
        <v>0</v>
      </c>
      <c r="AF13" s="687">
        <f>'Investuotojas ir Finansuotojas'!AF55+'Investuotojas ir Finansuotojas'!AF56</f>
        <v>0</v>
      </c>
      <c r="AG13" s="687">
        <f>'Investuotojas ir Finansuotojas'!AG55+'Investuotojas ir Finansuotojas'!AG56</f>
        <v>0</v>
      </c>
      <c r="AH13" s="687">
        <f>'Investuotojas ir Finansuotojas'!AH55+'Investuotojas ir Finansuotojas'!AH56</f>
        <v>0</v>
      </c>
      <c r="AI13" s="687">
        <f>'Investuotojas ir Finansuotojas'!AI55+'Investuotojas ir Finansuotojas'!AI56</f>
        <v>0</v>
      </c>
      <c r="AJ13" s="687">
        <f>'Investuotojas ir Finansuotojas'!AJ55+'Investuotojas ir Finansuotojas'!AJ56</f>
        <v>0</v>
      </c>
      <c r="AK13" s="687">
        <f>'Investuotojas ir Finansuotojas'!AK55+'Investuotojas ir Finansuotojas'!AK56</f>
        <v>0</v>
      </c>
      <c r="AL13" s="687">
        <f>'Investuotojas ir Finansuotojas'!AL55+'Investuotojas ir Finansuotojas'!AL56</f>
        <v>0</v>
      </c>
      <c r="AM13" s="687">
        <f>'Investuotojas ir Finansuotojas'!AM55+'Investuotojas ir Finansuotojas'!AM56</f>
        <v>0</v>
      </c>
      <c r="AN13" s="692">
        <f>SUM(AB13:AM14)</f>
        <v>0</v>
      </c>
      <c r="AO13" s="693">
        <f>'Investuotojas ir Finansuotojas'!AO55+'Investuotojas ir Finansuotojas'!AO56</f>
        <v>2634.7899721971989</v>
      </c>
      <c r="AP13" s="687">
        <f>'Investuotojas ir Finansuotojas'!AP55+'Investuotojas ir Finansuotojas'!AP56</f>
        <v>74363.47484727735</v>
      </c>
      <c r="AQ13" s="687">
        <f>'Investuotojas ir Finansuotojas'!AQ55+'Investuotojas ir Finansuotojas'!AQ56</f>
        <v>74655.488063181401</v>
      </c>
      <c r="AR13" s="687">
        <f>'Investuotojas ir Finansuotojas'!AR55+'Investuotojas ir Finansuotojas'!AR56</f>
        <v>74948.718000818393</v>
      </c>
      <c r="AS13" s="687">
        <f>'Investuotojas ir Finansuotojas'!AS55+'Investuotojas ir Finansuotojas'!AS56</f>
        <v>75243.169729862217</v>
      </c>
      <c r="AT13" s="687">
        <f>'Investuotojas ir Finansuotojas'!AT55+'Investuotojas ir Finansuotojas'!AT56</f>
        <v>75538.848341110381</v>
      </c>
      <c r="AU13" s="687">
        <f>'Investuotojas ir Finansuotojas'!AU55+'Investuotojas ir Finansuotojas'!AU56</f>
        <v>75835.758946572081</v>
      </c>
      <c r="AV13" s="687">
        <f>'Investuotojas ir Finansuotojas'!AV55+'Investuotojas ir Finansuotojas'!AV56</f>
        <v>76133.90667955653</v>
      </c>
      <c r="AW13" s="687">
        <f>'Investuotojas ir Finansuotojas'!AW55+'Investuotojas ir Finansuotojas'!AW56</f>
        <v>76433.296694761753</v>
      </c>
      <c r="AX13" s="687">
        <f>'Investuotojas ir Finansuotojas'!AX55+'Investuotojas ir Finansuotojas'!AX56</f>
        <v>45727.70023981425</v>
      </c>
      <c r="AY13" s="687">
        <f>'Investuotojas ir Finansuotojas'!AY55+'Investuotojas ir Finansuotojas'!AY56</f>
        <v>15151.515151515152</v>
      </c>
      <c r="AZ13" s="687">
        <f>'Investuotojas ir Finansuotojas'!AZ55+'Investuotojas ir Finansuotojas'!AZ56</f>
        <v>15151.515151515152</v>
      </c>
      <c r="BA13" s="692">
        <f>SUM(AO13:AZ14)</f>
        <v>681818.18181818188</v>
      </c>
      <c r="BB13" s="687">
        <f>'Investuotojas ir Finansuotojas'!BB55+'Investuotojas ir Finansuotojas'!BB56</f>
        <v>15151.515151515152</v>
      </c>
      <c r="BC13" s="687">
        <f>'Investuotojas ir Finansuotojas'!BC55+'Investuotojas ir Finansuotojas'!BC56</f>
        <v>15151.515151515152</v>
      </c>
      <c r="BD13" s="687">
        <f>'Investuotojas ir Finansuotojas'!BD55+'Investuotojas ir Finansuotojas'!BD56</f>
        <v>15151.515151515152</v>
      </c>
      <c r="BE13" s="687">
        <f>'Investuotojas ir Finansuotojas'!BE55+'Investuotojas ir Finansuotojas'!BE56</f>
        <v>15151.515151515152</v>
      </c>
      <c r="BF13" s="687">
        <f>'Investuotojas ir Finansuotojas'!BF55+'Investuotojas ir Finansuotojas'!BF56</f>
        <v>15151.515151515152</v>
      </c>
      <c r="BG13" s="687">
        <f>'Investuotojas ir Finansuotojas'!BG55+'Investuotojas ir Finansuotojas'!BG56</f>
        <v>15151.515151515152</v>
      </c>
      <c r="BH13" s="687">
        <f>'Investuotojas ir Finansuotojas'!BH55+'Investuotojas ir Finansuotojas'!BH56</f>
        <v>15151.515151515152</v>
      </c>
      <c r="BI13" s="687">
        <f>'Investuotojas ir Finansuotojas'!BI55+'Investuotojas ir Finansuotojas'!BI56</f>
        <v>15151.515151515152</v>
      </c>
      <c r="BJ13" s="687">
        <f>'Investuotojas ir Finansuotojas'!BJ55+'Investuotojas ir Finansuotojas'!BJ56</f>
        <v>15151.515151515152</v>
      </c>
      <c r="BK13" s="687">
        <f>'Investuotojas ir Finansuotojas'!BK55+'Investuotojas ir Finansuotojas'!BK56</f>
        <v>15151.515151515152</v>
      </c>
      <c r="BL13" s="687">
        <f>'Investuotojas ir Finansuotojas'!BL55+'Investuotojas ir Finansuotojas'!BL56</f>
        <v>15151.515151515152</v>
      </c>
      <c r="BM13" s="687">
        <f>'Investuotojas ir Finansuotojas'!BM55+'Investuotojas ir Finansuotojas'!BM56</f>
        <v>15151.515151515152</v>
      </c>
      <c r="BN13" s="692">
        <f>SUM(BB13:BM14)</f>
        <v>181818.18181818177</v>
      </c>
      <c r="BO13" s="687">
        <f>'Investuotojas ir Finansuotojas'!BO55+'Investuotojas ir Finansuotojas'!BO56</f>
        <v>15151.515151515152</v>
      </c>
      <c r="BP13" s="687">
        <f>'Investuotojas ir Finansuotojas'!BP55+'Investuotojas ir Finansuotojas'!BP56</f>
        <v>15151.515151515152</v>
      </c>
      <c r="BQ13" s="687">
        <f>'Investuotojas ir Finansuotojas'!BQ55+'Investuotojas ir Finansuotojas'!BQ56</f>
        <v>15151.515151515152</v>
      </c>
      <c r="BR13" s="687">
        <f>'Investuotojas ir Finansuotojas'!BR55+'Investuotojas ir Finansuotojas'!BR56</f>
        <v>15151.515151515152</v>
      </c>
      <c r="BS13" s="687">
        <f>'Investuotojas ir Finansuotojas'!BS55+'Investuotojas ir Finansuotojas'!BS56</f>
        <v>15151.515151515152</v>
      </c>
      <c r="BT13" s="687">
        <f>'Investuotojas ir Finansuotojas'!BT55+'Investuotojas ir Finansuotojas'!BT56</f>
        <v>15151.515151515152</v>
      </c>
      <c r="BU13" s="687">
        <f>'Investuotojas ir Finansuotojas'!BU55+'Investuotojas ir Finansuotojas'!BU56</f>
        <v>15151.515151515152</v>
      </c>
      <c r="BV13" s="687">
        <f>'Investuotojas ir Finansuotojas'!BV55+'Investuotojas ir Finansuotojas'!BV56</f>
        <v>15151.515151515152</v>
      </c>
      <c r="BW13" s="687">
        <f>'Investuotojas ir Finansuotojas'!BW55+'Investuotojas ir Finansuotojas'!BW56</f>
        <v>15151.515151515152</v>
      </c>
      <c r="BX13" s="687">
        <f>'Investuotojas ir Finansuotojas'!BX55+'Investuotojas ir Finansuotojas'!BX56</f>
        <v>15151.515151515152</v>
      </c>
      <c r="BY13" s="687">
        <f>'Investuotojas ir Finansuotojas'!BY55+'Investuotojas ir Finansuotojas'!BY56</f>
        <v>15151.515151515152</v>
      </c>
      <c r="BZ13" s="687">
        <f>'Investuotojas ir Finansuotojas'!BZ55+'Investuotojas ir Finansuotojas'!BZ56</f>
        <v>15151.515151515152</v>
      </c>
      <c r="CA13" s="692">
        <f>SUM(BO13:BZ14)</f>
        <v>181818.18181818177</v>
      </c>
      <c r="CB13" s="687">
        <f>'Investuotojas ir Finansuotojas'!CB55+'Investuotojas ir Finansuotojas'!CB56</f>
        <v>15151.515151515152</v>
      </c>
      <c r="CC13" s="687">
        <f>'Investuotojas ir Finansuotojas'!CC55+'Investuotojas ir Finansuotojas'!CC56</f>
        <v>15151.515151515152</v>
      </c>
      <c r="CD13" s="687">
        <f>'Investuotojas ir Finansuotojas'!CD55+'Investuotojas ir Finansuotojas'!CD56</f>
        <v>15151.515151515152</v>
      </c>
      <c r="CE13" s="687">
        <f>'Investuotojas ir Finansuotojas'!CE55+'Investuotojas ir Finansuotojas'!CE56</f>
        <v>15151.515151515152</v>
      </c>
      <c r="CF13" s="687">
        <f>'Investuotojas ir Finansuotojas'!CF55+'Investuotojas ir Finansuotojas'!CF56</f>
        <v>15151.515151515152</v>
      </c>
      <c r="CG13" s="687">
        <f>'Investuotojas ir Finansuotojas'!CG55+'Investuotojas ir Finansuotojas'!CG56</f>
        <v>15151.515151515152</v>
      </c>
      <c r="CH13" s="687">
        <f>'Investuotojas ir Finansuotojas'!CH55+'Investuotojas ir Finansuotojas'!CH56</f>
        <v>15151.515151515152</v>
      </c>
      <c r="CI13" s="687">
        <f>'Investuotojas ir Finansuotojas'!CI55+'Investuotojas ir Finansuotojas'!CI56</f>
        <v>15151.515151515152</v>
      </c>
      <c r="CJ13" s="687">
        <f>'Investuotojas ir Finansuotojas'!CJ55+'Investuotojas ir Finansuotojas'!CJ56</f>
        <v>15151.515151515152</v>
      </c>
      <c r="CK13" s="687">
        <f>'Investuotojas ir Finansuotojas'!CK55+'Investuotojas ir Finansuotojas'!CK56</f>
        <v>15151.515151515152</v>
      </c>
      <c r="CL13" s="687">
        <f>'Investuotojas ir Finansuotojas'!CL55+'Investuotojas ir Finansuotojas'!CL56</f>
        <v>15151.515151515152</v>
      </c>
      <c r="CM13" s="687">
        <f>'Investuotojas ir Finansuotojas'!CM55+'Investuotojas ir Finansuotojas'!CM56</f>
        <v>15151.515151515152</v>
      </c>
      <c r="CN13" s="692">
        <f>SUM(CB13:CM14)</f>
        <v>181818.18181818177</v>
      </c>
      <c r="CO13" s="687">
        <f>'Investuotojas ir Finansuotojas'!CO55+'Investuotojas ir Finansuotojas'!CO56</f>
        <v>15151.515151515152</v>
      </c>
      <c r="CP13" s="687">
        <f>'Investuotojas ir Finansuotojas'!CP55+'Investuotojas ir Finansuotojas'!CP56</f>
        <v>15151.515151515152</v>
      </c>
      <c r="CQ13" s="687">
        <f>'Investuotojas ir Finansuotojas'!CQ55+'Investuotojas ir Finansuotojas'!CQ56</f>
        <v>15151.515151515152</v>
      </c>
      <c r="CR13" s="687">
        <f>'Investuotojas ir Finansuotojas'!CR55+'Investuotojas ir Finansuotojas'!CR56</f>
        <v>15151.515151515152</v>
      </c>
      <c r="CS13" s="687">
        <f>'Investuotojas ir Finansuotojas'!CS55+'Investuotojas ir Finansuotojas'!CS56</f>
        <v>15151.515151515152</v>
      </c>
      <c r="CT13" s="687">
        <f>'Investuotojas ir Finansuotojas'!CT55+'Investuotojas ir Finansuotojas'!CT56</f>
        <v>15151.515151515152</v>
      </c>
      <c r="CU13" s="687">
        <f>'Investuotojas ir Finansuotojas'!CU55+'Investuotojas ir Finansuotojas'!CU56</f>
        <v>15151.515151515152</v>
      </c>
      <c r="CV13" s="687">
        <f>'Investuotojas ir Finansuotojas'!CV55+'Investuotojas ir Finansuotojas'!CV56</f>
        <v>15151.515151515152</v>
      </c>
      <c r="CW13" s="687">
        <f>'Investuotojas ir Finansuotojas'!CW55+'Investuotojas ir Finansuotojas'!CW56</f>
        <v>15151.515151515152</v>
      </c>
      <c r="CX13" s="687">
        <f>'Investuotojas ir Finansuotojas'!CX55+'Investuotojas ir Finansuotojas'!CX56</f>
        <v>15151.515151515152</v>
      </c>
      <c r="CY13" s="687">
        <f>'Investuotojas ir Finansuotojas'!CY55+'Investuotojas ir Finansuotojas'!CY56</f>
        <v>15151.515151515152</v>
      </c>
      <c r="CZ13" s="687">
        <f>'Investuotojas ir Finansuotojas'!CZ55+'Investuotojas ir Finansuotojas'!CZ56</f>
        <v>15151.515151515152</v>
      </c>
      <c r="DA13" s="692">
        <f>SUM(CO13:CZ14)</f>
        <v>181818.18181818177</v>
      </c>
      <c r="DB13" s="687">
        <f>'Investuotojas ir Finansuotojas'!DB55+'Investuotojas ir Finansuotojas'!DB56</f>
        <v>15151.515151515152</v>
      </c>
      <c r="DC13" s="687">
        <f>'Investuotojas ir Finansuotojas'!DC55+'Investuotojas ir Finansuotojas'!DC56</f>
        <v>15151.515151515152</v>
      </c>
      <c r="DD13" s="687">
        <f>'Investuotojas ir Finansuotojas'!DD55+'Investuotojas ir Finansuotojas'!DD56</f>
        <v>15151.515151515152</v>
      </c>
      <c r="DE13" s="687">
        <f>'Investuotojas ir Finansuotojas'!DE55+'Investuotojas ir Finansuotojas'!DE56</f>
        <v>15151.515151515152</v>
      </c>
      <c r="DF13" s="687">
        <f>'Investuotojas ir Finansuotojas'!DF55+'Investuotojas ir Finansuotojas'!DF56</f>
        <v>15151.515151515152</v>
      </c>
      <c r="DG13" s="687">
        <f>'Investuotojas ir Finansuotojas'!DG55+'Investuotojas ir Finansuotojas'!DG56</f>
        <v>15151.515151515152</v>
      </c>
      <c r="DH13" s="687">
        <f>'Investuotojas ir Finansuotojas'!DH55+'Investuotojas ir Finansuotojas'!DH56</f>
        <v>15151.515151515152</v>
      </c>
      <c r="DI13" s="687">
        <f>'Investuotojas ir Finansuotojas'!DI55+'Investuotojas ir Finansuotojas'!DI56</f>
        <v>15151.515151515152</v>
      </c>
      <c r="DJ13" s="687">
        <f>'Investuotojas ir Finansuotojas'!DJ55+'Investuotojas ir Finansuotojas'!DJ56</f>
        <v>15151.515151515152</v>
      </c>
      <c r="DK13" s="687">
        <f>'Investuotojas ir Finansuotojas'!DK55+'Investuotojas ir Finansuotojas'!DK56</f>
        <v>15151.515151515152</v>
      </c>
      <c r="DL13" s="687">
        <f>'Investuotojas ir Finansuotojas'!DL55+'Investuotojas ir Finansuotojas'!DL56</f>
        <v>15151.515151515152</v>
      </c>
      <c r="DM13" s="687">
        <f>'Investuotojas ir Finansuotojas'!DM55+'Investuotojas ir Finansuotojas'!DM56</f>
        <v>15151.515151515152</v>
      </c>
      <c r="DN13" s="692">
        <f>SUM(DB13:DM14)</f>
        <v>181818.18181818177</v>
      </c>
      <c r="DO13" s="687">
        <f>'Investuotojas ir Finansuotojas'!DO55+'Investuotojas ir Finansuotojas'!DO56</f>
        <v>15151.515151515152</v>
      </c>
      <c r="DP13" s="687">
        <f>'Investuotojas ir Finansuotojas'!DP55+'Investuotojas ir Finansuotojas'!DP56</f>
        <v>15151.515151515152</v>
      </c>
      <c r="DQ13" s="687">
        <f>'Investuotojas ir Finansuotojas'!DQ55+'Investuotojas ir Finansuotojas'!DQ56</f>
        <v>15151.515151515152</v>
      </c>
      <c r="DR13" s="687">
        <f>'Investuotojas ir Finansuotojas'!DR55+'Investuotojas ir Finansuotojas'!DR56</f>
        <v>15151.515151515152</v>
      </c>
      <c r="DS13" s="687">
        <f>'Investuotojas ir Finansuotojas'!DS55+'Investuotojas ir Finansuotojas'!DS56</f>
        <v>15151.515151515152</v>
      </c>
      <c r="DT13" s="687">
        <f>'Investuotojas ir Finansuotojas'!DT55+'Investuotojas ir Finansuotojas'!DT56</f>
        <v>15151.515151515152</v>
      </c>
      <c r="DU13" s="687">
        <f>'Investuotojas ir Finansuotojas'!DU55+'Investuotojas ir Finansuotojas'!DU56</f>
        <v>15151.515151515152</v>
      </c>
      <c r="DV13" s="687">
        <f>'Investuotojas ir Finansuotojas'!DV55+'Investuotojas ir Finansuotojas'!DV56</f>
        <v>15151.515151515152</v>
      </c>
      <c r="DW13" s="687">
        <f>'Investuotojas ir Finansuotojas'!DW55+'Investuotojas ir Finansuotojas'!DW56</f>
        <v>15151.515151515152</v>
      </c>
      <c r="DX13" s="687">
        <f>'Investuotojas ir Finansuotojas'!DX55+'Investuotojas ir Finansuotojas'!DX56</f>
        <v>15151.515151515152</v>
      </c>
      <c r="DY13" s="687">
        <f>'Investuotojas ir Finansuotojas'!DY55+'Investuotojas ir Finansuotojas'!DY56</f>
        <v>15151.515151515152</v>
      </c>
      <c r="DZ13" s="687">
        <f>'Investuotojas ir Finansuotojas'!DZ55+'Investuotojas ir Finansuotojas'!DZ56</f>
        <v>15151.515151515152</v>
      </c>
      <c r="EA13" s="692">
        <f>SUM(DO13:DZ14)</f>
        <v>181818.18181818177</v>
      </c>
      <c r="EB13" s="687">
        <f>'Investuotojas ir Finansuotojas'!EB55+'Investuotojas ir Finansuotojas'!EB56</f>
        <v>15151.515151515152</v>
      </c>
      <c r="EC13" s="687">
        <f>'Investuotojas ir Finansuotojas'!EC55+'Investuotojas ir Finansuotojas'!EC56</f>
        <v>15151.515151515152</v>
      </c>
      <c r="ED13" s="687">
        <f>'Investuotojas ir Finansuotojas'!ED55+'Investuotojas ir Finansuotojas'!ED56</f>
        <v>15151.515151515152</v>
      </c>
      <c r="EE13" s="687">
        <f>'Investuotojas ir Finansuotojas'!EE55+'Investuotojas ir Finansuotojas'!EE56</f>
        <v>15151.515151515152</v>
      </c>
      <c r="EF13" s="687">
        <f>'Investuotojas ir Finansuotojas'!EF55+'Investuotojas ir Finansuotojas'!EF56</f>
        <v>15151.515151515152</v>
      </c>
      <c r="EG13" s="687">
        <f>'Investuotojas ir Finansuotojas'!EG55+'Investuotojas ir Finansuotojas'!EG56</f>
        <v>15151.515151515152</v>
      </c>
      <c r="EH13" s="687">
        <f>'Investuotojas ir Finansuotojas'!EH55+'Investuotojas ir Finansuotojas'!EH56</f>
        <v>15151.515151515152</v>
      </c>
      <c r="EI13" s="687">
        <f>'Investuotojas ir Finansuotojas'!EI55+'Investuotojas ir Finansuotojas'!EI56</f>
        <v>15151.515151515152</v>
      </c>
      <c r="EJ13" s="687">
        <f>'Investuotojas ir Finansuotojas'!EJ55+'Investuotojas ir Finansuotojas'!EJ56</f>
        <v>15151.515151515152</v>
      </c>
      <c r="EK13" s="687">
        <f>'Investuotojas ir Finansuotojas'!EK55+'Investuotojas ir Finansuotojas'!EK56</f>
        <v>15151.515151515152</v>
      </c>
      <c r="EL13" s="687">
        <f>'Investuotojas ir Finansuotojas'!EL55+'Investuotojas ir Finansuotojas'!EL56</f>
        <v>15151.515151515152</v>
      </c>
      <c r="EM13" s="687">
        <f>'Investuotojas ir Finansuotojas'!EM55+'Investuotojas ir Finansuotojas'!EM56</f>
        <v>15151.515151515152</v>
      </c>
      <c r="EN13" s="692">
        <f>SUM(EB13:EM14)</f>
        <v>181818.18181818177</v>
      </c>
      <c r="EO13" s="687">
        <f>+'Investuotojas ir Finansuotojas'!EO55+'Investuotojas ir Finansuotojas'!EO56</f>
        <v>15151.515151515152</v>
      </c>
      <c r="EP13" s="687">
        <f>+'Investuotojas ir Finansuotojas'!EP55+'Investuotojas ir Finansuotojas'!EP56</f>
        <v>15151.515151515152</v>
      </c>
      <c r="EQ13" s="687">
        <f>+'Investuotojas ir Finansuotojas'!EQ55+'Investuotojas ir Finansuotojas'!EQ56</f>
        <v>15151.515151515152</v>
      </c>
      <c r="ER13" s="687">
        <f>+'Investuotojas ir Finansuotojas'!ER55+'Investuotojas ir Finansuotojas'!ER56</f>
        <v>15151.515151515152</v>
      </c>
      <c r="ES13" s="687">
        <f>+'Investuotojas ir Finansuotojas'!ES55+'Investuotojas ir Finansuotojas'!ES56</f>
        <v>15151.515151515152</v>
      </c>
      <c r="ET13" s="687">
        <f>+'Investuotojas ir Finansuotojas'!ET55+'Investuotojas ir Finansuotojas'!ET56</f>
        <v>15151.515151515152</v>
      </c>
      <c r="EU13" s="687">
        <f>+'Investuotojas ir Finansuotojas'!EU55+'Investuotojas ir Finansuotojas'!EU56</f>
        <v>15151.515151515152</v>
      </c>
      <c r="EV13" s="687">
        <f>+'Investuotojas ir Finansuotojas'!EV55+'Investuotojas ir Finansuotojas'!EV56</f>
        <v>15151.515151515152</v>
      </c>
      <c r="EW13" s="687">
        <f>+'Investuotojas ir Finansuotojas'!EW55+'Investuotojas ir Finansuotojas'!EW56</f>
        <v>15151.515151515152</v>
      </c>
      <c r="EX13" s="687">
        <f>+'Investuotojas ir Finansuotojas'!EX55+'Investuotojas ir Finansuotojas'!EX56</f>
        <v>15151.515151515152</v>
      </c>
      <c r="EY13" s="687">
        <f>+'Investuotojas ir Finansuotojas'!EY55+'Investuotojas ir Finansuotojas'!EY56</f>
        <v>15151.515151515152</v>
      </c>
      <c r="EZ13" s="687">
        <f>+'Investuotojas ir Finansuotojas'!EZ55+'Investuotojas ir Finansuotojas'!EZ56</f>
        <v>15151.515151515152</v>
      </c>
      <c r="FA13" s="692">
        <f>SUM(EO13:EZ14)</f>
        <v>181818.18181818177</v>
      </c>
      <c r="FB13" s="687">
        <f>'Investuotojas ir Finansuotojas'!FB55+'Investuotojas ir Finansuotojas'!FB56</f>
        <v>15151.515151515152</v>
      </c>
      <c r="FC13" s="687">
        <f>'Investuotojas ir Finansuotojas'!FC55+'Investuotojas ir Finansuotojas'!FC56</f>
        <v>15151.515151515152</v>
      </c>
      <c r="FD13" s="687">
        <f>'Investuotojas ir Finansuotojas'!FD55+'Investuotojas ir Finansuotojas'!FD56</f>
        <v>15151.515151515152</v>
      </c>
      <c r="FE13" s="687">
        <f>'Investuotojas ir Finansuotojas'!FE55+'Investuotojas ir Finansuotojas'!FE56</f>
        <v>15151.515151515152</v>
      </c>
      <c r="FF13" s="687">
        <f>'Investuotojas ir Finansuotojas'!FF55+'Investuotojas ir Finansuotojas'!FF56</f>
        <v>15151.515151515152</v>
      </c>
      <c r="FG13" s="687">
        <f>'Investuotojas ir Finansuotojas'!FG55+'Investuotojas ir Finansuotojas'!FG56</f>
        <v>15151.515151515152</v>
      </c>
      <c r="FH13" s="687">
        <f>'Investuotojas ir Finansuotojas'!FH55+'Investuotojas ir Finansuotojas'!FH56</f>
        <v>15151.515151515152</v>
      </c>
      <c r="FI13" s="687">
        <f>'Investuotojas ir Finansuotojas'!FI55+'Investuotojas ir Finansuotojas'!FI56</f>
        <v>15151.515151515152</v>
      </c>
      <c r="FJ13" s="687">
        <f>'Investuotojas ir Finansuotojas'!FJ55+'Investuotojas ir Finansuotojas'!FJ56</f>
        <v>15151.515151515152</v>
      </c>
      <c r="FK13" s="687">
        <f>'Investuotojas ir Finansuotojas'!FK55+'Investuotojas ir Finansuotojas'!FK56</f>
        <v>15151.515151515152</v>
      </c>
      <c r="FL13" s="687">
        <f>'Investuotojas ir Finansuotojas'!FL55+'Investuotojas ir Finansuotojas'!FL56</f>
        <v>15151.515151515152</v>
      </c>
      <c r="FM13" s="687">
        <f>'Investuotojas ir Finansuotojas'!FM55+'Investuotojas ir Finansuotojas'!FM56</f>
        <v>15151.515151515152</v>
      </c>
      <c r="FN13" s="692">
        <f>SUM(FB13:FM14)</f>
        <v>181818.18181818177</v>
      </c>
      <c r="FO13" s="687">
        <f>'Investuotojas ir Finansuotojas'!FO55+'Investuotojas ir Finansuotojas'!FO56</f>
        <v>15151.515151515152</v>
      </c>
      <c r="FP13" s="687">
        <f>'Investuotojas ir Finansuotojas'!FP55+'Investuotojas ir Finansuotojas'!FP56</f>
        <v>15151.515151515152</v>
      </c>
      <c r="FQ13" s="687">
        <f>'Investuotojas ir Finansuotojas'!FQ55+'Investuotojas ir Finansuotojas'!FQ56</f>
        <v>15151.515151515152</v>
      </c>
      <c r="FR13" s="687">
        <f>'Investuotojas ir Finansuotojas'!FR55+'Investuotojas ir Finansuotojas'!FR56</f>
        <v>15151.515151515152</v>
      </c>
      <c r="FS13" s="687">
        <f>'Investuotojas ir Finansuotojas'!FS55+'Investuotojas ir Finansuotojas'!FS56</f>
        <v>15151.515151515152</v>
      </c>
      <c r="FT13" s="687">
        <f>'Investuotojas ir Finansuotojas'!FT55+'Investuotojas ir Finansuotojas'!FT56</f>
        <v>15151.515151515152</v>
      </c>
      <c r="FU13" s="687">
        <f>'Investuotojas ir Finansuotojas'!FU55+'Investuotojas ir Finansuotojas'!FU56</f>
        <v>15151.515151515152</v>
      </c>
      <c r="FV13" s="687">
        <f>'Investuotojas ir Finansuotojas'!FV55+'Investuotojas ir Finansuotojas'!FV56</f>
        <v>15151.515151515152</v>
      </c>
      <c r="FW13" s="687">
        <f>'Investuotojas ir Finansuotojas'!FW55+'Investuotojas ir Finansuotojas'!FW56</f>
        <v>15151.515151515152</v>
      </c>
      <c r="FX13" s="687">
        <f>'Investuotojas ir Finansuotojas'!FX55+'Investuotojas ir Finansuotojas'!FX56</f>
        <v>15151.515151515152</v>
      </c>
      <c r="FY13" s="687">
        <f>'Investuotojas ir Finansuotojas'!FY55+'Investuotojas ir Finansuotojas'!FY56</f>
        <v>15151.515151515152</v>
      </c>
      <c r="FZ13" s="687">
        <f>'Investuotojas ir Finansuotojas'!FZ55+'Investuotojas ir Finansuotojas'!FZ56</f>
        <v>15151.515151515152</v>
      </c>
      <c r="GA13" s="692">
        <f>SUM(FO13:FZ14)</f>
        <v>181818.18181818177</v>
      </c>
      <c r="GB13" s="687">
        <f>'Investuotojas ir Finansuotojas'!GB55+'Investuotojas ir Finansuotojas'!GB56</f>
        <v>0</v>
      </c>
      <c r="GC13" s="687">
        <f>'Investuotojas ir Finansuotojas'!GC55+'Investuotojas ir Finansuotojas'!GC56</f>
        <v>0</v>
      </c>
      <c r="GD13" s="687">
        <f>'Investuotojas ir Finansuotojas'!GD55+'Investuotojas ir Finansuotojas'!GD56</f>
        <v>0</v>
      </c>
      <c r="GE13" s="687">
        <f>'Investuotojas ir Finansuotojas'!GE55+'Investuotojas ir Finansuotojas'!GE56</f>
        <v>0</v>
      </c>
      <c r="GF13" s="687">
        <f>'Investuotojas ir Finansuotojas'!GF55+'Investuotojas ir Finansuotojas'!GF56</f>
        <v>0</v>
      </c>
      <c r="GG13" s="687">
        <f>'Investuotojas ir Finansuotojas'!GG55+'Investuotojas ir Finansuotojas'!GG56</f>
        <v>0</v>
      </c>
      <c r="GH13" s="687">
        <f>'Investuotojas ir Finansuotojas'!GH55+'Investuotojas ir Finansuotojas'!GH56</f>
        <v>0</v>
      </c>
      <c r="GI13" s="687">
        <f>'Investuotojas ir Finansuotojas'!GI55+'Investuotojas ir Finansuotojas'!GI56</f>
        <v>0</v>
      </c>
      <c r="GJ13" s="687">
        <f>'Investuotojas ir Finansuotojas'!GJ55+'Investuotojas ir Finansuotojas'!GJ56</f>
        <v>0</v>
      </c>
      <c r="GK13" s="687">
        <f>'Investuotojas ir Finansuotojas'!GK55+'Investuotojas ir Finansuotojas'!GK56</f>
        <v>0</v>
      </c>
      <c r="GL13" s="687">
        <f>'Investuotojas ir Finansuotojas'!GL55+'Investuotojas ir Finansuotojas'!GL56</f>
        <v>0</v>
      </c>
      <c r="GM13" s="687">
        <f>'Investuotojas ir Finansuotojas'!GM55+'Investuotojas ir Finansuotojas'!GM56</f>
        <v>250000</v>
      </c>
      <c r="GN13" s="692">
        <f>SUM(GB13:GM14)</f>
        <v>250000</v>
      </c>
      <c r="GO13" s="687">
        <f>'Investuotojas ir Finansuotojas'!GO55+'Investuotojas ir Finansuotojas'!GO56</f>
        <v>0</v>
      </c>
      <c r="GP13" s="687">
        <f>'Investuotojas ir Finansuotojas'!GP55+'Investuotojas ir Finansuotojas'!GP56</f>
        <v>0</v>
      </c>
      <c r="GQ13" s="687">
        <f>'Investuotojas ir Finansuotojas'!GQ55+'Investuotojas ir Finansuotojas'!GQ56</f>
        <v>0</v>
      </c>
      <c r="GR13" s="687">
        <f>'Investuotojas ir Finansuotojas'!GR55+'Investuotojas ir Finansuotojas'!GR56</f>
        <v>0</v>
      </c>
      <c r="GS13" s="687">
        <f>'Investuotojas ir Finansuotojas'!GS55+'Investuotojas ir Finansuotojas'!GS56</f>
        <v>0</v>
      </c>
      <c r="GT13" s="687">
        <f>'Investuotojas ir Finansuotojas'!GT55+'Investuotojas ir Finansuotojas'!GT56</f>
        <v>0</v>
      </c>
      <c r="GU13" s="687">
        <f>'Investuotojas ir Finansuotojas'!GU55+'Investuotojas ir Finansuotojas'!GU56</f>
        <v>0</v>
      </c>
      <c r="GV13" s="687">
        <f>'Investuotojas ir Finansuotojas'!GV55+'Investuotojas ir Finansuotojas'!GV56</f>
        <v>0</v>
      </c>
      <c r="GW13" s="687">
        <f>'Investuotojas ir Finansuotojas'!GW55+'Investuotojas ir Finansuotojas'!GW56</f>
        <v>0</v>
      </c>
      <c r="GX13" s="687">
        <f>'Investuotojas ir Finansuotojas'!GX55+'Investuotojas ir Finansuotojas'!GX56</f>
        <v>0</v>
      </c>
      <c r="GY13" s="687">
        <f>'Investuotojas ir Finansuotojas'!GY55+'Investuotojas ir Finansuotojas'!GY56</f>
        <v>0</v>
      </c>
      <c r="GZ13" s="687">
        <f>'Investuotojas ir Finansuotojas'!GZ55+'Investuotojas ir Finansuotojas'!GZ56</f>
        <v>0</v>
      </c>
      <c r="HA13" s="692">
        <f>SUM(GO13:GZ14)</f>
        <v>0</v>
      </c>
      <c r="HB13" s="687">
        <f>'Investuotojas ir Finansuotojas'!HB55+'Investuotojas ir Finansuotojas'!HB56</f>
        <v>0</v>
      </c>
      <c r="HC13" s="687">
        <f>'Investuotojas ir Finansuotojas'!HC55+'Investuotojas ir Finansuotojas'!HC56</f>
        <v>0</v>
      </c>
      <c r="HD13" s="687">
        <f>'Investuotojas ir Finansuotojas'!HD55+'Investuotojas ir Finansuotojas'!HD56</f>
        <v>0</v>
      </c>
      <c r="HE13" s="687">
        <f>'Investuotojas ir Finansuotojas'!HE55+'Investuotojas ir Finansuotojas'!HE56</f>
        <v>0</v>
      </c>
      <c r="HF13" s="687">
        <f>'Investuotojas ir Finansuotojas'!HF55+'Investuotojas ir Finansuotojas'!HF56</f>
        <v>0</v>
      </c>
      <c r="HG13" s="687">
        <f>'Investuotojas ir Finansuotojas'!HG55+'Investuotojas ir Finansuotojas'!HG56</f>
        <v>0</v>
      </c>
      <c r="HH13" s="687">
        <f>'Investuotojas ir Finansuotojas'!HH55+'Investuotojas ir Finansuotojas'!HH56</f>
        <v>0</v>
      </c>
      <c r="HI13" s="687">
        <f>'Investuotojas ir Finansuotojas'!HI55+'Investuotojas ir Finansuotojas'!HI56</f>
        <v>0</v>
      </c>
      <c r="HJ13" s="687">
        <f>'Investuotojas ir Finansuotojas'!HJ55+'Investuotojas ir Finansuotojas'!HJ56</f>
        <v>0</v>
      </c>
      <c r="HK13" s="687">
        <f>'Investuotojas ir Finansuotojas'!HK55+'Investuotojas ir Finansuotojas'!HK56</f>
        <v>0</v>
      </c>
      <c r="HL13" s="687">
        <f>'Investuotojas ir Finansuotojas'!HL55+'Investuotojas ir Finansuotojas'!HL56</f>
        <v>0</v>
      </c>
      <c r="HM13" s="687">
        <f>'Investuotojas ir Finansuotojas'!HM55+'Investuotojas ir Finansuotojas'!HM56</f>
        <v>0</v>
      </c>
      <c r="HN13" s="692">
        <f>SUM(HB13:HM14)</f>
        <v>0</v>
      </c>
      <c r="HO13" s="687">
        <f>'Investuotojas ir Finansuotojas'!HO55+'Investuotojas ir Finansuotojas'!HO56</f>
        <v>0</v>
      </c>
      <c r="HP13" s="687">
        <f>'Investuotojas ir Finansuotojas'!HP55+'Investuotojas ir Finansuotojas'!HP56</f>
        <v>0</v>
      </c>
      <c r="HQ13" s="687">
        <f>'Investuotojas ir Finansuotojas'!HQ55+'Investuotojas ir Finansuotojas'!HQ56</f>
        <v>0</v>
      </c>
      <c r="HR13" s="687">
        <f>'Investuotojas ir Finansuotojas'!HR55+'Investuotojas ir Finansuotojas'!HR56</f>
        <v>0</v>
      </c>
      <c r="HS13" s="687">
        <f>'Investuotojas ir Finansuotojas'!HS55+'Investuotojas ir Finansuotojas'!HS56</f>
        <v>0</v>
      </c>
      <c r="HT13" s="687">
        <f>'Investuotojas ir Finansuotojas'!HT55+'Investuotojas ir Finansuotojas'!HT56</f>
        <v>0</v>
      </c>
      <c r="HU13" s="687">
        <f>'Investuotojas ir Finansuotojas'!HU55+'Investuotojas ir Finansuotojas'!HU56</f>
        <v>0</v>
      </c>
      <c r="HV13" s="687">
        <f>'Investuotojas ir Finansuotojas'!HV55+'Investuotojas ir Finansuotojas'!HV56</f>
        <v>0</v>
      </c>
      <c r="HW13" s="687">
        <f>'Investuotojas ir Finansuotojas'!HW55+'Investuotojas ir Finansuotojas'!HW56</f>
        <v>0</v>
      </c>
      <c r="HX13" s="687">
        <f>'Investuotojas ir Finansuotojas'!HX55+'Investuotojas ir Finansuotojas'!HX56</f>
        <v>0</v>
      </c>
      <c r="HY13" s="687">
        <f>'Investuotojas ir Finansuotojas'!HY55+'Investuotojas ir Finansuotojas'!HY56</f>
        <v>0</v>
      </c>
      <c r="HZ13" s="687">
        <f>'Investuotojas ir Finansuotojas'!HZ55+'Investuotojas ir Finansuotojas'!HZ56</f>
        <v>0</v>
      </c>
      <c r="IA13" s="692">
        <f>SUM(HO13:HZ14)</f>
        <v>0</v>
      </c>
      <c r="IB13" s="687">
        <f>'Investuotojas ir Finansuotojas'!IB55+'Investuotojas ir Finansuotojas'!IB56</f>
        <v>0</v>
      </c>
      <c r="IC13" s="687">
        <f>'Investuotojas ir Finansuotojas'!IC55+'Investuotojas ir Finansuotojas'!IC56</f>
        <v>0</v>
      </c>
      <c r="ID13" s="687">
        <f>'Investuotojas ir Finansuotojas'!ID55+'Investuotojas ir Finansuotojas'!ID56</f>
        <v>0</v>
      </c>
      <c r="IE13" s="687">
        <f>'Investuotojas ir Finansuotojas'!IE55+'Investuotojas ir Finansuotojas'!IE56</f>
        <v>0</v>
      </c>
      <c r="IF13" s="687">
        <f>'Investuotojas ir Finansuotojas'!IF55+'Investuotojas ir Finansuotojas'!IF56</f>
        <v>0</v>
      </c>
      <c r="IG13" s="687">
        <f>'Investuotojas ir Finansuotojas'!IG55+'Investuotojas ir Finansuotojas'!IG56</f>
        <v>0</v>
      </c>
      <c r="IH13" s="687">
        <f>'Investuotojas ir Finansuotojas'!IH55+'Investuotojas ir Finansuotojas'!IH56</f>
        <v>0</v>
      </c>
      <c r="II13" s="687">
        <f>'Investuotojas ir Finansuotojas'!II55+'Investuotojas ir Finansuotojas'!II56</f>
        <v>0</v>
      </c>
      <c r="IJ13" s="687">
        <f>'Investuotojas ir Finansuotojas'!IJ55+'Investuotojas ir Finansuotojas'!IJ56</f>
        <v>0</v>
      </c>
      <c r="IK13" s="687">
        <f>'Investuotojas ir Finansuotojas'!IK55+'Investuotojas ir Finansuotojas'!IK56</f>
        <v>0</v>
      </c>
      <c r="IL13" s="687">
        <f>'Investuotojas ir Finansuotojas'!IL55+'Investuotojas ir Finansuotojas'!IL56</f>
        <v>0</v>
      </c>
      <c r="IM13" s="687">
        <f>'Investuotojas ir Finansuotojas'!IM55+'Investuotojas ir Finansuotojas'!IM56</f>
        <v>0</v>
      </c>
      <c r="IN13" s="692">
        <f>SUM(IB13:IM14)</f>
        <v>0</v>
      </c>
      <c r="IO13" s="687">
        <f>'Investuotojas ir Finansuotojas'!IO55+'Investuotojas ir Finansuotojas'!IO56</f>
        <v>0</v>
      </c>
      <c r="IP13" s="687">
        <f>'Investuotojas ir Finansuotojas'!IP55+'Investuotojas ir Finansuotojas'!IP56</f>
        <v>0</v>
      </c>
      <c r="IQ13" s="687">
        <f>'Investuotojas ir Finansuotojas'!IQ55+'Investuotojas ir Finansuotojas'!IQ56</f>
        <v>0</v>
      </c>
      <c r="IR13" s="687">
        <f>'Investuotojas ir Finansuotojas'!IR55+'Investuotojas ir Finansuotojas'!IR56</f>
        <v>0</v>
      </c>
      <c r="IS13" s="687">
        <f>'Investuotojas ir Finansuotojas'!IS55+'Investuotojas ir Finansuotojas'!IS56</f>
        <v>0</v>
      </c>
      <c r="IT13" s="687">
        <f>'Investuotojas ir Finansuotojas'!IT55+'Investuotojas ir Finansuotojas'!IT56</f>
        <v>0</v>
      </c>
      <c r="IU13" s="687">
        <f>'Investuotojas ir Finansuotojas'!IU55+'Investuotojas ir Finansuotojas'!IU56</f>
        <v>0</v>
      </c>
      <c r="IV13" s="687">
        <f>'Investuotojas ir Finansuotojas'!IV55+'Investuotojas ir Finansuotojas'!IV56</f>
        <v>0</v>
      </c>
      <c r="IW13" s="687">
        <f>'Investuotojas ir Finansuotojas'!IW55+'Investuotojas ir Finansuotojas'!IW56</f>
        <v>0</v>
      </c>
      <c r="IX13" s="687">
        <f>'Investuotojas ir Finansuotojas'!IX55+'Investuotojas ir Finansuotojas'!IX56</f>
        <v>0</v>
      </c>
      <c r="IY13" s="687">
        <f>'Investuotojas ir Finansuotojas'!IY55+'Investuotojas ir Finansuotojas'!IY56</f>
        <v>0</v>
      </c>
      <c r="IZ13" s="687">
        <f>'Investuotojas ir Finansuotojas'!IZ55+'Investuotojas ir Finansuotojas'!IZ56</f>
        <v>0</v>
      </c>
      <c r="JA13" s="692">
        <f>SUM(IO13:IZ14)</f>
        <v>0</v>
      </c>
      <c r="JB13" s="687">
        <f>'Investuotojas ir Finansuotojas'!JB55+'Investuotojas ir Finansuotojas'!JB56</f>
        <v>0</v>
      </c>
      <c r="JC13" s="687">
        <f>'Investuotojas ir Finansuotojas'!JC55+'Investuotojas ir Finansuotojas'!JC56</f>
        <v>0</v>
      </c>
      <c r="JD13" s="687">
        <f>'Investuotojas ir Finansuotojas'!JD55+'Investuotojas ir Finansuotojas'!JD56</f>
        <v>0</v>
      </c>
      <c r="JE13" s="687">
        <f>'Investuotojas ir Finansuotojas'!JE55+'Investuotojas ir Finansuotojas'!JE56</f>
        <v>0</v>
      </c>
      <c r="JF13" s="687">
        <f>'Investuotojas ir Finansuotojas'!JF55+'Investuotojas ir Finansuotojas'!JF56</f>
        <v>0</v>
      </c>
      <c r="JG13" s="687">
        <f>'Investuotojas ir Finansuotojas'!JG55+'Investuotojas ir Finansuotojas'!JG56</f>
        <v>0</v>
      </c>
      <c r="JH13" s="687">
        <f>'Investuotojas ir Finansuotojas'!JH55+'Investuotojas ir Finansuotojas'!JH56</f>
        <v>0</v>
      </c>
      <c r="JI13" s="687">
        <f>'Investuotojas ir Finansuotojas'!JI55+'Investuotojas ir Finansuotojas'!JI56</f>
        <v>0</v>
      </c>
      <c r="JJ13" s="687">
        <f>'Investuotojas ir Finansuotojas'!JJ55+'Investuotojas ir Finansuotojas'!JJ56</f>
        <v>0</v>
      </c>
      <c r="JK13" s="687">
        <f>'Investuotojas ir Finansuotojas'!JK55+'Investuotojas ir Finansuotojas'!JK56</f>
        <v>0</v>
      </c>
      <c r="JL13" s="687">
        <f>'Investuotojas ir Finansuotojas'!JL55+'Investuotojas ir Finansuotojas'!JL56</f>
        <v>0</v>
      </c>
      <c r="JM13" s="687">
        <f>'Investuotojas ir Finansuotojas'!JM55+'Investuotojas ir Finansuotojas'!JM56</f>
        <v>0</v>
      </c>
      <c r="JN13" s="692">
        <f>SUM(JB13:JM14)</f>
        <v>0</v>
      </c>
      <c r="JO13" s="687">
        <f>'Investuotojas ir Finansuotojas'!JO55+'Investuotojas ir Finansuotojas'!JO56</f>
        <v>0</v>
      </c>
      <c r="JP13" s="687">
        <f>'Investuotojas ir Finansuotojas'!JP55+'Investuotojas ir Finansuotojas'!JP56</f>
        <v>0</v>
      </c>
      <c r="JQ13" s="687">
        <f>'Investuotojas ir Finansuotojas'!JQ55+'Investuotojas ir Finansuotojas'!JQ56</f>
        <v>0</v>
      </c>
      <c r="JR13" s="687">
        <f>'Investuotojas ir Finansuotojas'!JR55+'Investuotojas ir Finansuotojas'!JR56</f>
        <v>0</v>
      </c>
      <c r="JS13" s="687">
        <f>'Investuotojas ir Finansuotojas'!JS55+'Investuotojas ir Finansuotojas'!JS56</f>
        <v>0</v>
      </c>
      <c r="JT13" s="687">
        <f>'Investuotojas ir Finansuotojas'!JT55+'Investuotojas ir Finansuotojas'!JT56</f>
        <v>0</v>
      </c>
      <c r="JU13" s="687">
        <f>'Investuotojas ir Finansuotojas'!JU55+'Investuotojas ir Finansuotojas'!JU56</f>
        <v>0</v>
      </c>
      <c r="JV13" s="687">
        <f>'Investuotojas ir Finansuotojas'!JV55+'Investuotojas ir Finansuotojas'!JV56</f>
        <v>0</v>
      </c>
      <c r="JW13" s="687">
        <f>'Investuotojas ir Finansuotojas'!JW55+'Investuotojas ir Finansuotojas'!JW56</f>
        <v>0</v>
      </c>
      <c r="JX13" s="687">
        <f>'Investuotojas ir Finansuotojas'!JX55+'Investuotojas ir Finansuotojas'!JX56</f>
        <v>0</v>
      </c>
      <c r="JY13" s="687">
        <f>'Investuotojas ir Finansuotojas'!JY55+'Investuotojas ir Finansuotojas'!JY56</f>
        <v>0</v>
      </c>
      <c r="JZ13" s="687">
        <f>'Investuotojas ir Finansuotojas'!JZ55+'Investuotojas ir Finansuotojas'!JZ56</f>
        <v>0</v>
      </c>
      <c r="KA13" s="692">
        <f>SUM(JO13:JZ14)</f>
        <v>0</v>
      </c>
      <c r="KB13" s="687">
        <f>'Investuotojas ir Finansuotojas'!KB55+'Investuotojas ir Finansuotojas'!KB56</f>
        <v>0</v>
      </c>
      <c r="KC13" s="687">
        <f>'Investuotojas ir Finansuotojas'!KC55+'Investuotojas ir Finansuotojas'!KC56</f>
        <v>0</v>
      </c>
      <c r="KD13" s="687">
        <f>'Investuotojas ir Finansuotojas'!KD55+'Investuotojas ir Finansuotojas'!KD56</f>
        <v>0</v>
      </c>
      <c r="KE13" s="687">
        <f>'Investuotojas ir Finansuotojas'!KE55+'Investuotojas ir Finansuotojas'!KE56</f>
        <v>0</v>
      </c>
      <c r="KF13" s="687">
        <f>'Investuotojas ir Finansuotojas'!KF55+'Investuotojas ir Finansuotojas'!KF56</f>
        <v>0</v>
      </c>
      <c r="KG13" s="687">
        <f>'Investuotojas ir Finansuotojas'!KG55+'Investuotojas ir Finansuotojas'!KG56</f>
        <v>0</v>
      </c>
      <c r="KH13" s="687">
        <f>'Investuotojas ir Finansuotojas'!KH55+'Investuotojas ir Finansuotojas'!KH56</f>
        <v>0</v>
      </c>
      <c r="KI13" s="687">
        <f>'Investuotojas ir Finansuotojas'!KI55+'Investuotojas ir Finansuotojas'!KI56</f>
        <v>0</v>
      </c>
      <c r="KJ13" s="687">
        <f>'Investuotojas ir Finansuotojas'!KJ55+'Investuotojas ir Finansuotojas'!KJ56</f>
        <v>0</v>
      </c>
      <c r="KK13" s="687">
        <f>'Investuotojas ir Finansuotojas'!KK55+'Investuotojas ir Finansuotojas'!KK56</f>
        <v>0</v>
      </c>
      <c r="KL13" s="687">
        <f>'Investuotojas ir Finansuotojas'!KL55+'Investuotojas ir Finansuotojas'!KL56</f>
        <v>0</v>
      </c>
      <c r="KM13" s="687">
        <f>'Investuotojas ir Finansuotojas'!KM55+'Investuotojas ir Finansuotojas'!KM56</f>
        <v>0</v>
      </c>
      <c r="KN13" s="692">
        <f>SUM(KB13:KM14)</f>
        <v>0</v>
      </c>
      <c r="KO13" s="687">
        <f>'Investuotojas ir Finansuotojas'!KO55+'Investuotojas ir Finansuotojas'!KO56</f>
        <v>0</v>
      </c>
      <c r="KP13" s="687">
        <f>'Investuotojas ir Finansuotojas'!KP55+'Investuotojas ir Finansuotojas'!KP56</f>
        <v>0</v>
      </c>
      <c r="KQ13" s="687">
        <f>'Investuotojas ir Finansuotojas'!KQ55+'Investuotojas ir Finansuotojas'!KQ56</f>
        <v>0</v>
      </c>
      <c r="KR13" s="687">
        <f>'Investuotojas ir Finansuotojas'!KR55+'Investuotojas ir Finansuotojas'!KR56</f>
        <v>0</v>
      </c>
      <c r="KS13" s="687">
        <f>'Investuotojas ir Finansuotojas'!KS55+'Investuotojas ir Finansuotojas'!KS56</f>
        <v>0</v>
      </c>
      <c r="KT13" s="687">
        <f>'Investuotojas ir Finansuotojas'!KT55+'Investuotojas ir Finansuotojas'!KT56</f>
        <v>0</v>
      </c>
      <c r="KU13" s="687">
        <f>'Investuotojas ir Finansuotojas'!KU55+'Investuotojas ir Finansuotojas'!KU56</f>
        <v>0</v>
      </c>
      <c r="KV13" s="687">
        <f>'Investuotojas ir Finansuotojas'!KV55+'Investuotojas ir Finansuotojas'!KV56</f>
        <v>0</v>
      </c>
      <c r="KW13" s="687">
        <f>'Investuotojas ir Finansuotojas'!KW55+'Investuotojas ir Finansuotojas'!KW56</f>
        <v>0</v>
      </c>
      <c r="KX13" s="687">
        <f>'Investuotojas ir Finansuotojas'!KX55+'Investuotojas ir Finansuotojas'!KX56</f>
        <v>0</v>
      </c>
      <c r="KY13" s="687">
        <f>'Investuotojas ir Finansuotojas'!KY55+'Investuotojas ir Finansuotojas'!KY56</f>
        <v>0</v>
      </c>
      <c r="KZ13" s="687">
        <f>'Investuotojas ir Finansuotojas'!KZ55+'Investuotojas ir Finansuotojas'!KZ56</f>
        <v>0</v>
      </c>
      <c r="LA13" s="692">
        <f>SUM(KO13:KZ14)</f>
        <v>0</v>
      </c>
      <c r="LB13" s="687">
        <f>'Investuotojas ir Finansuotojas'!LB55+'Investuotojas ir Finansuotojas'!LB56</f>
        <v>0</v>
      </c>
      <c r="LC13" s="687">
        <f>'Investuotojas ir Finansuotojas'!LC55+'Investuotojas ir Finansuotojas'!LC56</f>
        <v>0</v>
      </c>
      <c r="LD13" s="687">
        <f>'Investuotojas ir Finansuotojas'!LD55+'Investuotojas ir Finansuotojas'!LD56</f>
        <v>0</v>
      </c>
      <c r="LE13" s="687">
        <f>'Investuotojas ir Finansuotojas'!LE55+'Investuotojas ir Finansuotojas'!LE56</f>
        <v>0</v>
      </c>
      <c r="LF13" s="687">
        <f>'Investuotojas ir Finansuotojas'!LF55+'Investuotojas ir Finansuotojas'!LF56</f>
        <v>0</v>
      </c>
      <c r="LG13" s="687">
        <f>'Investuotojas ir Finansuotojas'!LG55+'Investuotojas ir Finansuotojas'!LG56</f>
        <v>0</v>
      </c>
      <c r="LH13" s="687">
        <f>'Investuotojas ir Finansuotojas'!LH55+'Investuotojas ir Finansuotojas'!LH56</f>
        <v>0</v>
      </c>
      <c r="LI13" s="687">
        <f>'Investuotojas ir Finansuotojas'!LI55+'Investuotojas ir Finansuotojas'!LI56</f>
        <v>0</v>
      </c>
      <c r="LJ13" s="687">
        <f>'Investuotojas ir Finansuotojas'!LJ55+'Investuotojas ir Finansuotojas'!LJ56</f>
        <v>0</v>
      </c>
      <c r="LK13" s="687">
        <f>'Investuotojas ir Finansuotojas'!LK55+'Investuotojas ir Finansuotojas'!LK56</f>
        <v>0</v>
      </c>
      <c r="LL13" s="687">
        <f>'Investuotojas ir Finansuotojas'!LL55+'Investuotojas ir Finansuotojas'!LL56</f>
        <v>0</v>
      </c>
      <c r="LM13" s="687">
        <f>'Investuotojas ir Finansuotojas'!LM55+'Investuotojas ir Finansuotojas'!LM56</f>
        <v>0</v>
      </c>
      <c r="LN13" s="692">
        <f>SUM(LB13:LM14)</f>
        <v>0</v>
      </c>
    </row>
    <row r="14" spans="1:326" s="545" customFormat="1">
      <c r="A14" s="541" t="s">
        <v>136</v>
      </c>
      <c r="B14" s="687"/>
      <c r="C14" s="687"/>
      <c r="D14" s="687"/>
      <c r="E14" s="687"/>
      <c r="F14" s="687"/>
      <c r="G14" s="687"/>
      <c r="H14" s="687"/>
      <c r="I14" s="687"/>
      <c r="J14" s="687"/>
      <c r="K14" s="687"/>
      <c r="L14" s="687"/>
      <c r="M14" s="687"/>
      <c r="N14" s="692"/>
      <c r="O14" s="687"/>
      <c r="P14" s="687"/>
      <c r="Q14" s="687"/>
      <c r="R14" s="687"/>
      <c r="S14" s="687"/>
      <c r="T14" s="687"/>
      <c r="U14" s="687"/>
      <c r="V14" s="687"/>
      <c r="W14" s="687"/>
      <c r="X14" s="687"/>
      <c r="Y14" s="687"/>
      <c r="Z14" s="687"/>
      <c r="AA14" s="692"/>
      <c r="AB14" s="687"/>
      <c r="AC14" s="687"/>
      <c r="AD14" s="687"/>
      <c r="AE14" s="687"/>
      <c r="AF14" s="687"/>
      <c r="AG14" s="687"/>
      <c r="AH14" s="687"/>
      <c r="AI14" s="687"/>
      <c r="AJ14" s="687"/>
      <c r="AK14" s="687"/>
      <c r="AL14" s="687"/>
      <c r="AM14" s="687"/>
      <c r="AN14" s="692"/>
      <c r="AO14" s="693"/>
      <c r="AP14" s="687"/>
      <c r="AQ14" s="687"/>
      <c r="AR14" s="687"/>
      <c r="AS14" s="687"/>
      <c r="AT14" s="687"/>
      <c r="AU14" s="687"/>
      <c r="AV14" s="687"/>
      <c r="AW14" s="687"/>
      <c r="AX14" s="687"/>
      <c r="AY14" s="687"/>
      <c r="AZ14" s="687"/>
      <c r="BA14" s="692"/>
      <c r="BB14" s="687"/>
      <c r="BC14" s="687"/>
      <c r="BD14" s="687"/>
      <c r="BE14" s="687"/>
      <c r="BF14" s="687"/>
      <c r="BG14" s="687"/>
      <c r="BH14" s="687"/>
      <c r="BI14" s="687"/>
      <c r="BJ14" s="687"/>
      <c r="BK14" s="687"/>
      <c r="BL14" s="687"/>
      <c r="BM14" s="687"/>
      <c r="BN14" s="692"/>
      <c r="BO14" s="687"/>
      <c r="BP14" s="687"/>
      <c r="BQ14" s="687"/>
      <c r="BR14" s="687"/>
      <c r="BS14" s="687"/>
      <c r="BT14" s="687"/>
      <c r="BU14" s="687"/>
      <c r="BV14" s="687"/>
      <c r="BW14" s="687"/>
      <c r="BX14" s="687"/>
      <c r="BY14" s="687"/>
      <c r="BZ14" s="687"/>
      <c r="CA14" s="692"/>
      <c r="CB14" s="687"/>
      <c r="CC14" s="687"/>
      <c r="CD14" s="687"/>
      <c r="CE14" s="687"/>
      <c r="CF14" s="687"/>
      <c r="CG14" s="687"/>
      <c r="CH14" s="687"/>
      <c r="CI14" s="687"/>
      <c r="CJ14" s="687"/>
      <c r="CK14" s="687"/>
      <c r="CL14" s="687"/>
      <c r="CM14" s="687"/>
      <c r="CN14" s="692"/>
      <c r="CO14" s="687"/>
      <c r="CP14" s="687"/>
      <c r="CQ14" s="687"/>
      <c r="CR14" s="687"/>
      <c r="CS14" s="687"/>
      <c r="CT14" s="687"/>
      <c r="CU14" s="687"/>
      <c r="CV14" s="687"/>
      <c r="CW14" s="687"/>
      <c r="CX14" s="687"/>
      <c r="CY14" s="687"/>
      <c r="CZ14" s="687"/>
      <c r="DA14" s="692"/>
      <c r="DB14" s="687"/>
      <c r="DC14" s="687"/>
      <c r="DD14" s="687"/>
      <c r="DE14" s="687"/>
      <c r="DF14" s="687"/>
      <c r="DG14" s="687"/>
      <c r="DH14" s="687"/>
      <c r="DI14" s="687"/>
      <c r="DJ14" s="687"/>
      <c r="DK14" s="687"/>
      <c r="DL14" s="687"/>
      <c r="DM14" s="687"/>
      <c r="DN14" s="692"/>
      <c r="DO14" s="687"/>
      <c r="DP14" s="687"/>
      <c r="DQ14" s="687"/>
      <c r="DR14" s="687"/>
      <c r="DS14" s="687"/>
      <c r="DT14" s="687"/>
      <c r="DU14" s="687"/>
      <c r="DV14" s="687"/>
      <c r="DW14" s="687"/>
      <c r="DX14" s="687"/>
      <c r="DY14" s="687"/>
      <c r="DZ14" s="687"/>
      <c r="EA14" s="692"/>
      <c r="EB14" s="687"/>
      <c r="EC14" s="687"/>
      <c r="ED14" s="687"/>
      <c r="EE14" s="687"/>
      <c r="EF14" s="687"/>
      <c r="EG14" s="687"/>
      <c r="EH14" s="687"/>
      <c r="EI14" s="687"/>
      <c r="EJ14" s="687"/>
      <c r="EK14" s="687"/>
      <c r="EL14" s="687"/>
      <c r="EM14" s="687"/>
      <c r="EN14" s="692"/>
      <c r="EO14" s="687"/>
      <c r="EP14" s="687"/>
      <c r="EQ14" s="687"/>
      <c r="ER14" s="687"/>
      <c r="ES14" s="687"/>
      <c r="ET14" s="687"/>
      <c r="EU14" s="687"/>
      <c r="EV14" s="687"/>
      <c r="EW14" s="687"/>
      <c r="EX14" s="687"/>
      <c r="EY14" s="687"/>
      <c r="EZ14" s="687"/>
      <c r="FA14" s="692"/>
      <c r="FB14" s="687"/>
      <c r="FC14" s="687"/>
      <c r="FD14" s="687"/>
      <c r="FE14" s="687"/>
      <c r="FF14" s="687"/>
      <c r="FG14" s="687"/>
      <c r="FH14" s="687"/>
      <c r="FI14" s="687"/>
      <c r="FJ14" s="687"/>
      <c r="FK14" s="687"/>
      <c r="FL14" s="687"/>
      <c r="FM14" s="687"/>
      <c r="FN14" s="692"/>
      <c r="FO14" s="687"/>
      <c r="FP14" s="687"/>
      <c r="FQ14" s="687"/>
      <c r="FR14" s="687"/>
      <c r="FS14" s="687"/>
      <c r="FT14" s="687"/>
      <c r="FU14" s="687"/>
      <c r="FV14" s="687"/>
      <c r="FW14" s="687"/>
      <c r="FX14" s="687"/>
      <c r="FY14" s="687"/>
      <c r="FZ14" s="687"/>
      <c r="GA14" s="692"/>
      <c r="GB14" s="687"/>
      <c r="GC14" s="687"/>
      <c r="GD14" s="687"/>
      <c r="GE14" s="687"/>
      <c r="GF14" s="687"/>
      <c r="GG14" s="687"/>
      <c r="GH14" s="687"/>
      <c r="GI14" s="687"/>
      <c r="GJ14" s="687"/>
      <c r="GK14" s="687"/>
      <c r="GL14" s="687"/>
      <c r="GM14" s="687"/>
      <c r="GN14" s="692"/>
      <c r="GO14" s="687"/>
      <c r="GP14" s="687"/>
      <c r="GQ14" s="687"/>
      <c r="GR14" s="687"/>
      <c r="GS14" s="687"/>
      <c r="GT14" s="687"/>
      <c r="GU14" s="687"/>
      <c r="GV14" s="687"/>
      <c r="GW14" s="687"/>
      <c r="GX14" s="687"/>
      <c r="GY14" s="687"/>
      <c r="GZ14" s="687"/>
      <c r="HA14" s="692"/>
      <c r="HB14" s="687"/>
      <c r="HC14" s="687"/>
      <c r="HD14" s="687"/>
      <c r="HE14" s="687"/>
      <c r="HF14" s="687"/>
      <c r="HG14" s="687"/>
      <c r="HH14" s="687"/>
      <c r="HI14" s="687"/>
      <c r="HJ14" s="687"/>
      <c r="HK14" s="687"/>
      <c r="HL14" s="687"/>
      <c r="HM14" s="687"/>
      <c r="HN14" s="692"/>
      <c r="HO14" s="687"/>
      <c r="HP14" s="687"/>
      <c r="HQ14" s="687"/>
      <c r="HR14" s="687"/>
      <c r="HS14" s="687"/>
      <c r="HT14" s="687"/>
      <c r="HU14" s="687"/>
      <c r="HV14" s="687"/>
      <c r="HW14" s="687"/>
      <c r="HX14" s="687"/>
      <c r="HY14" s="687"/>
      <c r="HZ14" s="687"/>
      <c r="IA14" s="692"/>
      <c r="IB14" s="687"/>
      <c r="IC14" s="687"/>
      <c r="ID14" s="687"/>
      <c r="IE14" s="687"/>
      <c r="IF14" s="687"/>
      <c r="IG14" s="687"/>
      <c r="IH14" s="687"/>
      <c r="II14" s="687"/>
      <c r="IJ14" s="687"/>
      <c r="IK14" s="687"/>
      <c r="IL14" s="687"/>
      <c r="IM14" s="687"/>
      <c r="IN14" s="692"/>
      <c r="IO14" s="687"/>
      <c r="IP14" s="687"/>
      <c r="IQ14" s="687"/>
      <c r="IR14" s="687"/>
      <c r="IS14" s="687"/>
      <c r="IT14" s="687"/>
      <c r="IU14" s="687"/>
      <c r="IV14" s="687"/>
      <c r="IW14" s="687"/>
      <c r="IX14" s="687"/>
      <c r="IY14" s="687"/>
      <c r="IZ14" s="687"/>
      <c r="JA14" s="692"/>
      <c r="JB14" s="687"/>
      <c r="JC14" s="687"/>
      <c r="JD14" s="687"/>
      <c r="JE14" s="687"/>
      <c r="JF14" s="687"/>
      <c r="JG14" s="687"/>
      <c r="JH14" s="687"/>
      <c r="JI14" s="687"/>
      <c r="JJ14" s="687"/>
      <c r="JK14" s="687"/>
      <c r="JL14" s="687"/>
      <c r="JM14" s="687"/>
      <c r="JN14" s="692"/>
      <c r="JO14" s="687"/>
      <c r="JP14" s="687"/>
      <c r="JQ14" s="687"/>
      <c r="JR14" s="687"/>
      <c r="JS14" s="687"/>
      <c r="JT14" s="687"/>
      <c r="JU14" s="687"/>
      <c r="JV14" s="687"/>
      <c r="JW14" s="687"/>
      <c r="JX14" s="687"/>
      <c r="JY14" s="687"/>
      <c r="JZ14" s="687"/>
      <c r="KA14" s="692"/>
      <c r="KB14" s="687"/>
      <c r="KC14" s="687"/>
      <c r="KD14" s="687"/>
      <c r="KE14" s="687"/>
      <c r="KF14" s="687"/>
      <c r="KG14" s="687"/>
      <c r="KH14" s="687"/>
      <c r="KI14" s="687"/>
      <c r="KJ14" s="687"/>
      <c r="KK14" s="687"/>
      <c r="KL14" s="687"/>
      <c r="KM14" s="687"/>
      <c r="KN14" s="692"/>
      <c r="KO14" s="687"/>
      <c r="KP14" s="687"/>
      <c r="KQ14" s="687"/>
      <c r="KR14" s="687"/>
      <c r="KS14" s="687"/>
      <c r="KT14" s="687"/>
      <c r="KU14" s="687"/>
      <c r="KV14" s="687"/>
      <c r="KW14" s="687"/>
      <c r="KX14" s="687"/>
      <c r="KY14" s="687"/>
      <c r="KZ14" s="687"/>
      <c r="LA14" s="692"/>
      <c r="LB14" s="687"/>
      <c r="LC14" s="687"/>
      <c r="LD14" s="687"/>
      <c r="LE14" s="687"/>
      <c r="LF14" s="687"/>
      <c r="LG14" s="687"/>
      <c r="LH14" s="687"/>
      <c r="LI14" s="687"/>
      <c r="LJ14" s="687"/>
      <c r="LK14" s="687"/>
      <c r="LL14" s="687"/>
      <c r="LM14" s="687"/>
      <c r="LN14" s="692"/>
    </row>
    <row r="15" spans="1:326" s="545" customFormat="1">
      <c r="A15" s="356" t="s">
        <v>370</v>
      </c>
      <c r="B15" s="401">
        <f>IF(B5,SUM('Dalyvio prielaidos'!$G$7,'Dalyvio prielaidos'!$G$12)/12-B13-B18,0)</f>
        <v>0</v>
      </c>
      <c r="C15" s="401">
        <f>IF(C5,SUM('Dalyvio prielaidos'!$G$7,'Dalyvio prielaidos'!$G$12)/12-C13-C18,0)</f>
        <v>0</v>
      </c>
      <c r="D15" s="401">
        <f>IF(D5,SUM('Dalyvio prielaidos'!$G$7,'Dalyvio prielaidos'!$G$12)/12-D13-D18,0)</f>
        <v>0</v>
      </c>
      <c r="E15" s="401">
        <f>IF(E5,SUM('Dalyvio prielaidos'!$G$7,'Dalyvio prielaidos'!$G$12)/12-E13-E18,0)</f>
        <v>0</v>
      </c>
      <c r="F15" s="401">
        <f>IF(F5,SUM('Dalyvio prielaidos'!$G$7,'Dalyvio prielaidos'!$G$12)/12-F13-F18,0)</f>
        <v>0</v>
      </c>
      <c r="G15" s="401">
        <f>IF(G5,SUM('Dalyvio prielaidos'!$G$7,'Dalyvio prielaidos'!$G$12)/12-G13-G18,0)</f>
        <v>0</v>
      </c>
      <c r="H15" s="401">
        <f>IF(H5,SUM('Dalyvio prielaidos'!$G$7,'Dalyvio prielaidos'!$G$12)/12-H13-H18,0)</f>
        <v>0</v>
      </c>
      <c r="I15" s="401">
        <f>IF(I5,SUM('Dalyvio prielaidos'!$G$7,'Dalyvio prielaidos'!$G$12)/12-I13-I18,0)</f>
        <v>0</v>
      </c>
      <c r="J15" s="401">
        <f>IF(J5,SUM('Dalyvio prielaidos'!$G$7,'Dalyvio prielaidos'!$G$12)/12-J13-J18,0)</f>
        <v>0</v>
      </c>
      <c r="K15" s="401">
        <f>IF(K5,SUM('Dalyvio prielaidos'!$G$7,'Dalyvio prielaidos'!$G$12)/12-K13-K18,0)</f>
        <v>0</v>
      </c>
      <c r="L15" s="401">
        <f>IF(L5,SUM('Dalyvio prielaidos'!$G$7,'Dalyvio prielaidos'!$G$12)/12-L13-L18,0)</f>
        <v>0</v>
      </c>
      <c r="M15" s="401">
        <f>IF(M5,SUM('Dalyvio prielaidos'!$G$7,'Dalyvio prielaidos'!$G$12)/12-M13-M18,0)</f>
        <v>0</v>
      </c>
      <c r="N15" s="539">
        <f>SUM(B15:M15)</f>
        <v>0</v>
      </c>
      <c r="O15" s="401">
        <f>IF(O5,SUM('Dalyvio prielaidos'!$G$7,'Dalyvio prielaidos'!$G$12)/12-O13-O18,0)</f>
        <v>0</v>
      </c>
      <c r="P15" s="401">
        <f>IF(P5,SUM('Dalyvio prielaidos'!$G$7,'Dalyvio prielaidos'!$G$12)/12-P13-P18,0)</f>
        <v>0</v>
      </c>
      <c r="Q15" s="401">
        <f>IF(Q5,SUM('Dalyvio prielaidos'!$G$7,'Dalyvio prielaidos'!$G$12)/12-Q13-Q18,0)</f>
        <v>0</v>
      </c>
      <c r="R15" s="401">
        <f>IF(R5,SUM('Dalyvio prielaidos'!$G$7,'Dalyvio prielaidos'!$G$12)/12-R13-R18,0)</f>
        <v>0</v>
      </c>
      <c r="S15" s="401">
        <f>IF(S5,SUM('Dalyvio prielaidos'!$G$7,'Dalyvio prielaidos'!$G$12)/12-S13-S18,0)</f>
        <v>0</v>
      </c>
      <c r="T15" s="401">
        <f>IF(T5,SUM('Dalyvio prielaidos'!$G$7,'Dalyvio prielaidos'!$G$12)/12-T13-T18,0)</f>
        <v>0</v>
      </c>
      <c r="U15" s="401">
        <f>IF(U5,SUM('Dalyvio prielaidos'!$G$7,'Dalyvio prielaidos'!$G$12)/12-U13-U18,0)</f>
        <v>0</v>
      </c>
      <c r="V15" s="401">
        <f>IF(V5,SUM('Dalyvio prielaidos'!$G$7,'Dalyvio prielaidos'!$G$12)/12-V13-V18,0)</f>
        <v>0</v>
      </c>
      <c r="W15" s="401">
        <f>IF(W5,SUM('Dalyvio prielaidos'!$G$7,'Dalyvio prielaidos'!$G$12)/12-W13-W18,0)</f>
        <v>0</v>
      </c>
      <c r="X15" s="401">
        <f>IF(X5,SUM('Dalyvio prielaidos'!$G$7,'Dalyvio prielaidos'!$G$12)/12-X13-X18,0)</f>
        <v>0</v>
      </c>
      <c r="Y15" s="401">
        <f>IF(Y5,SUM('Dalyvio prielaidos'!$G$7,'Dalyvio prielaidos'!$G$12)/12-Y13-Y18,0)</f>
        <v>0</v>
      </c>
      <c r="Z15" s="401">
        <f>IF(Z5,SUM('Dalyvio prielaidos'!$G$7,'Dalyvio prielaidos'!$G$12)/12-Z13-Z18,0)</f>
        <v>0</v>
      </c>
      <c r="AA15" s="539">
        <f>SUM(O15:Z15)</f>
        <v>0</v>
      </c>
      <c r="AB15" s="401">
        <f>IF(AB5,SUM('Dalyvio prielaidos'!$G$7,'Dalyvio prielaidos'!$G$12)/12-AB13-AB18,0)</f>
        <v>0</v>
      </c>
      <c r="AC15" s="401">
        <f>IF(AC5,SUM('Dalyvio prielaidos'!$G$7,'Dalyvio prielaidos'!$G$12)/12-AC13-AC18,0)</f>
        <v>0</v>
      </c>
      <c r="AD15" s="401">
        <f>IF(AD5,SUM('Dalyvio prielaidos'!$G$7,'Dalyvio prielaidos'!$G$12)/12-AD13-AD18,0)</f>
        <v>0</v>
      </c>
      <c r="AE15" s="401">
        <f>IF(AE5,SUM('Dalyvio prielaidos'!$G$7,'Dalyvio prielaidos'!$G$12)/12-AE13-AE18,0)</f>
        <v>0</v>
      </c>
      <c r="AF15" s="401">
        <f>IF(AF5,SUM('Dalyvio prielaidos'!$G$7,'Dalyvio prielaidos'!$G$12)/12-AF13-AF18,0)</f>
        <v>0</v>
      </c>
      <c r="AG15" s="401">
        <f>IF(AG5,SUM('Dalyvio prielaidos'!$G$7,'Dalyvio prielaidos'!$G$12)/12-AG13-AG18,0)</f>
        <v>0</v>
      </c>
      <c r="AH15" s="401">
        <f>IF(AH5,SUM('Dalyvio prielaidos'!$G$7,'Dalyvio prielaidos'!$G$12)/12-AH13-AH18,0)</f>
        <v>0</v>
      </c>
      <c r="AI15" s="401">
        <f>IF(AI5,SUM('Dalyvio prielaidos'!$G$7,'Dalyvio prielaidos'!$G$12)/12-AI13-AI18,0)</f>
        <v>0</v>
      </c>
      <c r="AJ15" s="401">
        <f>IF(AJ5,SUM('Dalyvio prielaidos'!$G$7,'Dalyvio prielaidos'!$G$12)/12-AJ13-AJ18,0)</f>
        <v>0</v>
      </c>
      <c r="AK15" s="401">
        <f>IF(AK5,SUM('Dalyvio prielaidos'!$G$7,'Dalyvio prielaidos'!$G$12)/12-AK13-AK18,0)</f>
        <v>0</v>
      </c>
      <c r="AL15" s="401">
        <f>IF(AL5,SUM('Dalyvio prielaidos'!$G$7,'Dalyvio prielaidos'!$G$12)/12-AL13-AL18,0)</f>
        <v>0</v>
      </c>
      <c r="AM15" s="401">
        <f>IF(AM5,SUM('Dalyvio prielaidos'!$G$7,'Dalyvio prielaidos'!$G$12)/12-AM13-AM18,0)</f>
        <v>0</v>
      </c>
      <c r="AN15" s="539">
        <f>SUM(AB15:AM15)</f>
        <v>0</v>
      </c>
      <c r="AO15" s="401">
        <f>IF(AO$5,SUM('Dalyvio prielaidos'!$G$7,'Dalyvio prielaidos'!$G$12)/12-AO13-AO18,0)</f>
        <v>80698.543361136122</v>
      </c>
      <c r="AP15" s="401">
        <f>IF(AP5,SUM('Dalyvio prielaidos'!$G$7,'Dalyvio prielaidos'!$G$12)/12-AP13-AP18,0)</f>
        <v>8969.8584860559822</v>
      </c>
      <c r="AQ15" s="401">
        <f>IF(AQ5,SUM('Dalyvio prielaidos'!$G$7,'Dalyvio prielaidos'!$G$12)/12-AQ13-AQ18,0)</f>
        <v>8677.8452701519309</v>
      </c>
      <c r="AR15" s="401">
        <f>IF(AR5,SUM('Dalyvio prielaidos'!$G$7,'Dalyvio prielaidos'!$G$12)/12-AR13-AR18,0)</f>
        <v>8384.6153325149389</v>
      </c>
      <c r="AS15" s="401">
        <f>IF(AS5,SUM('Dalyvio prielaidos'!$G$7,'Dalyvio prielaidos'!$G$12)/12-AS13-AS18,0)</f>
        <v>8090.1636034711164</v>
      </c>
      <c r="AT15" s="401">
        <f>IF(AT5,SUM('Dalyvio prielaidos'!$G$7,'Dalyvio prielaidos'!$G$12)/12-AT13-AT18,0)</f>
        <v>7794.4849922229523</v>
      </c>
      <c r="AU15" s="401">
        <f>IF(AU5,SUM('Dalyvio prielaidos'!$G$7,'Dalyvio prielaidos'!$G$12)/12-AU13-AU18,0)</f>
        <v>7497.5743867612518</v>
      </c>
      <c r="AV15" s="401">
        <f>IF(AV5,SUM('Dalyvio prielaidos'!$G$7,'Dalyvio prielaidos'!$G$12)/12-AV13-AV18,0)</f>
        <v>7199.4266537768026</v>
      </c>
      <c r="AW15" s="401">
        <f>IF(AW5,SUM('Dalyvio prielaidos'!$G$7,'Dalyvio prielaidos'!$G$12)/12-AW13-AW18,0)</f>
        <v>6900.0366385715797</v>
      </c>
      <c r="AX15" s="401">
        <f>IF(AX5,SUM('Dalyvio prielaidos'!$G$7,'Dalyvio prielaidos'!$G$12)/12-AX13-AX18,0)</f>
        <v>37605.633093519085</v>
      </c>
      <c r="AY15" s="401">
        <f>IF(AY5,SUM('Dalyvio prielaidos'!$G$7,'Dalyvio prielaidos'!$G$12)/12-AY13-AY18,0)</f>
        <v>68181.818181818177</v>
      </c>
      <c r="AZ15" s="401">
        <f>IF(AZ5,SUM('Dalyvio prielaidos'!$G$7,'Dalyvio prielaidos'!$G$12)/12-AZ13-AZ18,0)</f>
        <v>68181.818181818177</v>
      </c>
      <c r="BA15" s="539">
        <f>SUM(AO15:AZ15)</f>
        <v>318181.81818181812</v>
      </c>
      <c r="BB15" s="401">
        <f>IF(BB5,SUM('Dalyvio prielaidos'!$G$7,'Dalyvio prielaidos'!$G$12)/12-BB13-BB18,0)</f>
        <v>68181.818181818177</v>
      </c>
      <c r="BC15" s="401">
        <f>IF(BC5,SUM('Dalyvio prielaidos'!$G$7,'Dalyvio prielaidos'!$G$12)/12-BC13-BC18,0)</f>
        <v>68181.818181818177</v>
      </c>
      <c r="BD15" s="401">
        <f>IF(BD5,SUM('Dalyvio prielaidos'!$G$7,'Dalyvio prielaidos'!$G$12)/12-BD13-BD18,0)</f>
        <v>68181.818181818177</v>
      </c>
      <c r="BE15" s="401">
        <f>IF(BE5,SUM('Dalyvio prielaidos'!$G$7,'Dalyvio prielaidos'!$G$12)/12-BE13-BE18,0)</f>
        <v>68181.818181818177</v>
      </c>
      <c r="BF15" s="401">
        <f>IF(BF5,SUM('Dalyvio prielaidos'!$G$7,'Dalyvio prielaidos'!$G$12)/12-BF13-BF18,0)</f>
        <v>68181.818181818177</v>
      </c>
      <c r="BG15" s="401">
        <f>IF(BG5,SUM('Dalyvio prielaidos'!$G$7,'Dalyvio prielaidos'!$G$12)/12-BG13-BG18,0)</f>
        <v>68181.818181818177</v>
      </c>
      <c r="BH15" s="401">
        <f>IF(BH5,SUM('Dalyvio prielaidos'!$G$7,'Dalyvio prielaidos'!$G$12)/12-BH13-BH18,0)</f>
        <v>68181.818181818177</v>
      </c>
      <c r="BI15" s="401">
        <f>IF(BI5,SUM('Dalyvio prielaidos'!$G$7,'Dalyvio prielaidos'!$G$12)/12-BI13-BI18,0)</f>
        <v>68181.818181818177</v>
      </c>
      <c r="BJ15" s="401">
        <f>IF(BJ5,SUM('Dalyvio prielaidos'!$G$7,'Dalyvio prielaidos'!$G$12)/12-BJ13-BJ18,0)</f>
        <v>68181.818181818177</v>
      </c>
      <c r="BK15" s="401">
        <f>IF(BK5,SUM('Dalyvio prielaidos'!$G$7,'Dalyvio prielaidos'!$G$12)/12-BK13-BK18,0)</f>
        <v>68181.818181818177</v>
      </c>
      <c r="BL15" s="401">
        <f>IF(BL5,SUM('Dalyvio prielaidos'!$G$7,'Dalyvio prielaidos'!$G$12)/12-BL13-BL18,0)</f>
        <v>68181.818181818177</v>
      </c>
      <c r="BM15" s="401">
        <f>IF(BM5,SUM('Dalyvio prielaidos'!$G$7,'Dalyvio prielaidos'!$G$12)/12-BM13-BM18,0)</f>
        <v>68181.818181818177</v>
      </c>
      <c r="BN15" s="539">
        <f>SUM(BB15:BM15)</f>
        <v>818181.81818181789</v>
      </c>
      <c r="BO15" s="401">
        <f>IF(BO5,SUM('Dalyvio prielaidos'!$G$7,'Dalyvio prielaidos'!$G$12)/12-BO13-BO18,0)</f>
        <v>68181.818181818177</v>
      </c>
      <c r="BP15" s="401">
        <f>IF(BP5,SUM('Dalyvio prielaidos'!$G$7,'Dalyvio prielaidos'!$G$12)/12-BP13-BP18,0)</f>
        <v>68181.818181818177</v>
      </c>
      <c r="BQ15" s="401">
        <f>IF(BQ5,SUM('Dalyvio prielaidos'!$G$7,'Dalyvio prielaidos'!$G$12)/12-BQ13-BQ18,0)</f>
        <v>68181.818181818177</v>
      </c>
      <c r="BR15" s="401">
        <f>IF(BR5,SUM('Dalyvio prielaidos'!$G$7,'Dalyvio prielaidos'!$G$12)/12-BR13-BR18,0)</f>
        <v>68181.818181818177</v>
      </c>
      <c r="BS15" s="401">
        <f>IF(BS5,SUM('Dalyvio prielaidos'!$G$7,'Dalyvio prielaidos'!$G$12)/12-BS13-BS18,0)</f>
        <v>68181.818181818177</v>
      </c>
      <c r="BT15" s="401">
        <f>IF(BT5,SUM('Dalyvio prielaidos'!$G$7,'Dalyvio prielaidos'!$G$12)/12-BT13-BT18,0)</f>
        <v>68181.818181818177</v>
      </c>
      <c r="BU15" s="401">
        <f>IF(BU5,SUM('Dalyvio prielaidos'!$G$7,'Dalyvio prielaidos'!$G$12)/12-BU13-BU18,0)</f>
        <v>68181.818181818177</v>
      </c>
      <c r="BV15" s="401">
        <f>IF(BV5,SUM('Dalyvio prielaidos'!$G$7,'Dalyvio prielaidos'!$G$12)/12-BV13-BV18,0)</f>
        <v>68181.818181818177</v>
      </c>
      <c r="BW15" s="401">
        <f>IF(BW5,SUM('Dalyvio prielaidos'!$G$7,'Dalyvio prielaidos'!$G$12)/12-BW13-BW18,0)</f>
        <v>68181.818181818177</v>
      </c>
      <c r="BX15" s="401">
        <f>IF(BX5,SUM('Dalyvio prielaidos'!$G$7,'Dalyvio prielaidos'!$G$12)/12-BX13-BX18,0)</f>
        <v>68181.818181818177</v>
      </c>
      <c r="BY15" s="401">
        <f>IF(BY5,SUM('Dalyvio prielaidos'!$G$7,'Dalyvio prielaidos'!$G$12)/12-BY13-BY18,0)</f>
        <v>68181.818181818177</v>
      </c>
      <c r="BZ15" s="401">
        <f>IF(BZ5,SUM('Dalyvio prielaidos'!$G$7,'Dalyvio prielaidos'!$G$12)/12-BZ13-BZ18,0)</f>
        <v>68181.818181818177</v>
      </c>
      <c r="CA15" s="539">
        <f>SUM(BO15:BZ15)</f>
        <v>818181.81818181789</v>
      </c>
      <c r="CB15" s="401">
        <f>IF(CB5,SUM('Dalyvio prielaidos'!$G$7,'Dalyvio prielaidos'!$G$12)/12-CB13-CB18,0)</f>
        <v>68181.818181818177</v>
      </c>
      <c r="CC15" s="401">
        <f>IF(CC5,SUM('Dalyvio prielaidos'!$G$7,'Dalyvio prielaidos'!$G$12)/12-CC13-CC18,0)</f>
        <v>68181.818181818177</v>
      </c>
      <c r="CD15" s="401">
        <f>IF(CD5,SUM('Dalyvio prielaidos'!$G$7,'Dalyvio prielaidos'!$G$12)/12-CD13-CD18,0)</f>
        <v>68181.818181818177</v>
      </c>
      <c r="CE15" s="401">
        <f>IF(CE5,SUM('Dalyvio prielaidos'!$G$7,'Dalyvio prielaidos'!$G$12)/12-CE13-CE18,0)</f>
        <v>68181.818181818177</v>
      </c>
      <c r="CF15" s="401">
        <f>IF(CF5,SUM('Dalyvio prielaidos'!$G$7,'Dalyvio prielaidos'!$G$12)/12-CF13-CF18,0)</f>
        <v>68181.818181818177</v>
      </c>
      <c r="CG15" s="401">
        <f>IF(CG5,SUM('Dalyvio prielaidos'!$G$7,'Dalyvio prielaidos'!$G$12)/12-CG13-CG18,0)</f>
        <v>68181.818181818177</v>
      </c>
      <c r="CH15" s="401">
        <f>IF(CH5,SUM('Dalyvio prielaidos'!$G$7,'Dalyvio prielaidos'!$G$12)/12-CH13-CH18,0)</f>
        <v>68181.818181818177</v>
      </c>
      <c r="CI15" s="401">
        <f>IF(CI5,SUM('Dalyvio prielaidos'!$G$7,'Dalyvio prielaidos'!$G$12)/12-CI13-CI18,0)</f>
        <v>68181.818181818177</v>
      </c>
      <c r="CJ15" s="401">
        <f>IF(CJ5,SUM('Dalyvio prielaidos'!$G$7,'Dalyvio prielaidos'!$G$12)/12-CJ13-CJ18,0)</f>
        <v>68181.818181818177</v>
      </c>
      <c r="CK15" s="401">
        <f>IF(CK5,SUM('Dalyvio prielaidos'!$G$7,'Dalyvio prielaidos'!$G$12)/12-CK13-CK18,0)</f>
        <v>68181.818181818177</v>
      </c>
      <c r="CL15" s="401">
        <f>IF(CL5,SUM('Dalyvio prielaidos'!$G$7,'Dalyvio prielaidos'!$G$12)/12-CL13-CL18,0)</f>
        <v>68181.818181818177</v>
      </c>
      <c r="CM15" s="401">
        <f>IF(CM5,SUM('Dalyvio prielaidos'!$G$7,'Dalyvio prielaidos'!$G$12)/12-CM13-CM18,0)</f>
        <v>68181.818181818177</v>
      </c>
      <c r="CN15" s="539">
        <f>SUM(CB15:CM15)</f>
        <v>818181.81818181789</v>
      </c>
      <c r="CO15" s="401">
        <f>IF(CO5,SUM('Dalyvio prielaidos'!$G$7,'Dalyvio prielaidos'!$G$12)/12-CO13-CO18,0)</f>
        <v>68181.818181818177</v>
      </c>
      <c r="CP15" s="401">
        <f>IF(CP5,SUM('Dalyvio prielaidos'!$G$7,'Dalyvio prielaidos'!$G$12)/12-CP13-CP18,0)</f>
        <v>68181.818181818177</v>
      </c>
      <c r="CQ15" s="401">
        <f>IF(CQ5,SUM('Dalyvio prielaidos'!$G$7,'Dalyvio prielaidos'!$G$12)/12-CQ13-CQ18,0)</f>
        <v>68181.818181818177</v>
      </c>
      <c r="CR15" s="401">
        <f>IF(CR5,SUM('Dalyvio prielaidos'!$G$7,'Dalyvio prielaidos'!$G$12)/12-CR13-CR18,0)</f>
        <v>68181.818181818177</v>
      </c>
      <c r="CS15" s="401">
        <f>IF(CS5,SUM('Dalyvio prielaidos'!$G$7,'Dalyvio prielaidos'!$G$12)/12-CS13-CS18,0)</f>
        <v>68181.818181818177</v>
      </c>
      <c r="CT15" s="401">
        <f>IF(CT5,SUM('Dalyvio prielaidos'!$G$7,'Dalyvio prielaidos'!$G$12)/12-CT13-CT18,0)</f>
        <v>68181.818181818177</v>
      </c>
      <c r="CU15" s="401">
        <f>IF(CU5,SUM('Dalyvio prielaidos'!$G$7,'Dalyvio prielaidos'!$G$12)/12-CU13-CU18,0)</f>
        <v>68181.818181818177</v>
      </c>
      <c r="CV15" s="401">
        <f>IF(CV5,SUM('Dalyvio prielaidos'!$G$7,'Dalyvio prielaidos'!$G$12)/12-CV13-CV18,0)</f>
        <v>68181.818181818177</v>
      </c>
      <c r="CW15" s="401">
        <f>IF(CW5,SUM('Dalyvio prielaidos'!$G$7,'Dalyvio prielaidos'!$G$12)/12-CW13-CW18,0)</f>
        <v>68181.818181818177</v>
      </c>
      <c r="CX15" s="401">
        <f>IF(CX5,SUM('Dalyvio prielaidos'!$G$7,'Dalyvio prielaidos'!$G$12)/12-CX13-CX18,0)</f>
        <v>68181.818181818177</v>
      </c>
      <c r="CY15" s="401">
        <f>IF(CY5,SUM('Dalyvio prielaidos'!$G$7,'Dalyvio prielaidos'!$G$12)/12-CY13-CY18,0)</f>
        <v>68181.818181818177</v>
      </c>
      <c r="CZ15" s="401">
        <f>IF(CZ5,SUM('Dalyvio prielaidos'!$G$7,'Dalyvio prielaidos'!$G$12)/12-CZ13-CZ18,0)</f>
        <v>68181.818181818177</v>
      </c>
      <c r="DA15" s="539">
        <f>SUM(CO15:CZ15)</f>
        <v>818181.81818181789</v>
      </c>
      <c r="DB15" s="401">
        <f>IF(DB5,SUM('Dalyvio prielaidos'!$G$7,'Dalyvio prielaidos'!$G$12)/12-DB13-DB18,0)</f>
        <v>68181.818181818177</v>
      </c>
      <c r="DC15" s="401">
        <f>IF(DC5,SUM('Dalyvio prielaidos'!$G$7,'Dalyvio prielaidos'!$G$12)/12-DC13-DC18,0)</f>
        <v>68181.818181818177</v>
      </c>
      <c r="DD15" s="401">
        <f>IF(DD5,SUM('Dalyvio prielaidos'!$G$7,'Dalyvio prielaidos'!$G$12)/12-DD13-DD18,0)</f>
        <v>68181.818181818177</v>
      </c>
      <c r="DE15" s="401">
        <f>IF(DE5,SUM('Dalyvio prielaidos'!$G$7,'Dalyvio prielaidos'!$G$12)/12-DE13-DE18,0)</f>
        <v>68181.818181818177</v>
      </c>
      <c r="DF15" s="401">
        <f>IF(DF5,SUM('Dalyvio prielaidos'!$G$7,'Dalyvio prielaidos'!$G$12)/12-DF13-DF18,0)</f>
        <v>68181.818181818177</v>
      </c>
      <c r="DG15" s="401">
        <f>IF(DG5,SUM('Dalyvio prielaidos'!$G$7,'Dalyvio prielaidos'!$G$12)/12-DG13-DG18,0)</f>
        <v>68181.818181818177</v>
      </c>
      <c r="DH15" s="401">
        <f>IF(DH5,SUM('Dalyvio prielaidos'!$G$7,'Dalyvio prielaidos'!$G$12)/12-DH13-DH18,0)</f>
        <v>68181.818181818177</v>
      </c>
      <c r="DI15" s="401">
        <f>IF(DI5,SUM('Dalyvio prielaidos'!$G$7,'Dalyvio prielaidos'!$G$12)/12-DI13-DI18,0)</f>
        <v>68181.818181818177</v>
      </c>
      <c r="DJ15" s="401">
        <f>IF(DJ5,SUM('Dalyvio prielaidos'!$G$7,'Dalyvio prielaidos'!$G$12)/12-DJ13-DJ18,0)</f>
        <v>68181.818181818177</v>
      </c>
      <c r="DK15" s="401">
        <f>IF(DK5,SUM('Dalyvio prielaidos'!$G$7,'Dalyvio prielaidos'!$G$12)/12-DK13-DK18,0)</f>
        <v>68181.818181818177</v>
      </c>
      <c r="DL15" s="401">
        <f>IF(DL5,SUM('Dalyvio prielaidos'!$G$7,'Dalyvio prielaidos'!$G$12)/12-DL13-DL18,0)</f>
        <v>68181.818181818177</v>
      </c>
      <c r="DM15" s="401">
        <f>IF(DM5,SUM('Dalyvio prielaidos'!$G$7,'Dalyvio prielaidos'!$G$12)/12-DM13-DM18,0)</f>
        <v>68181.818181818177</v>
      </c>
      <c r="DN15" s="539">
        <f>SUM(DB15:DM15)</f>
        <v>818181.81818181789</v>
      </c>
      <c r="DO15" s="401">
        <f>IF(DO5,SUM('Dalyvio prielaidos'!$G$7,'Dalyvio prielaidos'!$G$12)/12-DO13-DO18,0)</f>
        <v>68181.818181818177</v>
      </c>
      <c r="DP15" s="401">
        <f>IF(DP5,SUM('Dalyvio prielaidos'!$G$7,'Dalyvio prielaidos'!$G$12)/12-DP13-DP18,0)</f>
        <v>68181.818181818177</v>
      </c>
      <c r="DQ15" s="401">
        <f>IF(DQ5,SUM('Dalyvio prielaidos'!$G$7,'Dalyvio prielaidos'!$G$12)/12-DQ13-DQ18,0)</f>
        <v>68181.818181818177</v>
      </c>
      <c r="DR15" s="401">
        <f>IF(DR5,SUM('Dalyvio prielaidos'!$G$7,'Dalyvio prielaidos'!$G$12)/12-DR13-DR18,0)</f>
        <v>68181.818181818177</v>
      </c>
      <c r="DS15" s="401">
        <f>IF(DS5,SUM('Dalyvio prielaidos'!$G$7,'Dalyvio prielaidos'!$G$12)/12-DS13-DS18,0)</f>
        <v>68181.818181818177</v>
      </c>
      <c r="DT15" s="401">
        <f>IF(DT5,SUM('Dalyvio prielaidos'!$G$7,'Dalyvio prielaidos'!$G$12)/12-DT13-DT18,0)</f>
        <v>68181.818181818177</v>
      </c>
      <c r="DU15" s="401">
        <f>IF(DU5,SUM('Dalyvio prielaidos'!$G$7,'Dalyvio prielaidos'!$G$12)/12-DU13-DU18,0)</f>
        <v>68181.818181818177</v>
      </c>
      <c r="DV15" s="401">
        <f>IF(DV5,SUM('Dalyvio prielaidos'!$G$7,'Dalyvio prielaidos'!$G$12)/12-DV13-DV18,0)</f>
        <v>68181.818181818177</v>
      </c>
      <c r="DW15" s="401">
        <f>IF(DW5,SUM('Dalyvio prielaidos'!$G$7,'Dalyvio prielaidos'!$G$12)/12-DW13-DW18,0)</f>
        <v>68181.818181818177</v>
      </c>
      <c r="DX15" s="401">
        <f>IF(DX5,SUM('Dalyvio prielaidos'!$G$7,'Dalyvio prielaidos'!$G$12)/12-DX13-DX18,0)</f>
        <v>68181.818181818177</v>
      </c>
      <c r="DY15" s="401">
        <f>IF(DY5,SUM('Dalyvio prielaidos'!$G$7,'Dalyvio prielaidos'!$G$12)/12-DY13-DY18,0)</f>
        <v>68181.818181818177</v>
      </c>
      <c r="DZ15" s="401">
        <f>IF(DZ5,SUM('Dalyvio prielaidos'!$G$7,'Dalyvio prielaidos'!$G$12)/12-DZ13-DZ18,0)</f>
        <v>68181.818181818177</v>
      </c>
      <c r="EA15" s="539">
        <f>SUM(DO15:DZ15)</f>
        <v>818181.81818181789</v>
      </c>
      <c r="EB15" s="401">
        <f>IF(EB5,SUM('Dalyvio prielaidos'!$G$7,'Dalyvio prielaidos'!$G$12)/12-EB13-EB18,0)</f>
        <v>68181.818181818177</v>
      </c>
      <c r="EC15" s="401">
        <f>IF(EC5,SUM('Dalyvio prielaidos'!$G$7,'Dalyvio prielaidos'!$G$12)/12-EC13-EC18,0)</f>
        <v>68181.818181818177</v>
      </c>
      <c r="ED15" s="401">
        <f>IF(ED5,SUM('Dalyvio prielaidos'!$G$7,'Dalyvio prielaidos'!$G$12)/12-ED13-ED18,0)</f>
        <v>68181.818181818177</v>
      </c>
      <c r="EE15" s="401">
        <f>IF(EE5,SUM('Dalyvio prielaidos'!$G$7,'Dalyvio prielaidos'!$G$12)/12-EE13-EE18,0)</f>
        <v>68181.818181818177</v>
      </c>
      <c r="EF15" s="401">
        <f>IF(EF5,SUM('Dalyvio prielaidos'!$G$7,'Dalyvio prielaidos'!$G$12)/12-EF13-EF18,0)</f>
        <v>68181.818181818177</v>
      </c>
      <c r="EG15" s="401">
        <f>IF(EG5,SUM('Dalyvio prielaidos'!$G$7,'Dalyvio prielaidos'!$G$12)/12-EG13-EG18,0)</f>
        <v>68181.818181818177</v>
      </c>
      <c r="EH15" s="401">
        <f>IF(EH5,SUM('Dalyvio prielaidos'!$G$7,'Dalyvio prielaidos'!$G$12)/12-EH13-EH18,0)</f>
        <v>68181.818181818177</v>
      </c>
      <c r="EI15" s="401">
        <f>IF(EI5,SUM('Dalyvio prielaidos'!$G$7,'Dalyvio prielaidos'!$G$12)/12-EI13-EI18,0)</f>
        <v>68181.818181818177</v>
      </c>
      <c r="EJ15" s="401">
        <f>IF(EJ5,SUM('Dalyvio prielaidos'!$G$7,'Dalyvio prielaidos'!$G$12)/12-EJ13-EJ18,0)</f>
        <v>68181.818181818177</v>
      </c>
      <c r="EK15" s="401">
        <f>IF(EK5,SUM('Dalyvio prielaidos'!$G$7,'Dalyvio prielaidos'!$G$12)/12-EK13-EK18,0)</f>
        <v>68181.818181818177</v>
      </c>
      <c r="EL15" s="401">
        <f>IF(EL5,SUM('Dalyvio prielaidos'!$G$7,'Dalyvio prielaidos'!$G$12)/12-EL13-EL18,0)</f>
        <v>68181.818181818177</v>
      </c>
      <c r="EM15" s="401">
        <f>IF(EM5,SUM('Dalyvio prielaidos'!$G$7,'Dalyvio prielaidos'!$G$12)/12-EM13-EM18,0)</f>
        <v>68181.818181818177</v>
      </c>
      <c r="EN15" s="539">
        <f>SUM(EB15:EM15)</f>
        <v>818181.81818181789</v>
      </c>
      <c r="EO15" s="401">
        <f>IF(EO5,SUM('Dalyvio prielaidos'!$G$7,'Dalyvio prielaidos'!$G$12)/12-EO13-EO18,0)</f>
        <v>68181.818181818177</v>
      </c>
      <c r="EP15" s="401">
        <f>IF(EP5,SUM('Dalyvio prielaidos'!$G$7,'Dalyvio prielaidos'!$G$12)/12-EP13-EP18,0)</f>
        <v>68181.818181818177</v>
      </c>
      <c r="EQ15" s="401">
        <f>IF(EQ5,SUM('Dalyvio prielaidos'!$G$7,'Dalyvio prielaidos'!$G$12)/12-EQ13-EQ18,0)</f>
        <v>68181.818181818177</v>
      </c>
      <c r="ER15" s="401">
        <f>IF(ER5,SUM('Dalyvio prielaidos'!$G$7,'Dalyvio prielaidos'!$G$12)/12-ER13-ER18,0)</f>
        <v>68181.818181818177</v>
      </c>
      <c r="ES15" s="401">
        <f>IF(ES5,SUM('Dalyvio prielaidos'!$G$7,'Dalyvio prielaidos'!$G$12)/12-ES13-ES18,0)</f>
        <v>68181.818181818177</v>
      </c>
      <c r="ET15" s="401">
        <f>IF(ET5,SUM('Dalyvio prielaidos'!$G$7,'Dalyvio prielaidos'!$G$12)/12-ET13-ET18,0)</f>
        <v>68181.818181818177</v>
      </c>
      <c r="EU15" s="401">
        <f>IF(EU5,SUM('Dalyvio prielaidos'!$G$7,'Dalyvio prielaidos'!$G$12)/12-EU13-EU18,0)</f>
        <v>68181.818181818177</v>
      </c>
      <c r="EV15" s="401">
        <f>IF(EV5,SUM('Dalyvio prielaidos'!$G$7,'Dalyvio prielaidos'!$G$12)/12-EV13-EV18,0)</f>
        <v>68181.818181818177</v>
      </c>
      <c r="EW15" s="401">
        <f>IF(EW5,SUM('Dalyvio prielaidos'!$G$7,'Dalyvio prielaidos'!$G$12)/12-EW13-EW18,0)</f>
        <v>68181.818181818177</v>
      </c>
      <c r="EX15" s="401">
        <f>IF(EX5,SUM('Dalyvio prielaidos'!$G$7,'Dalyvio prielaidos'!$G$12)/12-EX13-EX18,0)</f>
        <v>68181.818181818177</v>
      </c>
      <c r="EY15" s="401">
        <f>IF(EY5,SUM('Dalyvio prielaidos'!$G$7,'Dalyvio prielaidos'!$G$12)/12-EY13-EY18,0)</f>
        <v>68181.818181818177</v>
      </c>
      <c r="EZ15" s="401">
        <f>IF(EZ5,SUM('Dalyvio prielaidos'!$G$7,'Dalyvio prielaidos'!$G$12)/12-EZ13-EZ18,0)</f>
        <v>68181.818181818177</v>
      </c>
      <c r="FA15" s="539">
        <f>SUM(EO15:EZ15)</f>
        <v>818181.81818181789</v>
      </c>
      <c r="FB15" s="401">
        <f>IF(FB5,SUM('Dalyvio prielaidos'!$G$7,'Dalyvio prielaidos'!$G$12)/12-FB13-FB18,0)</f>
        <v>68181.818181818177</v>
      </c>
      <c r="FC15" s="401">
        <f>IF(FC5,SUM('Dalyvio prielaidos'!$G$7,'Dalyvio prielaidos'!$G$12)/12-FC13-FC18,0)</f>
        <v>68181.818181818177</v>
      </c>
      <c r="FD15" s="401">
        <f>IF(FD5,SUM('Dalyvio prielaidos'!$G$7,'Dalyvio prielaidos'!$G$12)/12-FD13-FD18,0)</f>
        <v>68181.818181818177</v>
      </c>
      <c r="FE15" s="401">
        <f>IF(FE5,SUM('Dalyvio prielaidos'!$G$7,'Dalyvio prielaidos'!$G$12)/12-FE13-FE18,0)</f>
        <v>68181.818181818177</v>
      </c>
      <c r="FF15" s="401">
        <f>IF(FF5,SUM('Dalyvio prielaidos'!$G$7,'Dalyvio prielaidos'!$G$12)/12-FF13-FF18,0)</f>
        <v>68181.818181818177</v>
      </c>
      <c r="FG15" s="401">
        <f>IF(FG5,SUM('Dalyvio prielaidos'!$G$7,'Dalyvio prielaidos'!$G$12)/12-FG13-FG18,0)</f>
        <v>68181.818181818177</v>
      </c>
      <c r="FH15" s="401">
        <f>IF(FH5,SUM('Dalyvio prielaidos'!$G$7,'Dalyvio prielaidos'!$G$12)/12-FH13-FH18,0)</f>
        <v>68181.818181818177</v>
      </c>
      <c r="FI15" s="401">
        <f>IF(FI5,SUM('Dalyvio prielaidos'!$G$7,'Dalyvio prielaidos'!$G$12)/12-FI13-FI18,0)</f>
        <v>68181.818181818177</v>
      </c>
      <c r="FJ15" s="401">
        <f>IF(FJ5,SUM('Dalyvio prielaidos'!$G$7,'Dalyvio prielaidos'!$G$12)/12-FJ13-FJ18,0)</f>
        <v>68181.818181818177</v>
      </c>
      <c r="FK15" s="401">
        <f>IF(FK5,SUM('Dalyvio prielaidos'!$G$7,'Dalyvio prielaidos'!$G$12)/12-FK13-FK18,0)</f>
        <v>68181.818181818177</v>
      </c>
      <c r="FL15" s="401">
        <f>IF(FL5,SUM('Dalyvio prielaidos'!$G$7,'Dalyvio prielaidos'!$G$12)/12-FL13-FL18,0)</f>
        <v>68181.818181818177</v>
      </c>
      <c r="FM15" s="401">
        <f>IF(FM5,SUM('Dalyvio prielaidos'!$G$7,'Dalyvio prielaidos'!$G$12)/12-FM13-FM18,0)</f>
        <v>68181.818181818177</v>
      </c>
      <c r="FN15" s="539">
        <f>SUM(FB15:FM15)</f>
        <v>818181.81818181789</v>
      </c>
      <c r="FO15" s="401">
        <f>IF(FO5,SUM('Dalyvio prielaidos'!$G$7,'Dalyvio prielaidos'!$G$12)/12-FO13-FO18,0)</f>
        <v>68181.818181818177</v>
      </c>
      <c r="FP15" s="401">
        <f>IF(FP5,SUM('Dalyvio prielaidos'!$G$7,'Dalyvio prielaidos'!$G$12)/12-FP13-FP18,0)</f>
        <v>68181.818181818177</v>
      </c>
      <c r="FQ15" s="401">
        <f>IF(FQ5,SUM('Dalyvio prielaidos'!$G$7,'Dalyvio prielaidos'!$G$12)/12-FQ13-FQ18,0)</f>
        <v>68181.818181818177</v>
      </c>
      <c r="FR15" s="401">
        <f>IF(FR5,SUM('Dalyvio prielaidos'!$G$7,'Dalyvio prielaidos'!$G$12)/12-FR13-FR18,0)</f>
        <v>68181.818181818177</v>
      </c>
      <c r="FS15" s="401">
        <f>IF(FS5,SUM('Dalyvio prielaidos'!$G$7,'Dalyvio prielaidos'!$G$12)/12-FS13-FS18,0)</f>
        <v>68181.818181818177</v>
      </c>
      <c r="FT15" s="401">
        <f>IF(FT5,SUM('Dalyvio prielaidos'!$G$7,'Dalyvio prielaidos'!$G$12)/12-FT13-FT18,0)</f>
        <v>68181.818181818177</v>
      </c>
      <c r="FU15" s="401">
        <f>IF(FU5,SUM('Dalyvio prielaidos'!$G$7,'Dalyvio prielaidos'!$G$12)/12-FU13-FU18,0)</f>
        <v>68181.818181818177</v>
      </c>
      <c r="FV15" s="401">
        <f>IF(FV5,SUM('Dalyvio prielaidos'!$G$7,'Dalyvio prielaidos'!$G$12)/12-FV13-FV18,0)</f>
        <v>68181.818181818177</v>
      </c>
      <c r="FW15" s="401">
        <f>IF(FW5,SUM('Dalyvio prielaidos'!$G$7,'Dalyvio prielaidos'!$G$12)/12-FW13-FW18,0)</f>
        <v>68181.818181818177</v>
      </c>
      <c r="FX15" s="401">
        <f>IF(FX5,SUM('Dalyvio prielaidos'!$G$7,'Dalyvio prielaidos'!$G$12)/12-FX13-FX18,0)</f>
        <v>68181.818181818177</v>
      </c>
      <c r="FY15" s="401">
        <f>IF(FY5,SUM('Dalyvio prielaidos'!$G$7,'Dalyvio prielaidos'!$G$12)/12-FY13-FY18,0)</f>
        <v>68181.818181818177</v>
      </c>
      <c r="FZ15" s="401">
        <f>IF(FZ5,SUM('Dalyvio prielaidos'!$G$7,'Dalyvio prielaidos'!$G$12)/12-FZ13-FZ18,0)</f>
        <v>68181.818181818177</v>
      </c>
      <c r="GA15" s="539">
        <f>SUM(FO15:FZ15)</f>
        <v>818181.81818181789</v>
      </c>
      <c r="GB15" s="401">
        <f>IF(GB5,SUM('Dalyvio prielaidos'!$G$7,'Dalyvio prielaidos'!$G$12)/12-GB13-GB18,0)</f>
        <v>83333.333333333328</v>
      </c>
      <c r="GC15" s="401">
        <f>IF(GC5,SUM('Dalyvio prielaidos'!$G$7,'Dalyvio prielaidos'!$G$12)/12-GC13-GC18,0)</f>
        <v>83333.333333333328</v>
      </c>
      <c r="GD15" s="401">
        <f>IF(GD5,SUM('Dalyvio prielaidos'!$G$7,'Dalyvio prielaidos'!$G$12)/12-GD13-GD18,0)</f>
        <v>83333.333333333328</v>
      </c>
      <c r="GE15" s="401">
        <f>IF(GE5,SUM('Dalyvio prielaidos'!$G$7,'Dalyvio prielaidos'!$G$12)/12-GE13-GE18,0)</f>
        <v>83333.333333333328</v>
      </c>
      <c r="GF15" s="401">
        <f>IF(GF5,SUM('Dalyvio prielaidos'!$G$7,'Dalyvio prielaidos'!$G$12)/12-GF13-GF18,0)</f>
        <v>83333.333333333328</v>
      </c>
      <c r="GG15" s="401">
        <f>IF(GG5,SUM('Dalyvio prielaidos'!$G$7,'Dalyvio prielaidos'!$G$12)/12-GG13-GG18,0)</f>
        <v>83333.333333333328</v>
      </c>
      <c r="GH15" s="401">
        <f>IF(GH5,SUM('Dalyvio prielaidos'!$G$7,'Dalyvio prielaidos'!$G$12)/12-GH13-GH18,0)</f>
        <v>83333.333333333328</v>
      </c>
      <c r="GI15" s="401">
        <f>IF(GI5,SUM('Dalyvio prielaidos'!$G$7,'Dalyvio prielaidos'!$G$12)/12-GI13-GI18,0)</f>
        <v>83333.333333333328</v>
      </c>
      <c r="GJ15" s="401">
        <f>IF(GJ5,SUM('Dalyvio prielaidos'!$G$7,'Dalyvio prielaidos'!$G$12)/12-GJ13-GJ18,0)</f>
        <v>83333.333333333328</v>
      </c>
      <c r="GK15" s="401">
        <f>IF(GK5,SUM('Dalyvio prielaidos'!$G$7,'Dalyvio prielaidos'!$G$12)/12-GK13-GK18,0)</f>
        <v>83333.333333333328</v>
      </c>
      <c r="GL15" s="401">
        <f>IF(GL5,SUM('Dalyvio prielaidos'!$G$7,'Dalyvio prielaidos'!$G$12)/12-GL13-GL18,0)</f>
        <v>83333.333333333328</v>
      </c>
      <c r="GM15" s="401">
        <f>IF(GM5,SUM('Dalyvio prielaidos'!$G$7,'Dalyvio prielaidos'!$G$12)/12-GM13-GM18,0)</f>
        <v>-166666.66666666666</v>
      </c>
      <c r="GN15" s="539">
        <f>SUM(GB15:GM15)</f>
        <v>750000.00000000012</v>
      </c>
      <c r="GO15" s="401">
        <f>IF(GO5,SUM('Dalyvio prielaidos'!$G$7,'Dalyvio prielaidos'!$G$12)/12-GO13-GO18,0)</f>
        <v>0</v>
      </c>
      <c r="GP15" s="401">
        <f>IF(GP5,SUM('Dalyvio prielaidos'!$G$7,'Dalyvio prielaidos'!$G$12)/12-GP13-GP18,0)</f>
        <v>0</v>
      </c>
      <c r="GQ15" s="401">
        <f>IF(GQ5,SUM('Dalyvio prielaidos'!$G$7,'Dalyvio prielaidos'!$G$12)/12-GQ13-GQ18,0)</f>
        <v>0</v>
      </c>
      <c r="GR15" s="401">
        <f>IF(GR5,SUM('Dalyvio prielaidos'!$G$7,'Dalyvio prielaidos'!$G$12)/12-GR13-GR18,0)</f>
        <v>0</v>
      </c>
      <c r="GS15" s="401">
        <f>IF(GS5,SUM('Dalyvio prielaidos'!$G$7,'Dalyvio prielaidos'!$G$12)/12-GS13-GS18,0)</f>
        <v>0</v>
      </c>
      <c r="GT15" s="401">
        <f>IF(GT5,SUM('Dalyvio prielaidos'!$G$7,'Dalyvio prielaidos'!$G$12)/12-GT13-GT18,0)</f>
        <v>0</v>
      </c>
      <c r="GU15" s="401">
        <f>IF(GU5,SUM('Dalyvio prielaidos'!$G$7,'Dalyvio prielaidos'!$G$12)/12-GU13-GU18,0)</f>
        <v>0</v>
      </c>
      <c r="GV15" s="401">
        <f>IF(GV5,SUM('Dalyvio prielaidos'!$G$7,'Dalyvio prielaidos'!$G$12)/12-GV13-GV18,0)</f>
        <v>0</v>
      </c>
      <c r="GW15" s="401">
        <f>IF(GW5,SUM('Dalyvio prielaidos'!$G$7,'Dalyvio prielaidos'!$G$12)/12-GW13-GW18,0)</f>
        <v>0</v>
      </c>
      <c r="GX15" s="401">
        <f>IF(GX5,SUM('Dalyvio prielaidos'!$G$7,'Dalyvio prielaidos'!$G$12)/12-GX13-GX18,0)</f>
        <v>0</v>
      </c>
      <c r="GY15" s="401">
        <f>IF(GY5,SUM('Dalyvio prielaidos'!$G$7,'Dalyvio prielaidos'!$G$12)/12-GY13-GY18,0)</f>
        <v>0</v>
      </c>
      <c r="GZ15" s="401">
        <f>IF(GZ5,SUM('Dalyvio prielaidos'!$G$7,'Dalyvio prielaidos'!$G$12)/12-GZ13-GZ18,0)</f>
        <v>0</v>
      </c>
      <c r="HA15" s="539">
        <f>SUM(GO15:GZ15)</f>
        <v>0</v>
      </c>
      <c r="HB15" s="401">
        <f>IF(HB5,SUM('Dalyvio prielaidos'!$G$7,'Dalyvio prielaidos'!$G$12)/12-HB13-HB18,0)</f>
        <v>0</v>
      </c>
      <c r="HC15" s="401">
        <f>IF(HC5,SUM('Dalyvio prielaidos'!$G$7,'Dalyvio prielaidos'!$G$12)/12-HC13-HC18,0)</f>
        <v>0</v>
      </c>
      <c r="HD15" s="401">
        <f>IF(HD5,SUM('Dalyvio prielaidos'!$G$7,'Dalyvio prielaidos'!$G$12)/12-HD13-HD18,0)</f>
        <v>0</v>
      </c>
      <c r="HE15" s="401">
        <f>IF(HE5,SUM('Dalyvio prielaidos'!$G$7,'Dalyvio prielaidos'!$G$12)/12-HE13-HE18,0)</f>
        <v>0</v>
      </c>
      <c r="HF15" s="401">
        <f>IF(HF5,SUM('Dalyvio prielaidos'!$G$7,'Dalyvio prielaidos'!$G$12)/12-HF13-HF18,0)</f>
        <v>0</v>
      </c>
      <c r="HG15" s="401">
        <f>IF(HG5,SUM('Dalyvio prielaidos'!$G$7,'Dalyvio prielaidos'!$G$12)/12-HG13-HG18,0)</f>
        <v>0</v>
      </c>
      <c r="HH15" s="401">
        <f>IF(HH5,SUM('Dalyvio prielaidos'!$G$7,'Dalyvio prielaidos'!$G$12)/12-HH13-HH18,0)</f>
        <v>0</v>
      </c>
      <c r="HI15" s="401">
        <f>IF(HI5,SUM('Dalyvio prielaidos'!$G$7,'Dalyvio prielaidos'!$G$12)/12-HI13-HI18,0)</f>
        <v>0</v>
      </c>
      <c r="HJ15" s="401">
        <f>IF(HJ5,SUM('Dalyvio prielaidos'!$G$7,'Dalyvio prielaidos'!$G$12)/12-HJ13-HJ18,0)</f>
        <v>0</v>
      </c>
      <c r="HK15" s="401">
        <f>IF(HK5,SUM('Dalyvio prielaidos'!$G$7,'Dalyvio prielaidos'!$G$12)/12-HK13-HK18,0)</f>
        <v>0</v>
      </c>
      <c r="HL15" s="401">
        <f>IF(HL5,SUM('Dalyvio prielaidos'!$G$7,'Dalyvio prielaidos'!$G$12)/12-HL13-HL18,0)</f>
        <v>0</v>
      </c>
      <c r="HM15" s="401">
        <f>IF(HM5,SUM('Dalyvio prielaidos'!$G$7,'Dalyvio prielaidos'!$G$12)/12-HM13-HM18,0)</f>
        <v>0</v>
      </c>
      <c r="HN15" s="539">
        <f>SUM(HB15:HM15)</f>
        <v>0</v>
      </c>
      <c r="HO15" s="401">
        <f>IF(HO5,SUM('Dalyvio prielaidos'!$G$7,'Dalyvio prielaidos'!$G$12)/12-HO13-HO18,0)</f>
        <v>0</v>
      </c>
      <c r="HP15" s="401">
        <f>IF(HP5,SUM('Dalyvio prielaidos'!$G$7,'Dalyvio prielaidos'!$G$12)/12-HP13-HP18,0)</f>
        <v>0</v>
      </c>
      <c r="HQ15" s="401">
        <f>IF(HQ5,SUM('Dalyvio prielaidos'!$G$7,'Dalyvio prielaidos'!$G$12)/12-HQ13-HQ18,0)</f>
        <v>0</v>
      </c>
      <c r="HR15" s="401">
        <f>IF(HR5,SUM('Dalyvio prielaidos'!$G$7,'Dalyvio prielaidos'!$G$12)/12-HR13-HR18,0)</f>
        <v>0</v>
      </c>
      <c r="HS15" s="401">
        <f>IF(HS5,SUM('Dalyvio prielaidos'!$G$7,'Dalyvio prielaidos'!$G$12)/12-HS13-HS18,0)</f>
        <v>0</v>
      </c>
      <c r="HT15" s="401">
        <f>IF(HT5,SUM('Dalyvio prielaidos'!$G$7,'Dalyvio prielaidos'!$G$12)/12-HT13-HT18,0)</f>
        <v>0</v>
      </c>
      <c r="HU15" s="401">
        <f>IF(HU5,SUM('Dalyvio prielaidos'!$G$7,'Dalyvio prielaidos'!$G$12)/12-HU13-HU18,0)</f>
        <v>0</v>
      </c>
      <c r="HV15" s="401">
        <f>IF(HV5,SUM('Dalyvio prielaidos'!$G$7,'Dalyvio prielaidos'!$G$12)/12-HV13-HV18,0)</f>
        <v>0</v>
      </c>
      <c r="HW15" s="401">
        <f>IF(HW5,SUM('Dalyvio prielaidos'!$G$7,'Dalyvio prielaidos'!$G$12)/12-HW13-HW18,0)</f>
        <v>0</v>
      </c>
      <c r="HX15" s="401">
        <f>IF(HX5,SUM('Dalyvio prielaidos'!$G$7,'Dalyvio prielaidos'!$G$12)/12-HX13-HX18,0)</f>
        <v>0</v>
      </c>
      <c r="HY15" s="401">
        <f>IF(HY5,SUM('Dalyvio prielaidos'!$G$7,'Dalyvio prielaidos'!$G$12)/12-HY13-HY18,0)</f>
        <v>0</v>
      </c>
      <c r="HZ15" s="401">
        <f>IF(HZ5,SUM('Dalyvio prielaidos'!$G$7,'Dalyvio prielaidos'!$G$12)/12-HZ13-HZ18,0)</f>
        <v>0</v>
      </c>
      <c r="IA15" s="539">
        <f>SUM(HO15:HZ15)</f>
        <v>0</v>
      </c>
      <c r="IB15" s="401">
        <f>IF(IB5,SUM('Dalyvio prielaidos'!$G$7,'Dalyvio prielaidos'!$G$12)/12-IB13-IB18,0)</f>
        <v>0</v>
      </c>
      <c r="IC15" s="401">
        <f>IF(IC5,SUM('Dalyvio prielaidos'!$G$7,'Dalyvio prielaidos'!$G$12)/12-IC13-IC18,0)</f>
        <v>0</v>
      </c>
      <c r="ID15" s="401">
        <f>IF(ID5,SUM('Dalyvio prielaidos'!$G$7,'Dalyvio prielaidos'!$G$12)/12-ID13-ID18,0)</f>
        <v>0</v>
      </c>
      <c r="IE15" s="401">
        <f>IF(IE5,SUM('Dalyvio prielaidos'!$G$7,'Dalyvio prielaidos'!$G$12)/12-IE13-IE18,0)</f>
        <v>0</v>
      </c>
      <c r="IF15" s="401">
        <f>IF(IF5,SUM('Dalyvio prielaidos'!$G$7,'Dalyvio prielaidos'!$G$12)/12-IF13-IF18,0)</f>
        <v>0</v>
      </c>
      <c r="IG15" s="401">
        <f>IF(IG5,SUM('Dalyvio prielaidos'!$G$7,'Dalyvio prielaidos'!$G$12)/12-IG13-IG18,0)</f>
        <v>0</v>
      </c>
      <c r="IH15" s="401">
        <f>IF(IH5,SUM('Dalyvio prielaidos'!$G$7,'Dalyvio prielaidos'!$G$12)/12-IH13-IH18,0)</f>
        <v>0</v>
      </c>
      <c r="II15" s="401">
        <f>IF(II5,SUM('Dalyvio prielaidos'!$G$7,'Dalyvio prielaidos'!$G$12)/12-II13-II18,0)</f>
        <v>0</v>
      </c>
      <c r="IJ15" s="401">
        <f>IF(IJ5,SUM('Dalyvio prielaidos'!$G$7,'Dalyvio prielaidos'!$G$12)/12-IJ13-IJ18,0)</f>
        <v>0</v>
      </c>
      <c r="IK15" s="401">
        <f>IF(IK5,SUM('Dalyvio prielaidos'!$G$7,'Dalyvio prielaidos'!$G$12)/12-IK13-IK18,0)</f>
        <v>0</v>
      </c>
      <c r="IL15" s="401">
        <f>IF(IL5,SUM('Dalyvio prielaidos'!$G$7,'Dalyvio prielaidos'!$G$12)/12-IL13-IL18,0)</f>
        <v>0</v>
      </c>
      <c r="IM15" s="401">
        <f>IF(IM5,SUM('Dalyvio prielaidos'!$G$7,'Dalyvio prielaidos'!$G$12)/12-IM13-IM18,0)</f>
        <v>0</v>
      </c>
      <c r="IN15" s="539">
        <f>SUM(IB15:IM15)</f>
        <v>0</v>
      </c>
      <c r="IO15" s="401">
        <f>IF(IO5,SUM('Dalyvio prielaidos'!$G$7,'Dalyvio prielaidos'!$G$12)/12-IO13-IO18,0)</f>
        <v>0</v>
      </c>
      <c r="IP15" s="401">
        <f>IF(IP5,SUM('Dalyvio prielaidos'!$G$7,'Dalyvio prielaidos'!$G$12)/12-IP13-IP18,0)</f>
        <v>0</v>
      </c>
      <c r="IQ15" s="401">
        <f>IF(IQ5,SUM('Dalyvio prielaidos'!$G$7,'Dalyvio prielaidos'!$G$12)/12-IQ13-IQ18,0)</f>
        <v>0</v>
      </c>
      <c r="IR15" s="401">
        <f>IF(IR5,SUM('Dalyvio prielaidos'!$G$7,'Dalyvio prielaidos'!$G$12)/12-IR13-IR18,0)</f>
        <v>0</v>
      </c>
      <c r="IS15" s="401">
        <f>IF(IS5,SUM('Dalyvio prielaidos'!$G$7,'Dalyvio prielaidos'!$G$12)/12-IS13-IS18,0)</f>
        <v>0</v>
      </c>
      <c r="IT15" s="401">
        <f>IF(IT5,SUM('Dalyvio prielaidos'!$G$7,'Dalyvio prielaidos'!$G$12)/12-IT13-IT18,0)</f>
        <v>0</v>
      </c>
      <c r="IU15" s="401">
        <f>IF(IU5,SUM('Dalyvio prielaidos'!$G$7,'Dalyvio prielaidos'!$G$12)/12-IU13-IU18,0)</f>
        <v>0</v>
      </c>
      <c r="IV15" s="401">
        <f>IF(IV5,SUM('Dalyvio prielaidos'!$G$7,'Dalyvio prielaidos'!$G$12)/12-IV13-IV18,0)</f>
        <v>0</v>
      </c>
      <c r="IW15" s="401">
        <f>IF(IW5,SUM('Dalyvio prielaidos'!$G$7,'Dalyvio prielaidos'!$G$12)/12-IW13-IW18,0)</f>
        <v>0</v>
      </c>
      <c r="IX15" s="401">
        <f>IF(IX5,SUM('Dalyvio prielaidos'!$G$7,'Dalyvio prielaidos'!$G$12)/12-IX13-IX18,0)</f>
        <v>0</v>
      </c>
      <c r="IY15" s="401">
        <f>IF(IY5,SUM('Dalyvio prielaidos'!$G$7,'Dalyvio prielaidos'!$G$12)/12-IY13-IY18,0)</f>
        <v>0</v>
      </c>
      <c r="IZ15" s="401">
        <f>IF(IZ5,SUM('Dalyvio prielaidos'!$G$7,'Dalyvio prielaidos'!$G$12)/12-IZ13-IZ18,0)</f>
        <v>0</v>
      </c>
      <c r="JA15" s="539">
        <f>SUM(IO15:IZ15)</f>
        <v>0</v>
      </c>
      <c r="JB15" s="401">
        <f>IF(JB5,SUM('Dalyvio prielaidos'!$G$7,'Dalyvio prielaidos'!$G$12)/12-JB13-JB18,0)</f>
        <v>0</v>
      </c>
      <c r="JC15" s="401">
        <f>IF(JC5,SUM('Dalyvio prielaidos'!$G$7,'Dalyvio prielaidos'!$G$12)/12-JC13-JC18,0)</f>
        <v>0</v>
      </c>
      <c r="JD15" s="401">
        <f>IF(JD5,SUM('Dalyvio prielaidos'!$G$7,'Dalyvio prielaidos'!$G$12)/12-JD13-JD18,0)</f>
        <v>0</v>
      </c>
      <c r="JE15" s="401">
        <f>IF(JE5,SUM('Dalyvio prielaidos'!$G$7,'Dalyvio prielaidos'!$G$12)/12-JE13-JE18,0)</f>
        <v>0</v>
      </c>
      <c r="JF15" s="401">
        <f>IF(JF5,SUM('Dalyvio prielaidos'!$G$7,'Dalyvio prielaidos'!$G$12)/12-JF13-JF18,0)</f>
        <v>0</v>
      </c>
      <c r="JG15" s="401">
        <f>IF(JG5,SUM('Dalyvio prielaidos'!$G$7,'Dalyvio prielaidos'!$G$12)/12-JG13-JG18,0)</f>
        <v>0</v>
      </c>
      <c r="JH15" s="401">
        <f>IF(JH5,SUM('Dalyvio prielaidos'!$G$7,'Dalyvio prielaidos'!$G$12)/12-JH13-JH18,0)</f>
        <v>0</v>
      </c>
      <c r="JI15" s="401">
        <f>IF(JI5,SUM('Dalyvio prielaidos'!$G$7,'Dalyvio prielaidos'!$G$12)/12-JI13-JI18,0)</f>
        <v>0</v>
      </c>
      <c r="JJ15" s="401">
        <f>IF(JJ5,SUM('Dalyvio prielaidos'!$G$7,'Dalyvio prielaidos'!$G$12)/12-JJ13-JJ18,0)</f>
        <v>0</v>
      </c>
      <c r="JK15" s="401">
        <f>IF(JK5,SUM('Dalyvio prielaidos'!$G$7,'Dalyvio prielaidos'!$G$12)/12-JK13-JK18,0)</f>
        <v>0</v>
      </c>
      <c r="JL15" s="401">
        <f>IF(JL5,SUM('Dalyvio prielaidos'!$G$7,'Dalyvio prielaidos'!$G$12)/12-JL13-JL18,0)</f>
        <v>0</v>
      </c>
      <c r="JM15" s="401">
        <f>IF(JM5,SUM('Dalyvio prielaidos'!$G$7,'Dalyvio prielaidos'!$G$12)/12-JM13-JM18,0)</f>
        <v>0</v>
      </c>
      <c r="JN15" s="539">
        <f>SUM(JB15:JM15)</f>
        <v>0</v>
      </c>
      <c r="JO15" s="401">
        <f>IF(JO5,SUM('Dalyvio prielaidos'!$G$7,'Dalyvio prielaidos'!$G$12)/12-JO13-JO18,0)</f>
        <v>0</v>
      </c>
      <c r="JP15" s="401">
        <f>IF(JP5,SUM('Dalyvio prielaidos'!$G$7,'Dalyvio prielaidos'!$G$12)/12-JP13-JP18,0)</f>
        <v>0</v>
      </c>
      <c r="JQ15" s="401">
        <f>IF(JQ5,SUM('Dalyvio prielaidos'!$G$7,'Dalyvio prielaidos'!$G$12)/12-JQ13-JQ18,0)</f>
        <v>0</v>
      </c>
      <c r="JR15" s="401">
        <f>IF(JR5,SUM('Dalyvio prielaidos'!$G$7,'Dalyvio prielaidos'!$G$12)/12-JR13-JR18,0)</f>
        <v>0</v>
      </c>
      <c r="JS15" s="401">
        <f>IF(JS5,SUM('Dalyvio prielaidos'!$G$7,'Dalyvio prielaidos'!$G$12)/12-JS13-JS18,0)</f>
        <v>0</v>
      </c>
      <c r="JT15" s="401">
        <f>IF(JT5,SUM('Dalyvio prielaidos'!$G$7,'Dalyvio prielaidos'!$G$12)/12-JT13-JT18,0)</f>
        <v>0</v>
      </c>
      <c r="JU15" s="401">
        <f>IF(JU5,SUM('Dalyvio prielaidos'!$G$7,'Dalyvio prielaidos'!$G$12)/12-JU13-JU18,0)</f>
        <v>0</v>
      </c>
      <c r="JV15" s="401">
        <f>IF(JV5,SUM('Dalyvio prielaidos'!$G$7,'Dalyvio prielaidos'!$G$12)/12-JV13-JV18,0)</f>
        <v>0</v>
      </c>
      <c r="JW15" s="401">
        <f>IF(JW5,SUM('Dalyvio prielaidos'!$G$7,'Dalyvio prielaidos'!$G$12)/12-JW13-JW18,0)</f>
        <v>0</v>
      </c>
      <c r="JX15" s="401">
        <f>IF(JX5,SUM('Dalyvio prielaidos'!$G$7,'Dalyvio prielaidos'!$G$12)/12-JX13-JX18,0)</f>
        <v>0</v>
      </c>
      <c r="JY15" s="401">
        <f>IF(JY5,SUM('Dalyvio prielaidos'!$G$7,'Dalyvio prielaidos'!$G$12)/12-JY13-JY18,0)</f>
        <v>0</v>
      </c>
      <c r="JZ15" s="401">
        <f>IF(JZ5,SUM('Dalyvio prielaidos'!$G$7,'Dalyvio prielaidos'!$G$12)/12-JZ13-JZ18,0)</f>
        <v>0</v>
      </c>
      <c r="KA15" s="539">
        <f>SUM(JO15:JZ15)</f>
        <v>0</v>
      </c>
      <c r="KB15" s="401">
        <f>IF(KB5,SUM('Dalyvio prielaidos'!$G$7,'Dalyvio prielaidos'!$G$12)/12-KB13-KB18,0)</f>
        <v>0</v>
      </c>
      <c r="KC15" s="401">
        <f>IF(KC5,SUM('Dalyvio prielaidos'!$G$7,'Dalyvio prielaidos'!$G$12)/12-KC13-KC18,0)</f>
        <v>0</v>
      </c>
      <c r="KD15" s="401">
        <f>IF(KD5,SUM('Dalyvio prielaidos'!$G$7,'Dalyvio prielaidos'!$G$12)/12-KD13-KD18,0)</f>
        <v>0</v>
      </c>
      <c r="KE15" s="401">
        <f>IF(KE5,SUM('Dalyvio prielaidos'!$G$7,'Dalyvio prielaidos'!$G$12)/12-KE13-KE18,0)</f>
        <v>0</v>
      </c>
      <c r="KF15" s="401">
        <f>IF(KF5,SUM('Dalyvio prielaidos'!$G$7,'Dalyvio prielaidos'!$G$12)/12-KF13-KF18,0)</f>
        <v>0</v>
      </c>
      <c r="KG15" s="401">
        <f>IF(KG5,SUM('Dalyvio prielaidos'!$G$7,'Dalyvio prielaidos'!$G$12)/12-KG13-KG18,0)</f>
        <v>0</v>
      </c>
      <c r="KH15" s="401">
        <f>IF(KH5,SUM('Dalyvio prielaidos'!$G$7,'Dalyvio prielaidos'!$G$12)/12-KH13-KH18,0)</f>
        <v>0</v>
      </c>
      <c r="KI15" s="401">
        <f>IF(KI5,SUM('Dalyvio prielaidos'!$G$7,'Dalyvio prielaidos'!$G$12)/12-KI13-KI18,0)</f>
        <v>0</v>
      </c>
      <c r="KJ15" s="401">
        <f>IF(KJ5,SUM('Dalyvio prielaidos'!$G$7,'Dalyvio prielaidos'!$G$12)/12-KJ13-KJ18,0)</f>
        <v>0</v>
      </c>
      <c r="KK15" s="401">
        <f>IF(KK5,SUM('Dalyvio prielaidos'!$G$7,'Dalyvio prielaidos'!$G$12)/12-KK13-KK18,0)</f>
        <v>0</v>
      </c>
      <c r="KL15" s="401">
        <f>IF(KL5,SUM('Dalyvio prielaidos'!$G$7,'Dalyvio prielaidos'!$G$12)/12-KL13-KL18,0)</f>
        <v>0</v>
      </c>
      <c r="KM15" s="401">
        <f>IF(KM5,SUM('Dalyvio prielaidos'!$G$7,'Dalyvio prielaidos'!$G$12)/12-KM13-KM18,0)</f>
        <v>0</v>
      </c>
      <c r="KN15" s="539">
        <f>SUM(KB15:KM15)</f>
        <v>0</v>
      </c>
      <c r="KO15" s="401">
        <f>IF(KO5,SUM('Dalyvio prielaidos'!$G$7,'Dalyvio prielaidos'!$G$12)/12-KO13-KO18,0)</f>
        <v>0</v>
      </c>
      <c r="KP15" s="401">
        <f>IF(KP5,SUM('Dalyvio prielaidos'!$G$7,'Dalyvio prielaidos'!$G$12)/12-KP13-KP18,0)</f>
        <v>0</v>
      </c>
      <c r="KQ15" s="401">
        <f>IF(KQ5,SUM('Dalyvio prielaidos'!$G$7,'Dalyvio prielaidos'!$G$12)/12-KQ13-KQ18,0)</f>
        <v>0</v>
      </c>
      <c r="KR15" s="401">
        <f>IF(KR5,SUM('Dalyvio prielaidos'!$G$7,'Dalyvio prielaidos'!$G$12)/12-KR13-KR18,0)</f>
        <v>0</v>
      </c>
      <c r="KS15" s="401">
        <f>IF(KS5,SUM('Dalyvio prielaidos'!$G$7,'Dalyvio prielaidos'!$G$12)/12-KS13-KS18,0)</f>
        <v>0</v>
      </c>
      <c r="KT15" s="401">
        <f>IF(KT5,SUM('Dalyvio prielaidos'!$G$7,'Dalyvio prielaidos'!$G$12)/12-KT13-KT18,0)</f>
        <v>0</v>
      </c>
      <c r="KU15" s="401">
        <f>IF(KU5,SUM('Dalyvio prielaidos'!$G$7,'Dalyvio prielaidos'!$G$12)/12-KU13-KU18,0)</f>
        <v>0</v>
      </c>
      <c r="KV15" s="401">
        <f>IF(KV5,SUM('Dalyvio prielaidos'!$G$7,'Dalyvio prielaidos'!$G$12)/12-KV13-KV18,0)</f>
        <v>0</v>
      </c>
      <c r="KW15" s="401">
        <f>IF(KW5,SUM('Dalyvio prielaidos'!$G$7,'Dalyvio prielaidos'!$G$12)/12-KW13-KW18,0)</f>
        <v>0</v>
      </c>
      <c r="KX15" s="401">
        <f>IF(KX5,SUM('Dalyvio prielaidos'!$G$7,'Dalyvio prielaidos'!$G$12)/12-KX13-KX18,0)</f>
        <v>0</v>
      </c>
      <c r="KY15" s="401">
        <f>IF(KY5,SUM('Dalyvio prielaidos'!$G$7,'Dalyvio prielaidos'!$G$12)/12-KY13-KY18,0)</f>
        <v>0</v>
      </c>
      <c r="KZ15" s="401">
        <f>IF(KZ5,SUM('Dalyvio prielaidos'!$G$7,'Dalyvio prielaidos'!$G$12)/12-KZ13-KZ18,0)</f>
        <v>0</v>
      </c>
      <c r="LA15" s="539">
        <f>SUM(KO15:KZ15)</f>
        <v>0</v>
      </c>
      <c r="LB15" s="401">
        <f>IF(LB5,SUM('Dalyvio prielaidos'!$G$7,'Dalyvio prielaidos'!$G$12)/12-LB13-LB18,0)</f>
        <v>0</v>
      </c>
      <c r="LC15" s="401">
        <f>IF(LC5,SUM('Dalyvio prielaidos'!$G$7,'Dalyvio prielaidos'!$G$12)/12-LC13-LC18,0)</f>
        <v>0</v>
      </c>
      <c r="LD15" s="401">
        <f>IF(LD5,SUM('Dalyvio prielaidos'!$G$7,'Dalyvio prielaidos'!$G$12)/12-LD13-LD18,0)</f>
        <v>0</v>
      </c>
      <c r="LE15" s="401">
        <f>IF(LE5,SUM('Dalyvio prielaidos'!$G$7,'Dalyvio prielaidos'!$G$12)/12-LE13-LE18,0)</f>
        <v>0</v>
      </c>
      <c r="LF15" s="401">
        <f>IF(LF5,SUM('Dalyvio prielaidos'!$G$7,'Dalyvio prielaidos'!$G$12)/12-LF13-LF18,0)</f>
        <v>0</v>
      </c>
      <c r="LG15" s="401">
        <f>IF(LG5,SUM('Dalyvio prielaidos'!$G$7,'Dalyvio prielaidos'!$G$12)/12-LG13-LG18,0)</f>
        <v>0</v>
      </c>
      <c r="LH15" s="401">
        <f>IF(LH5,SUM('Dalyvio prielaidos'!$G$7,'Dalyvio prielaidos'!$G$12)/12-LH13-LH18,0)</f>
        <v>0</v>
      </c>
      <c r="LI15" s="401">
        <f>IF(LI5,SUM('Dalyvio prielaidos'!$G$7,'Dalyvio prielaidos'!$G$12)/12-LI13-LI18,0)</f>
        <v>0</v>
      </c>
      <c r="LJ15" s="401">
        <f>IF(LJ5,SUM('Dalyvio prielaidos'!$G$7,'Dalyvio prielaidos'!$G$12)/12-LJ13-LJ18,0)</f>
        <v>0</v>
      </c>
      <c r="LK15" s="401">
        <f>IF(LK5,SUM('Dalyvio prielaidos'!$G$7,'Dalyvio prielaidos'!$G$12)/12-LK13-LK18,0)</f>
        <v>0</v>
      </c>
      <c r="LL15" s="401">
        <f>IF(LL5,SUM('Dalyvio prielaidos'!$G$7,'Dalyvio prielaidos'!$G$12)/12-LL13-LL18,0)</f>
        <v>0</v>
      </c>
      <c r="LM15" s="401">
        <f>IF(LM5,SUM('Dalyvio prielaidos'!$G$7,'Dalyvio prielaidos'!$G$12)/12-LM13-LM18,0)</f>
        <v>0</v>
      </c>
      <c r="LN15" s="539">
        <f>SUM(LB15:LM15)</f>
        <v>0</v>
      </c>
    </row>
    <row r="16" spans="1:326" s="545" customFormat="1">
      <c r="A16" s="541" t="s">
        <v>371</v>
      </c>
      <c r="B16" s="401">
        <f>SUM(B17:B18)</f>
        <v>0</v>
      </c>
      <c r="C16" s="401">
        <f t="shared" ref="C16:M16" si="49">SUM(C17:C18)</f>
        <v>0</v>
      </c>
      <c r="D16" s="401">
        <f t="shared" si="49"/>
        <v>0</v>
      </c>
      <c r="E16" s="401">
        <f t="shared" si="49"/>
        <v>0</v>
      </c>
      <c r="F16" s="401">
        <f t="shared" si="49"/>
        <v>0</v>
      </c>
      <c r="G16" s="401">
        <f t="shared" si="49"/>
        <v>0</v>
      </c>
      <c r="H16" s="401">
        <f t="shared" si="49"/>
        <v>0</v>
      </c>
      <c r="I16" s="401">
        <f t="shared" si="49"/>
        <v>0</v>
      </c>
      <c r="J16" s="401">
        <f t="shared" si="49"/>
        <v>0</v>
      </c>
      <c r="K16" s="401">
        <f t="shared" si="49"/>
        <v>0</v>
      </c>
      <c r="L16" s="401">
        <f t="shared" si="49"/>
        <v>0</v>
      </c>
      <c r="M16" s="401">
        <f t="shared" si="49"/>
        <v>0</v>
      </c>
      <c r="N16" s="539">
        <f t="shared" ref="N16:N17" si="50">SUM(B16:M16)</f>
        <v>0</v>
      </c>
      <c r="O16" s="401">
        <f>SUM(O17:O18)</f>
        <v>0</v>
      </c>
      <c r="P16" s="401">
        <f t="shared" ref="P16:Z16" si="51">SUM(P17:P18)</f>
        <v>0</v>
      </c>
      <c r="Q16" s="401">
        <f t="shared" si="51"/>
        <v>0</v>
      </c>
      <c r="R16" s="401">
        <f t="shared" si="51"/>
        <v>0</v>
      </c>
      <c r="S16" s="401">
        <f t="shared" si="51"/>
        <v>0</v>
      </c>
      <c r="T16" s="401">
        <f t="shared" si="51"/>
        <v>0</v>
      </c>
      <c r="U16" s="401">
        <f t="shared" si="51"/>
        <v>0</v>
      </c>
      <c r="V16" s="401">
        <f t="shared" si="51"/>
        <v>0</v>
      </c>
      <c r="W16" s="401">
        <f t="shared" si="51"/>
        <v>0</v>
      </c>
      <c r="X16" s="401">
        <f t="shared" si="51"/>
        <v>0</v>
      </c>
      <c r="Y16" s="401">
        <f t="shared" si="51"/>
        <v>0</v>
      </c>
      <c r="Z16" s="401">
        <f t="shared" si="51"/>
        <v>0</v>
      </c>
      <c r="AA16" s="539">
        <f t="shared" ref="AA16:AA17" si="52">SUM(O16:Z16)</f>
        <v>0</v>
      </c>
      <c r="AB16" s="401">
        <f>SUM(AB17:AB18)</f>
        <v>0</v>
      </c>
      <c r="AC16" s="401">
        <f t="shared" ref="AC16:AM16" si="53">SUM(AC17:AC18)</f>
        <v>0</v>
      </c>
      <c r="AD16" s="401">
        <f t="shared" si="53"/>
        <v>0</v>
      </c>
      <c r="AE16" s="401">
        <f t="shared" si="53"/>
        <v>0</v>
      </c>
      <c r="AF16" s="401">
        <f t="shared" si="53"/>
        <v>0</v>
      </c>
      <c r="AG16" s="401">
        <f t="shared" si="53"/>
        <v>0</v>
      </c>
      <c r="AH16" s="401">
        <f t="shared" si="53"/>
        <v>0</v>
      </c>
      <c r="AI16" s="401">
        <f t="shared" si="53"/>
        <v>0</v>
      </c>
      <c r="AJ16" s="401">
        <f t="shared" si="53"/>
        <v>0</v>
      </c>
      <c r="AK16" s="401">
        <f t="shared" si="53"/>
        <v>0</v>
      </c>
      <c r="AL16" s="401">
        <f t="shared" si="53"/>
        <v>0</v>
      </c>
      <c r="AM16" s="401">
        <f t="shared" si="53"/>
        <v>0</v>
      </c>
      <c r="AN16" s="539">
        <f t="shared" ref="AN16:AN19" si="54">SUM(AB16:AM16)</f>
        <v>0</v>
      </c>
      <c r="AO16" s="401">
        <f>SUM(AO17:AO18)</f>
        <v>8333.3333333333339</v>
      </c>
      <c r="AP16" s="401">
        <f t="shared" ref="AP16:AZ16" si="55">SUM(AP17:AP18)</f>
        <v>8333.3333333333339</v>
      </c>
      <c r="AQ16" s="401">
        <f t="shared" si="55"/>
        <v>8333.3333333333339</v>
      </c>
      <c r="AR16" s="401">
        <f t="shared" si="55"/>
        <v>8333.3333333333339</v>
      </c>
      <c r="AS16" s="401">
        <f t="shared" si="55"/>
        <v>8333.3333333333339</v>
      </c>
      <c r="AT16" s="401">
        <f t="shared" si="55"/>
        <v>8333.3333333333339</v>
      </c>
      <c r="AU16" s="401">
        <f t="shared" si="55"/>
        <v>8333.3333333333339</v>
      </c>
      <c r="AV16" s="401">
        <f t="shared" si="55"/>
        <v>8333.3333333333339</v>
      </c>
      <c r="AW16" s="401">
        <f t="shared" si="55"/>
        <v>8333.3333333333339</v>
      </c>
      <c r="AX16" s="401">
        <f t="shared" si="55"/>
        <v>8333.3333333333339</v>
      </c>
      <c r="AY16" s="401">
        <f t="shared" si="55"/>
        <v>8333.3333333333339</v>
      </c>
      <c r="AZ16" s="401">
        <f t="shared" si="55"/>
        <v>8333.3333333333339</v>
      </c>
      <c r="BA16" s="539">
        <f t="shared" ref="BA16:BA17" si="56">SUM(AO16:AZ16)</f>
        <v>99999.999999999985</v>
      </c>
      <c r="BB16" s="401">
        <f>SUM(BB17:BB18)</f>
        <v>8333.3333333333339</v>
      </c>
      <c r="BC16" s="401">
        <f t="shared" ref="BC16:BM16" si="57">SUM(BC17:BC18)</f>
        <v>8333.3333333333339</v>
      </c>
      <c r="BD16" s="401">
        <f t="shared" si="57"/>
        <v>8333.3333333333339</v>
      </c>
      <c r="BE16" s="401">
        <f t="shared" si="57"/>
        <v>8333.3333333333339</v>
      </c>
      <c r="BF16" s="401">
        <f t="shared" si="57"/>
        <v>8333.3333333333339</v>
      </c>
      <c r="BG16" s="401">
        <f t="shared" si="57"/>
        <v>8333.3333333333339</v>
      </c>
      <c r="BH16" s="401">
        <f t="shared" si="57"/>
        <v>8333.3333333333339</v>
      </c>
      <c r="BI16" s="401">
        <f t="shared" si="57"/>
        <v>8333.3333333333339</v>
      </c>
      <c r="BJ16" s="401">
        <f t="shared" si="57"/>
        <v>8333.3333333333339</v>
      </c>
      <c r="BK16" s="401">
        <f t="shared" si="57"/>
        <v>8333.3333333333339</v>
      </c>
      <c r="BL16" s="401">
        <f t="shared" si="57"/>
        <v>8333.3333333333339</v>
      </c>
      <c r="BM16" s="401">
        <f t="shared" si="57"/>
        <v>8333.3333333333339</v>
      </c>
      <c r="BN16" s="539">
        <f t="shared" ref="BN16:BN17" si="58">SUM(BB16:BM16)</f>
        <v>99999.999999999985</v>
      </c>
      <c r="BO16" s="401">
        <f>SUM(BO17:BO18)</f>
        <v>8333.3333333333339</v>
      </c>
      <c r="BP16" s="401">
        <f t="shared" ref="BP16:BZ16" si="59">SUM(BP17:BP18)</f>
        <v>8333.3333333333339</v>
      </c>
      <c r="BQ16" s="401">
        <f t="shared" si="59"/>
        <v>8333.3333333333339</v>
      </c>
      <c r="BR16" s="401">
        <f t="shared" si="59"/>
        <v>8333.3333333333339</v>
      </c>
      <c r="BS16" s="401">
        <f t="shared" si="59"/>
        <v>8333.3333333333339</v>
      </c>
      <c r="BT16" s="401">
        <f t="shared" si="59"/>
        <v>8333.3333333333339</v>
      </c>
      <c r="BU16" s="401">
        <f t="shared" si="59"/>
        <v>8333.3333333333339</v>
      </c>
      <c r="BV16" s="401">
        <f t="shared" si="59"/>
        <v>8333.3333333333339</v>
      </c>
      <c r="BW16" s="401">
        <f t="shared" si="59"/>
        <v>8333.3333333333339</v>
      </c>
      <c r="BX16" s="401">
        <f t="shared" si="59"/>
        <v>8333.3333333333339</v>
      </c>
      <c r="BY16" s="401">
        <f t="shared" si="59"/>
        <v>8333.3333333333339</v>
      </c>
      <c r="BZ16" s="401">
        <f t="shared" si="59"/>
        <v>8333.3333333333339</v>
      </c>
      <c r="CA16" s="539">
        <f t="shared" ref="CA16:CA17" si="60">SUM(BO16:BZ16)</f>
        <v>99999.999999999985</v>
      </c>
      <c r="CB16" s="401">
        <f>SUM(CB17:CB18)</f>
        <v>8333.3333333333339</v>
      </c>
      <c r="CC16" s="401">
        <f t="shared" ref="CC16:CM16" si="61">SUM(CC17:CC18)</f>
        <v>8333.3333333333339</v>
      </c>
      <c r="CD16" s="401">
        <f t="shared" si="61"/>
        <v>8333.3333333333339</v>
      </c>
      <c r="CE16" s="401">
        <f t="shared" si="61"/>
        <v>8333.3333333333339</v>
      </c>
      <c r="CF16" s="401">
        <f t="shared" si="61"/>
        <v>8333.3333333333339</v>
      </c>
      <c r="CG16" s="401">
        <f t="shared" si="61"/>
        <v>8333.3333333333339</v>
      </c>
      <c r="CH16" s="401">
        <f t="shared" si="61"/>
        <v>8333.3333333333339</v>
      </c>
      <c r="CI16" s="401">
        <f t="shared" si="61"/>
        <v>8333.3333333333339</v>
      </c>
      <c r="CJ16" s="401">
        <f t="shared" si="61"/>
        <v>8333.3333333333339</v>
      </c>
      <c r="CK16" s="401">
        <f t="shared" si="61"/>
        <v>8333.3333333333339</v>
      </c>
      <c r="CL16" s="401">
        <f t="shared" si="61"/>
        <v>8333.3333333333339</v>
      </c>
      <c r="CM16" s="401">
        <f t="shared" si="61"/>
        <v>8333.3333333333339</v>
      </c>
      <c r="CN16" s="539">
        <f t="shared" ref="CN16:CN17" si="62">SUM(CB16:CM16)</f>
        <v>99999.999999999985</v>
      </c>
      <c r="CO16" s="401">
        <f>SUM(CO17:CO18)</f>
        <v>8333.3333333333339</v>
      </c>
      <c r="CP16" s="401">
        <f t="shared" ref="CP16:CZ16" si="63">SUM(CP17:CP18)</f>
        <v>8333.3333333333339</v>
      </c>
      <c r="CQ16" s="401">
        <f t="shared" si="63"/>
        <v>8333.3333333333339</v>
      </c>
      <c r="CR16" s="401">
        <f t="shared" si="63"/>
        <v>8333.3333333333339</v>
      </c>
      <c r="CS16" s="401">
        <f t="shared" si="63"/>
        <v>8333.3333333333339</v>
      </c>
      <c r="CT16" s="401">
        <f t="shared" si="63"/>
        <v>8333.3333333333339</v>
      </c>
      <c r="CU16" s="401">
        <f t="shared" si="63"/>
        <v>8333.3333333333339</v>
      </c>
      <c r="CV16" s="401">
        <f t="shared" si="63"/>
        <v>8333.3333333333339</v>
      </c>
      <c r="CW16" s="401">
        <f t="shared" si="63"/>
        <v>8333.3333333333339</v>
      </c>
      <c r="CX16" s="401">
        <f t="shared" si="63"/>
        <v>8333.3333333333339</v>
      </c>
      <c r="CY16" s="401">
        <f t="shared" si="63"/>
        <v>8333.3333333333339</v>
      </c>
      <c r="CZ16" s="401">
        <f t="shared" si="63"/>
        <v>8333.3333333333339</v>
      </c>
      <c r="DA16" s="539">
        <f t="shared" ref="DA16:DA17" si="64">SUM(CO16:CZ16)</f>
        <v>99999.999999999985</v>
      </c>
      <c r="DB16" s="401">
        <f>SUM(DB17:DB18)</f>
        <v>8333.3333333333339</v>
      </c>
      <c r="DC16" s="401">
        <f t="shared" ref="DC16:DM16" si="65">SUM(DC17:DC18)</f>
        <v>8333.3333333333339</v>
      </c>
      <c r="DD16" s="401">
        <f t="shared" si="65"/>
        <v>8333.3333333333339</v>
      </c>
      <c r="DE16" s="401">
        <f t="shared" si="65"/>
        <v>8333.3333333333339</v>
      </c>
      <c r="DF16" s="401">
        <f t="shared" si="65"/>
        <v>8333.3333333333339</v>
      </c>
      <c r="DG16" s="401">
        <f t="shared" si="65"/>
        <v>8333.3333333333339</v>
      </c>
      <c r="DH16" s="401">
        <f t="shared" si="65"/>
        <v>8333.3333333333339</v>
      </c>
      <c r="DI16" s="401">
        <f t="shared" si="65"/>
        <v>8333.3333333333339</v>
      </c>
      <c r="DJ16" s="401">
        <f t="shared" si="65"/>
        <v>8333.3333333333339</v>
      </c>
      <c r="DK16" s="401">
        <f t="shared" si="65"/>
        <v>8333.3333333333339</v>
      </c>
      <c r="DL16" s="401">
        <f t="shared" si="65"/>
        <v>8333.3333333333339</v>
      </c>
      <c r="DM16" s="401">
        <f t="shared" si="65"/>
        <v>8333.3333333333339</v>
      </c>
      <c r="DN16" s="539">
        <f t="shared" ref="DN16:DN17" si="66">SUM(DB16:DM16)</f>
        <v>99999.999999999985</v>
      </c>
      <c r="DO16" s="401">
        <f>SUM(DO17:DO18)</f>
        <v>8333.3333333333339</v>
      </c>
      <c r="DP16" s="401">
        <f t="shared" ref="DP16:DZ16" si="67">SUM(DP17:DP18)</f>
        <v>8333.3333333333339</v>
      </c>
      <c r="DQ16" s="401">
        <f t="shared" si="67"/>
        <v>8333.3333333333339</v>
      </c>
      <c r="DR16" s="401">
        <f t="shared" si="67"/>
        <v>8333.3333333333339</v>
      </c>
      <c r="DS16" s="401">
        <f t="shared" si="67"/>
        <v>8333.3333333333339</v>
      </c>
      <c r="DT16" s="401">
        <f t="shared" si="67"/>
        <v>8333.3333333333339</v>
      </c>
      <c r="DU16" s="401">
        <f t="shared" si="67"/>
        <v>8333.3333333333339</v>
      </c>
      <c r="DV16" s="401">
        <f t="shared" si="67"/>
        <v>8333.3333333333339</v>
      </c>
      <c r="DW16" s="401">
        <f t="shared" si="67"/>
        <v>8333.3333333333339</v>
      </c>
      <c r="DX16" s="401">
        <f t="shared" si="67"/>
        <v>8333.3333333333339</v>
      </c>
      <c r="DY16" s="401">
        <f t="shared" si="67"/>
        <v>8333.3333333333339</v>
      </c>
      <c r="DZ16" s="401">
        <f t="shared" si="67"/>
        <v>8333.3333333333339</v>
      </c>
      <c r="EA16" s="539">
        <f t="shared" ref="EA16:EA17" si="68">SUM(DO16:DZ16)</f>
        <v>99999.999999999985</v>
      </c>
      <c r="EB16" s="401">
        <f>SUM(EB17:EB18)</f>
        <v>8333.3333333333339</v>
      </c>
      <c r="EC16" s="401">
        <f t="shared" ref="EC16:EM16" si="69">SUM(EC17:EC18)</f>
        <v>8333.3333333333339</v>
      </c>
      <c r="ED16" s="401">
        <f t="shared" si="69"/>
        <v>8333.3333333333339</v>
      </c>
      <c r="EE16" s="401">
        <f t="shared" si="69"/>
        <v>8333.3333333333339</v>
      </c>
      <c r="EF16" s="401">
        <f t="shared" si="69"/>
        <v>8333.3333333333339</v>
      </c>
      <c r="EG16" s="401">
        <f t="shared" si="69"/>
        <v>8333.3333333333339</v>
      </c>
      <c r="EH16" s="401">
        <f t="shared" si="69"/>
        <v>8333.3333333333339</v>
      </c>
      <c r="EI16" s="401">
        <f t="shared" si="69"/>
        <v>8333.3333333333339</v>
      </c>
      <c r="EJ16" s="401">
        <f t="shared" si="69"/>
        <v>8333.3333333333339</v>
      </c>
      <c r="EK16" s="401">
        <f t="shared" si="69"/>
        <v>8333.3333333333339</v>
      </c>
      <c r="EL16" s="401">
        <f t="shared" si="69"/>
        <v>8333.3333333333339</v>
      </c>
      <c r="EM16" s="401">
        <f t="shared" si="69"/>
        <v>8333.3333333333339</v>
      </c>
      <c r="EN16" s="539">
        <f t="shared" ref="EN16:EN17" si="70">SUM(EB16:EM16)</f>
        <v>99999.999999999985</v>
      </c>
      <c r="EO16" s="401">
        <f>SUM(EO17:EO18)</f>
        <v>8333.3333333333339</v>
      </c>
      <c r="EP16" s="401">
        <f t="shared" ref="EP16:EZ16" si="71">SUM(EP17:EP18)</f>
        <v>8333.3333333333339</v>
      </c>
      <c r="EQ16" s="401">
        <f t="shared" si="71"/>
        <v>8333.3333333333339</v>
      </c>
      <c r="ER16" s="401">
        <f t="shared" si="71"/>
        <v>8333.3333333333339</v>
      </c>
      <c r="ES16" s="401">
        <f t="shared" si="71"/>
        <v>8333.3333333333339</v>
      </c>
      <c r="ET16" s="401">
        <f t="shared" si="71"/>
        <v>8333.3333333333339</v>
      </c>
      <c r="EU16" s="401">
        <f t="shared" si="71"/>
        <v>8333.3333333333339</v>
      </c>
      <c r="EV16" s="401">
        <f t="shared" si="71"/>
        <v>8333.3333333333339</v>
      </c>
      <c r="EW16" s="401">
        <f t="shared" si="71"/>
        <v>8333.3333333333339</v>
      </c>
      <c r="EX16" s="401">
        <f t="shared" si="71"/>
        <v>8333.3333333333339</v>
      </c>
      <c r="EY16" s="401">
        <f t="shared" si="71"/>
        <v>8333.3333333333339</v>
      </c>
      <c r="EZ16" s="401">
        <f t="shared" si="71"/>
        <v>8333.3333333333339</v>
      </c>
      <c r="FA16" s="539">
        <f t="shared" ref="FA16:FA17" si="72">SUM(EO16:EZ16)</f>
        <v>99999.999999999985</v>
      </c>
      <c r="FB16" s="401">
        <f>SUM(FB17:FB18)</f>
        <v>8333.3333333333339</v>
      </c>
      <c r="FC16" s="401">
        <f t="shared" ref="FC16:FM16" si="73">SUM(FC17:FC18)</f>
        <v>8333.3333333333339</v>
      </c>
      <c r="FD16" s="401">
        <f t="shared" si="73"/>
        <v>8333.3333333333339</v>
      </c>
      <c r="FE16" s="401">
        <f t="shared" si="73"/>
        <v>8333.3333333333339</v>
      </c>
      <c r="FF16" s="401">
        <f t="shared" si="73"/>
        <v>8333.3333333333339</v>
      </c>
      <c r="FG16" s="401">
        <f t="shared" si="73"/>
        <v>8333.3333333333339</v>
      </c>
      <c r="FH16" s="401">
        <f t="shared" si="73"/>
        <v>8333.3333333333339</v>
      </c>
      <c r="FI16" s="401">
        <f t="shared" si="73"/>
        <v>8333.3333333333339</v>
      </c>
      <c r="FJ16" s="401">
        <f t="shared" si="73"/>
        <v>8333.3333333333339</v>
      </c>
      <c r="FK16" s="401">
        <f t="shared" si="73"/>
        <v>8333.3333333333339</v>
      </c>
      <c r="FL16" s="401">
        <f t="shared" si="73"/>
        <v>8333.3333333333339</v>
      </c>
      <c r="FM16" s="401">
        <f t="shared" si="73"/>
        <v>8333.3333333333339</v>
      </c>
      <c r="FN16" s="539">
        <f t="shared" ref="FN16:FN17" si="74">SUM(FB16:FM16)</f>
        <v>99999.999999999985</v>
      </c>
      <c r="FO16" s="401">
        <f>SUM(FO17:FO18)</f>
        <v>8333.3333333333339</v>
      </c>
      <c r="FP16" s="401">
        <f t="shared" ref="FP16:FZ16" si="75">SUM(FP17:FP18)</f>
        <v>8333.3333333333339</v>
      </c>
      <c r="FQ16" s="401">
        <f t="shared" si="75"/>
        <v>8333.3333333333339</v>
      </c>
      <c r="FR16" s="401">
        <f t="shared" si="75"/>
        <v>8333.3333333333339</v>
      </c>
      <c r="FS16" s="401">
        <f t="shared" si="75"/>
        <v>8333.3333333333339</v>
      </c>
      <c r="FT16" s="401">
        <f t="shared" si="75"/>
        <v>8333.3333333333339</v>
      </c>
      <c r="FU16" s="401">
        <f t="shared" si="75"/>
        <v>8333.3333333333339</v>
      </c>
      <c r="FV16" s="401">
        <f t="shared" si="75"/>
        <v>8333.3333333333339</v>
      </c>
      <c r="FW16" s="401">
        <f t="shared" si="75"/>
        <v>8333.3333333333339</v>
      </c>
      <c r="FX16" s="401">
        <f t="shared" si="75"/>
        <v>8333.3333333333339</v>
      </c>
      <c r="FY16" s="401">
        <f t="shared" si="75"/>
        <v>8333.3333333333339</v>
      </c>
      <c r="FZ16" s="401">
        <f t="shared" si="75"/>
        <v>8333.3333333333339</v>
      </c>
      <c r="GA16" s="539">
        <f t="shared" ref="GA16:GA17" si="76">SUM(FO16:FZ16)</f>
        <v>99999.999999999985</v>
      </c>
      <c r="GB16" s="401">
        <f>SUM(GB17:GB18)</f>
        <v>8333.3333333333339</v>
      </c>
      <c r="GC16" s="401">
        <f t="shared" ref="GC16:GM16" si="77">SUM(GC17:GC18)</f>
        <v>8333.3333333333339</v>
      </c>
      <c r="GD16" s="401">
        <f t="shared" si="77"/>
        <v>8333.3333333333339</v>
      </c>
      <c r="GE16" s="401">
        <f t="shared" si="77"/>
        <v>8333.3333333333339</v>
      </c>
      <c r="GF16" s="401">
        <f t="shared" si="77"/>
        <v>8333.3333333333339</v>
      </c>
      <c r="GG16" s="401">
        <f t="shared" si="77"/>
        <v>8333.3333333333339</v>
      </c>
      <c r="GH16" s="401">
        <f t="shared" si="77"/>
        <v>8333.3333333333339</v>
      </c>
      <c r="GI16" s="401">
        <f t="shared" si="77"/>
        <v>8333.3333333333339</v>
      </c>
      <c r="GJ16" s="401">
        <f t="shared" si="77"/>
        <v>8333.3333333333339</v>
      </c>
      <c r="GK16" s="401">
        <f t="shared" si="77"/>
        <v>8333.3333333333339</v>
      </c>
      <c r="GL16" s="401">
        <f t="shared" si="77"/>
        <v>8333.3333333333339</v>
      </c>
      <c r="GM16" s="401">
        <f t="shared" si="77"/>
        <v>8333.3333333333339</v>
      </c>
      <c r="GN16" s="539">
        <f t="shared" ref="GN16:GN17" si="78">SUM(GB16:GM16)</f>
        <v>99999.999999999985</v>
      </c>
      <c r="GO16" s="401">
        <f>SUM(GO17:GO18)</f>
        <v>0</v>
      </c>
      <c r="GP16" s="401">
        <f t="shared" ref="GP16:GZ16" si="79">SUM(GP17:GP18)</f>
        <v>0</v>
      </c>
      <c r="GQ16" s="401">
        <f t="shared" si="79"/>
        <v>0</v>
      </c>
      <c r="GR16" s="401">
        <f t="shared" si="79"/>
        <v>0</v>
      </c>
      <c r="GS16" s="401">
        <f t="shared" si="79"/>
        <v>0</v>
      </c>
      <c r="GT16" s="401">
        <f t="shared" si="79"/>
        <v>0</v>
      </c>
      <c r="GU16" s="401">
        <f t="shared" si="79"/>
        <v>0</v>
      </c>
      <c r="GV16" s="401">
        <f t="shared" si="79"/>
        <v>0</v>
      </c>
      <c r="GW16" s="401">
        <f t="shared" si="79"/>
        <v>0</v>
      </c>
      <c r="GX16" s="401">
        <f t="shared" si="79"/>
        <v>0</v>
      </c>
      <c r="GY16" s="401">
        <f t="shared" si="79"/>
        <v>0</v>
      </c>
      <c r="GZ16" s="401">
        <f t="shared" si="79"/>
        <v>0</v>
      </c>
      <c r="HA16" s="539">
        <f t="shared" ref="HA16:HA17" si="80">SUM(GO16:GZ16)</f>
        <v>0</v>
      </c>
      <c r="HB16" s="401">
        <f>SUM(HB17:HB18)</f>
        <v>0</v>
      </c>
      <c r="HC16" s="401">
        <f t="shared" ref="HC16:HM16" si="81">SUM(HC17:HC18)</f>
        <v>0</v>
      </c>
      <c r="HD16" s="401">
        <f t="shared" si="81"/>
        <v>0</v>
      </c>
      <c r="HE16" s="401">
        <f t="shared" si="81"/>
        <v>0</v>
      </c>
      <c r="HF16" s="401">
        <f t="shared" si="81"/>
        <v>0</v>
      </c>
      <c r="HG16" s="401">
        <f t="shared" si="81"/>
        <v>0</v>
      </c>
      <c r="HH16" s="401">
        <f t="shared" si="81"/>
        <v>0</v>
      </c>
      <c r="HI16" s="401">
        <f t="shared" si="81"/>
        <v>0</v>
      </c>
      <c r="HJ16" s="401">
        <f t="shared" si="81"/>
        <v>0</v>
      </c>
      <c r="HK16" s="401">
        <f t="shared" si="81"/>
        <v>0</v>
      </c>
      <c r="HL16" s="401">
        <f t="shared" si="81"/>
        <v>0</v>
      </c>
      <c r="HM16" s="401">
        <f t="shared" si="81"/>
        <v>0</v>
      </c>
      <c r="HN16" s="539">
        <f t="shared" ref="HN16:HN17" si="82">SUM(HB16:HM16)</f>
        <v>0</v>
      </c>
      <c r="HO16" s="401">
        <f>SUM(HO17:HO18)</f>
        <v>0</v>
      </c>
      <c r="HP16" s="401">
        <f t="shared" ref="HP16:HZ16" si="83">SUM(HP17:HP18)</f>
        <v>0</v>
      </c>
      <c r="HQ16" s="401">
        <f t="shared" si="83"/>
        <v>0</v>
      </c>
      <c r="HR16" s="401">
        <f t="shared" si="83"/>
        <v>0</v>
      </c>
      <c r="HS16" s="401">
        <f t="shared" si="83"/>
        <v>0</v>
      </c>
      <c r="HT16" s="401">
        <f t="shared" si="83"/>
        <v>0</v>
      </c>
      <c r="HU16" s="401">
        <f t="shared" si="83"/>
        <v>0</v>
      </c>
      <c r="HV16" s="401">
        <f t="shared" si="83"/>
        <v>0</v>
      </c>
      <c r="HW16" s="401">
        <f t="shared" si="83"/>
        <v>0</v>
      </c>
      <c r="HX16" s="401">
        <f t="shared" si="83"/>
        <v>0</v>
      </c>
      <c r="HY16" s="401">
        <f t="shared" si="83"/>
        <v>0</v>
      </c>
      <c r="HZ16" s="401">
        <f t="shared" si="83"/>
        <v>0</v>
      </c>
      <c r="IA16" s="539">
        <f t="shared" ref="IA16:IA17" si="84">SUM(HO16:HZ16)</f>
        <v>0</v>
      </c>
      <c r="IB16" s="401">
        <f>SUM(IB17:IB18)</f>
        <v>0</v>
      </c>
      <c r="IC16" s="401">
        <f t="shared" ref="IC16:IM16" si="85">SUM(IC17:IC18)</f>
        <v>0</v>
      </c>
      <c r="ID16" s="401">
        <f t="shared" si="85"/>
        <v>0</v>
      </c>
      <c r="IE16" s="401">
        <f t="shared" si="85"/>
        <v>0</v>
      </c>
      <c r="IF16" s="401">
        <f t="shared" si="85"/>
        <v>0</v>
      </c>
      <c r="IG16" s="401">
        <f t="shared" si="85"/>
        <v>0</v>
      </c>
      <c r="IH16" s="401">
        <f t="shared" si="85"/>
        <v>0</v>
      </c>
      <c r="II16" s="401">
        <f t="shared" si="85"/>
        <v>0</v>
      </c>
      <c r="IJ16" s="401">
        <f t="shared" si="85"/>
        <v>0</v>
      </c>
      <c r="IK16" s="401">
        <f t="shared" si="85"/>
        <v>0</v>
      </c>
      <c r="IL16" s="401">
        <f t="shared" si="85"/>
        <v>0</v>
      </c>
      <c r="IM16" s="401">
        <f t="shared" si="85"/>
        <v>0</v>
      </c>
      <c r="IN16" s="539">
        <f t="shared" ref="IN16:IN17" si="86">SUM(IB16:IM16)</f>
        <v>0</v>
      </c>
      <c r="IO16" s="401">
        <f>SUM(IO17:IO18)</f>
        <v>0</v>
      </c>
      <c r="IP16" s="401">
        <f t="shared" ref="IP16:IZ16" si="87">SUM(IP17:IP18)</f>
        <v>0</v>
      </c>
      <c r="IQ16" s="401">
        <f t="shared" si="87"/>
        <v>0</v>
      </c>
      <c r="IR16" s="401">
        <f t="shared" si="87"/>
        <v>0</v>
      </c>
      <c r="IS16" s="401">
        <f t="shared" si="87"/>
        <v>0</v>
      </c>
      <c r="IT16" s="401">
        <f t="shared" si="87"/>
        <v>0</v>
      </c>
      <c r="IU16" s="401">
        <f t="shared" si="87"/>
        <v>0</v>
      </c>
      <c r="IV16" s="401">
        <f t="shared" si="87"/>
        <v>0</v>
      </c>
      <c r="IW16" s="401">
        <f t="shared" si="87"/>
        <v>0</v>
      </c>
      <c r="IX16" s="401">
        <f t="shared" si="87"/>
        <v>0</v>
      </c>
      <c r="IY16" s="401">
        <f t="shared" si="87"/>
        <v>0</v>
      </c>
      <c r="IZ16" s="401">
        <f t="shared" si="87"/>
        <v>0</v>
      </c>
      <c r="JA16" s="539">
        <f t="shared" ref="JA16:JA17" si="88">SUM(IO16:IZ16)</f>
        <v>0</v>
      </c>
      <c r="JB16" s="401">
        <f>SUM(JB17:JB18)</f>
        <v>0</v>
      </c>
      <c r="JC16" s="401">
        <f t="shared" ref="JC16:JM16" si="89">SUM(JC17:JC18)</f>
        <v>0</v>
      </c>
      <c r="JD16" s="401">
        <f t="shared" si="89"/>
        <v>0</v>
      </c>
      <c r="JE16" s="401">
        <f t="shared" si="89"/>
        <v>0</v>
      </c>
      <c r="JF16" s="401">
        <f t="shared" si="89"/>
        <v>0</v>
      </c>
      <c r="JG16" s="401">
        <f t="shared" si="89"/>
        <v>0</v>
      </c>
      <c r="JH16" s="401">
        <f t="shared" si="89"/>
        <v>0</v>
      </c>
      <c r="JI16" s="401">
        <f t="shared" si="89"/>
        <v>0</v>
      </c>
      <c r="JJ16" s="401">
        <f t="shared" si="89"/>
        <v>0</v>
      </c>
      <c r="JK16" s="401">
        <f t="shared" si="89"/>
        <v>0</v>
      </c>
      <c r="JL16" s="401">
        <f t="shared" si="89"/>
        <v>0</v>
      </c>
      <c r="JM16" s="401">
        <f t="shared" si="89"/>
        <v>0</v>
      </c>
      <c r="JN16" s="539">
        <f t="shared" ref="JN16:JN17" si="90">SUM(JB16:JM16)</f>
        <v>0</v>
      </c>
      <c r="JO16" s="401">
        <f>SUM(JO17:JO18)</f>
        <v>0</v>
      </c>
      <c r="JP16" s="401">
        <f t="shared" ref="JP16:JZ16" si="91">SUM(JP17:JP18)</f>
        <v>0</v>
      </c>
      <c r="JQ16" s="401">
        <f t="shared" si="91"/>
        <v>0</v>
      </c>
      <c r="JR16" s="401">
        <f t="shared" si="91"/>
        <v>0</v>
      </c>
      <c r="JS16" s="401">
        <f t="shared" si="91"/>
        <v>0</v>
      </c>
      <c r="JT16" s="401">
        <f t="shared" si="91"/>
        <v>0</v>
      </c>
      <c r="JU16" s="401">
        <f t="shared" si="91"/>
        <v>0</v>
      </c>
      <c r="JV16" s="401">
        <f t="shared" si="91"/>
        <v>0</v>
      </c>
      <c r="JW16" s="401">
        <f t="shared" si="91"/>
        <v>0</v>
      </c>
      <c r="JX16" s="401">
        <f t="shared" si="91"/>
        <v>0</v>
      </c>
      <c r="JY16" s="401">
        <f t="shared" si="91"/>
        <v>0</v>
      </c>
      <c r="JZ16" s="401">
        <f t="shared" si="91"/>
        <v>0</v>
      </c>
      <c r="KA16" s="539">
        <f t="shared" ref="KA16:KA17" si="92">SUM(JO16:JZ16)</f>
        <v>0</v>
      </c>
      <c r="KB16" s="401">
        <f>SUM(KB17:KB18)</f>
        <v>0</v>
      </c>
      <c r="KC16" s="401">
        <f t="shared" ref="KC16:KM16" si="93">SUM(KC17:KC18)</f>
        <v>0</v>
      </c>
      <c r="KD16" s="401">
        <f t="shared" si="93"/>
        <v>0</v>
      </c>
      <c r="KE16" s="401">
        <f t="shared" si="93"/>
        <v>0</v>
      </c>
      <c r="KF16" s="401">
        <f t="shared" si="93"/>
        <v>0</v>
      </c>
      <c r="KG16" s="401">
        <f t="shared" si="93"/>
        <v>0</v>
      </c>
      <c r="KH16" s="401">
        <f t="shared" si="93"/>
        <v>0</v>
      </c>
      <c r="KI16" s="401">
        <f t="shared" si="93"/>
        <v>0</v>
      </c>
      <c r="KJ16" s="401">
        <f t="shared" si="93"/>
        <v>0</v>
      </c>
      <c r="KK16" s="401">
        <f t="shared" si="93"/>
        <v>0</v>
      </c>
      <c r="KL16" s="401">
        <f t="shared" si="93"/>
        <v>0</v>
      </c>
      <c r="KM16" s="401">
        <f t="shared" si="93"/>
        <v>0</v>
      </c>
      <c r="KN16" s="539">
        <f t="shared" ref="KN16:KN17" si="94">SUM(KB16:KM16)</f>
        <v>0</v>
      </c>
      <c r="KO16" s="401">
        <f>SUM(KO17:KO18)</f>
        <v>0</v>
      </c>
      <c r="KP16" s="401">
        <f t="shared" ref="KP16:KZ16" si="95">SUM(KP17:KP18)</f>
        <v>0</v>
      </c>
      <c r="KQ16" s="401">
        <f t="shared" si="95"/>
        <v>0</v>
      </c>
      <c r="KR16" s="401">
        <f t="shared" si="95"/>
        <v>0</v>
      </c>
      <c r="KS16" s="401">
        <f t="shared" si="95"/>
        <v>0</v>
      </c>
      <c r="KT16" s="401">
        <f t="shared" si="95"/>
        <v>0</v>
      </c>
      <c r="KU16" s="401">
        <f t="shared" si="95"/>
        <v>0</v>
      </c>
      <c r="KV16" s="401">
        <f t="shared" si="95"/>
        <v>0</v>
      </c>
      <c r="KW16" s="401">
        <f t="shared" si="95"/>
        <v>0</v>
      </c>
      <c r="KX16" s="401">
        <f t="shared" si="95"/>
        <v>0</v>
      </c>
      <c r="KY16" s="401">
        <f t="shared" si="95"/>
        <v>0</v>
      </c>
      <c r="KZ16" s="401">
        <f t="shared" si="95"/>
        <v>0</v>
      </c>
      <c r="LA16" s="539">
        <f t="shared" ref="LA16:LA17" si="96">SUM(KO16:KZ16)</f>
        <v>0</v>
      </c>
      <c r="LB16" s="401">
        <f>SUM(LB17:LB18)</f>
        <v>0</v>
      </c>
      <c r="LC16" s="401">
        <f t="shared" ref="LC16:LM16" si="97">SUM(LC17:LC18)</f>
        <v>0</v>
      </c>
      <c r="LD16" s="401">
        <f t="shared" si="97"/>
        <v>0</v>
      </c>
      <c r="LE16" s="401">
        <f t="shared" si="97"/>
        <v>0</v>
      </c>
      <c r="LF16" s="401">
        <f t="shared" si="97"/>
        <v>0</v>
      </c>
      <c r="LG16" s="401">
        <f t="shared" si="97"/>
        <v>0</v>
      </c>
      <c r="LH16" s="401">
        <f t="shared" si="97"/>
        <v>0</v>
      </c>
      <c r="LI16" s="401">
        <f t="shared" si="97"/>
        <v>0</v>
      </c>
      <c r="LJ16" s="401">
        <f t="shared" si="97"/>
        <v>0</v>
      </c>
      <c r="LK16" s="401">
        <f t="shared" si="97"/>
        <v>0</v>
      </c>
      <c r="LL16" s="401">
        <f t="shared" si="97"/>
        <v>0</v>
      </c>
      <c r="LM16" s="401">
        <f t="shared" si="97"/>
        <v>0</v>
      </c>
      <c r="LN16" s="539">
        <f t="shared" ref="LN16:LN17" si="98">SUM(LB16:LM16)</f>
        <v>0</v>
      </c>
    </row>
    <row r="17" spans="1:326" s="545" customFormat="1">
      <c r="A17" s="541" t="s">
        <v>372</v>
      </c>
      <c r="B17" s="402">
        <f>IF(B5,'Dalyvio prielaidos'!$G$11/12,0)</f>
        <v>0</v>
      </c>
      <c r="C17" s="402">
        <f>IF(C5,'Dalyvio prielaidos'!$G$11/12,0)</f>
        <v>0</v>
      </c>
      <c r="D17" s="402">
        <f>IF(D5,'Dalyvio prielaidos'!$G$11/12,0)</f>
        <v>0</v>
      </c>
      <c r="E17" s="402">
        <f>IF(E5,'Dalyvio prielaidos'!$G$11/12,0)</f>
        <v>0</v>
      </c>
      <c r="F17" s="402">
        <f>IF(F5,'Dalyvio prielaidos'!$G$11/12,0)</f>
        <v>0</v>
      </c>
      <c r="G17" s="402">
        <f>IF(G5,'Dalyvio prielaidos'!$G$11/12,0)</f>
        <v>0</v>
      </c>
      <c r="H17" s="402">
        <f>IF(H5,'Dalyvio prielaidos'!$G$11/12,0)</f>
        <v>0</v>
      </c>
      <c r="I17" s="402">
        <f>IF(I5,'Dalyvio prielaidos'!$G$11/12,0)</f>
        <v>0</v>
      </c>
      <c r="J17" s="402">
        <f>IF(J5,'Dalyvio prielaidos'!$G$11/12,0)</f>
        <v>0</v>
      </c>
      <c r="K17" s="402">
        <f>IF(K5,'Dalyvio prielaidos'!$G$11/12,0)</f>
        <v>0</v>
      </c>
      <c r="L17" s="402">
        <f>IF(L5,'Dalyvio prielaidos'!$G$11/12,0)</f>
        <v>0</v>
      </c>
      <c r="M17" s="402">
        <f>IF(M5,'Dalyvio prielaidos'!$G$11/12,0)</f>
        <v>0</v>
      </c>
      <c r="N17" s="539">
        <f t="shared" si="50"/>
        <v>0</v>
      </c>
      <c r="O17" s="402">
        <f>IF(O5,'Dalyvio prielaidos'!$G$11/12,0)</f>
        <v>0</v>
      </c>
      <c r="P17" s="402">
        <f>IF(P5,'Dalyvio prielaidos'!$G$11/12,0)</f>
        <v>0</v>
      </c>
      <c r="Q17" s="402">
        <f>IF(Q5,'Dalyvio prielaidos'!$G$11/12,0)</f>
        <v>0</v>
      </c>
      <c r="R17" s="402">
        <f>IF(R5,'Dalyvio prielaidos'!$G$11/12,0)</f>
        <v>0</v>
      </c>
      <c r="S17" s="402">
        <f>IF(S5,'Dalyvio prielaidos'!$G$11/12,0)</f>
        <v>0</v>
      </c>
      <c r="T17" s="402">
        <f>IF(T5,'Dalyvio prielaidos'!$G$11/12,0)</f>
        <v>0</v>
      </c>
      <c r="U17" s="402">
        <f>IF(U5,'Dalyvio prielaidos'!$G$11/12,0)</f>
        <v>0</v>
      </c>
      <c r="V17" s="402">
        <f>IF(V5,'Dalyvio prielaidos'!$G$11/12,0)</f>
        <v>0</v>
      </c>
      <c r="W17" s="402">
        <f>IF(W5,'Dalyvio prielaidos'!$G$11/12,0)</f>
        <v>0</v>
      </c>
      <c r="X17" s="402">
        <f>IF(X5,'Dalyvio prielaidos'!$G$11/12,0)</f>
        <v>0</v>
      </c>
      <c r="Y17" s="402">
        <f>IF(Y5,'Dalyvio prielaidos'!$G$11/12,0)</f>
        <v>0</v>
      </c>
      <c r="Z17" s="402">
        <f>IF(Z5,'Dalyvio prielaidos'!$G$11/12,0)</f>
        <v>0</v>
      </c>
      <c r="AA17" s="539">
        <f t="shared" si="52"/>
        <v>0</v>
      </c>
      <c r="AB17" s="402">
        <f>IF(AB5,'Dalyvio prielaidos'!$G$11/12,0)</f>
        <v>0</v>
      </c>
      <c r="AC17" s="402">
        <f>IF(AC5,'Dalyvio prielaidos'!$G$11/12,0)</f>
        <v>0</v>
      </c>
      <c r="AD17" s="402">
        <f>IF(AD5,'Dalyvio prielaidos'!$G$11/12,0)</f>
        <v>0</v>
      </c>
      <c r="AE17" s="402">
        <f>IF(AE5,'Dalyvio prielaidos'!$G$11/12,0)</f>
        <v>0</v>
      </c>
      <c r="AF17" s="402">
        <f>IF(AF5,'Dalyvio prielaidos'!$G$11/12,0)</f>
        <v>0</v>
      </c>
      <c r="AG17" s="402">
        <f>IF(AG5,'Dalyvio prielaidos'!$G$11/12,0)</f>
        <v>0</v>
      </c>
      <c r="AH17" s="402">
        <f>IF(AH5,'Dalyvio prielaidos'!$G$11/12,0)</f>
        <v>0</v>
      </c>
      <c r="AI17" s="402">
        <f>IF(AI5,'Dalyvio prielaidos'!$G$11/12,0)</f>
        <v>0</v>
      </c>
      <c r="AJ17" s="402">
        <f>IF(AJ5,'Dalyvio prielaidos'!$G$11/12,0)</f>
        <v>0</v>
      </c>
      <c r="AK17" s="402">
        <f>IF(AK5,'Dalyvio prielaidos'!$G$11/12,0)</f>
        <v>0</v>
      </c>
      <c r="AL17" s="402">
        <f>IF(AL5,'Dalyvio prielaidos'!$G$11/12,0)</f>
        <v>0</v>
      </c>
      <c r="AM17" s="402">
        <f>IF(AM5,'Dalyvio prielaidos'!$G$11/12,0)</f>
        <v>0</v>
      </c>
      <c r="AN17" s="539">
        <f t="shared" si="54"/>
        <v>0</v>
      </c>
      <c r="AO17" s="402">
        <f>IF(AO5,'Dalyvio prielaidos'!$G$11/12,0)</f>
        <v>4166.666666666667</v>
      </c>
      <c r="AP17" s="402">
        <f>IF(AP5,'Dalyvio prielaidos'!$G$11/12,0)</f>
        <v>4166.666666666667</v>
      </c>
      <c r="AQ17" s="402">
        <f>IF(AQ5,'Dalyvio prielaidos'!$G$11/12,0)</f>
        <v>4166.666666666667</v>
      </c>
      <c r="AR17" s="402">
        <f>IF(AR5,'Dalyvio prielaidos'!$G$11/12,0)</f>
        <v>4166.666666666667</v>
      </c>
      <c r="AS17" s="402">
        <f>IF(AS5,'Dalyvio prielaidos'!$G$11/12,0)</f>
        <v>4166.666666666667</v>
      </c>
      <c r="AT17" s="402">
        <f>IF(AT5,'Dalyvio prielaidos'!$G$11/12,0)</f>
        <v>4166.666666666667</v>
      </c>
      <c r="AU17" s="402">
        <f>IF(AU5,'Dalyvio prielaidos'!$G$11/12,0)</f>
        <v>4166.666666666667</v>
      </c>
      <c r="AV17" s="402">
        <f>IF(AV5,'Dalyvio prielaidos'!$G$11/12,0)</f>
        <v>4166.666666666667</v>
      </c>
      <c r="AW17" s="402">
        <f>IF(AW5,'Dalyvio prielaidos'!$G$11/12,0)</f>
        <v>4166.666666666667</v>
      </c>
      <c r="AX17" s="402">
        <f>IF(AX5,'Dalyvio prielaidos'!$G$11/12,0)</f>
        <v>4166.666666666667</v>
      </c>
      <c r="AY17" s="402">
        <f>IF(AY5,'Dalyvio prielaidos'!$G$11/12,0)</f>
        <v>4166.666666666667</v>
      </c>
      <c r="AZ17" s="402">
        <f>IF(AZ5,'Dalyvio prielaidos'!$G$11/12,0)</f>
        <v>4166.666666666667</v>
      </c>
      <c r="BA17" s="539">
        <f t="shared" si="56"/>
        <v>49999.999999999993</v>
      </c>
      <c r="BB17" s="402">
        <f>IF(BB5,'Dalyvio prielaidos'!$G$11/12,0)</f>
        <v>4166.666666666667</v>
      </c>
      <c r="BC17" s="402">
        <f>IF(BC5,'Dalyvio prielaidos'!$G$11/12,0)</f>
        <v>4166.666666666667</v>
      </c>
      <c r="BD17" s="402">
        <f>IF(BD5,'Dalyvio prielaidos'!$G$11/12,0)</f>
        <v>4166.666666666667</v>
      </c>
      <c r="BE17" s="402">
        <f>IF(BE5,'Dalyvio prielaidos'!$G$11/12,0)</f>
        <v>4166.666666666667</v>
      </c>
      <c r="BF17" s="402">
        <f>IF(BF5,'Dalyvio prielaidos'!$G$11/12,0)</f>
        <v>4166.666666666667</v>
      </c>
      <c r="BG17" s="402">
        <f>IF(BG5,'Dalyvio prielaidos'!$G$11/12,0)</f>
        <v>4166.666666666667</v>
      </c>
      <c r="BH17" s="402">
        <f>IF(BH5,'Dalyvio prielaidos'!$G$11/12,0)</f>
        <v>4166.666666666667</v>
      </c>
      <c r="BI17" s="402">
        <f>IF(BI5,'Dalyvio prielaidos'!$G$11/12,0)</f>
        <v>4166.666666666667</v>
      </c>
      <c r="BJ17" s="402">
        <f>IF(BJ5,'Dalyvio prielaidos'!$G$11/12,0)</f>
        <v>4166.666666666667</v>
      </c>
      <c r="BK17" s="402">
        <f>IF(BK5,'Dalyvio prielaidos'!$G$11/12,0)</f>
        <v>4166.666666666667</v>
      </c>
      <c r="BL17" s="402">
        <f>IF(BL5,'Dalyvio prielaidos'!$G$11/12,0)</f>
        <v>4166.666666666667</v>
      </c>
      <c r="BM17" s="402">
        <f>IF(BM5,'Dalyvio prielaidos'!$G$11/12,0)</f>
        <v>4166.666666666667</v>
      </c>
      <c r="BN17" s="539">
        <f t="shared" si="58"/>
        <v>49999.999999999993</v>
      </c>
      <c r="BO17" s="402">
        <f>IF(BO5,'Dalyvio prielaidos'!$G$11/12,0)</f>
        <v>4166.666666666667</v>
      </c>
      <c r="BP17" s="402">
        <f>IF(BP5,'Dalyvio prielaidos'!$G$11/12,0)</f>
        <v>4166.666666666667</v>
      </c>
      <c r="BQ17" s="402">
        <f>IF(BQ5,'Dalyvio prielaidos'!$G$11/12,0)</f>
        <v>4166.666666666667</v>
      </c>
      <c r="BR17" s="402">
        <f>IF(BR5,'Dalyvio prielaidos'!$G$11/12,0)</f>
        <v>4166.666666666667</v>
      </c>
      <c r="BS17" s="402">
        <f>IF(BS5,'Dalyvio prielaidos'!$G$11/12,0)</f>
        <v>4166.666666666667</v>
      </c>
      <c r="BT17" s="402">
        <f>IF(BT5,'Dalyvio prielaidos'!$G$11/12,0)</f>
        <v>4166.666666666667</v>
      </c>
      <c r="BU17" s="402">
        <f>IF(BU5,'Dalyvio prielaidos'!$G$11/12,0)</f>
        <v>4166.666666666667</v>
      </c>
      <c r="BV17" s="402">
        <f>IF(BV5,'Dalyvio prielaidos'!$G$11/12,0)</f>
        <v>4166.666666666667</v>
      </c>
      <c r="BW17" s="402">
        <f>IF(BW5,'Dalyvio prielaidos'!$G$11/12,0)</f>
        <v>4166.666666666667</v>
      </c>
      <c r="BX17" s="402">
        <f>IF(BX5,'Dalyvio prielaidos'!$G$11/12,0)</f>
        <v>4166.666666666667</v>
      </c>
      <c r="BY17" s="402">
        <f>IF(BY5,'Dalyvio prielaidos'!$G$11/12,0)</f>
        <v>4166.666666666667</v>
      </c>
      <c r="BZ17" s="402">
        <f>IF(BZ5,'Dalyvio prielaidos'!$G$11/12,0)</f>
        <v>4166.666666666667</v>
      </c>
      <c r="CA17" s="539">
        <f t="shared" si="60"/>
        <v>49999.999999999993</v>
      </c>
      <c r="CB17" s="402">
        <f>IF(CB5,'Dalyvio prielaidos'!$G$11/12,0)</f>
        <v>4166.666666666667</v>
      </c>
      <c r="CC17" s="402">
        <f>IF(CC5,'Dalyvio prielaidos'!$G$11/12,0)</f>
        <v>4166.666666666667</v>
      </c>
      <c r="CD17" s="402">
        <f>IF(CD5,'Dalyvio prielaidos'!$G$11/12,0)</f>
        <v>4166.666666666667</v>
      </c>
      <c r="CE17" s="402">
        <f>IF(CE5,'Dalyvio prielaidos'!$G$11/12,0)</f>
        <v>4166.666666666667</v>
      </c>
      <c r="CF17" s="402">
        <f>IF(CF5,'Dalyvio prielaidos'!$G$11/12,0)</f>
        <v>4166.666666666667</v>
      </c>
      <c r="CG17" s="402">
        <f>IF(CG5,'Dalyvio prielaidos'!$G$11/12,0)</f>
        <v>4166.666666666667</v>
      </c>
      <c r="CH17" s="402">
        <f>IF(CH5,'Dalyvio prielaidos'!$G$11/12,0)</f>
        <v>4166.666666666667</v>
      </c>
      <c r="CI17" s="402">
        <f>IF(CI5,'Dalyvio prielaidos'!$G$11/12,0)</f>
        <v>4166.666666666667</v>
      </c>
      <c r="CJ17" s="402">
        <f>IF(CJ5,'Dalyvio prielaidos'!$G$11/12,0)</f>
        <v>4166.666666666667</v>
      </c>
      <c r="CK17" s="402">
        <f>IF(CK5,'Dalyvio prielaidos'!$G$11/12,0)</f>
        <v>4166.666666666667</v>
      </c>
      <c r="CL17" s="402">
        <f>IF(CL5,'Dalyvio prielaidos'!$G$11/12,0)</f>
        <v>4166.666666666667</v>
      </c>
      <c r="CM17" s="402">
        <f>IF(CM5,'Dalyvio prielaidos'!$G$11/12,0)</f>
        <v>4166.666666666667</v>
      </c>
      <c r="CN17" s="539">
        <f t="shared" si="62"/>
        <v>49999.999999999993</v>
      </c>
      <c r="CO17" s="402">
        <f>IF(CO5,'Dalyvio prielaidos'!$G$11/12,0)</f>
        <v>4166.666666666667</v>
      </c>
      <c r="CP17" s="402">
        <f>IF(CP5,'Dalyvio prielaidos'!$G$11/12,0)</f>
        <v>4166.666666666667</v>
      </c>
      <c r="CQ17" s="402">
        <f>IF(CQ5,'Dalyvio prielaidos'!$G$11/12,0)</f>
        <v>4166.666666666667</v>
      </c>
      <c r="CR17" s="402">
        <f>IF(CR5,'Dalyvio prielaidos'!$G$11/12,0)</f>
        <v>4166.666666666667</v>
      </c>
      <c r="CS17" s="402">
        <f>IF(CS5,'Dalyvio prielaidos'!$G$11/12,0)</f>
        <v>4166.666666666667</v>
      </c>
      <c r="CT17" s="402">
        <f>IF(CT5,'Dalyvio prielaidos'!$G$11/12,0)</f>
        <v>4166.666666666667</v>
      </c>
      <c r="CU17" s="402">
        <f>IF(CU5,'Dalyvio prielaidos'!$G$11/12,0)</f>
        <v>4166.666666666667</v>
      </c>
      <c r="CV17" s="402">
        <f>IF(CV5,'Dalyvio prielaidos'!$G$11/12,0)</f>
        <v>4166.666666666667</v>
      </c>
      <c r="CW17" s="402">
        <f>IF(CW5,'Dalyvio prielaidos'!$G$11/12,0)</f>
        <v>4166.666666666667</v>
      </c>
      <c r="CX17" s="402">
        <f>IF(CX5,'Dalyvio prielaidos'!$G$11/12,0)</f>
        <v>4166.666666666667</v>
      </c>
      <c r="CY17" s="402">
        <f>IF(CY5,'Dalyvio prielaidos'!$G$11/12,0)</f>
        <v>4166.666666666667</v>
      </c>
      <c r="CZ17" s="402">
        <f>IF(CZ5,'Dalyvio prielaidos'!$G$11/12,0)</f>
        <v>4166.666666666667</v>
      </c>
      <c r="DA17" s="539">
        <f t="shared" si="64"/>
        <v>49999.999999999993</v>
      </c>
      <c r="DB17" s="402">
        <f>IF(DB5,'Dalyvio prielaidos'!$G$11/12,0)</f>
        <v>4166.666666666667</v>
      </c>
      <c r="DC17" s="402">
        <f>IF(DC5,'Dalyvio prielaidos'!$G$11/12,0)</f>
        <v>4166.666666666667</v>
      </c>
      <c r="DD17" s="402">
        <f>IF(DD5,'Dalyvio prielaidos'!$G$11/12,0)</f>
        <v>4166.666666666667</v>
      </c>
      <c r="DE17" s="402">
        <f>IF(DE5,'Dalyvio prielaidos'!$G$11/12,0)</f>
        <v>4166.666666666667</v>
      </c>
      <c r="DF17" s="402">
        <f>IF(DF5,'Dalyvio prielaidos'!$G$11/12,0)</f>
        <v>4166.666666666667</v>
      </c>
      <c r="DG17" s="402">
        <f>IF(DG5,'Dalyvio prielaidos'!$G$11/12,0)</f>
        <v>4166.666666666667</v>
      </c>
      <c r="DH17" s="402">
        <f>IF(DH5,'Dalyvio prielaidos'!$G$11/12,0)</f>
        <v>4166.666666666667</v>
      </c>
      <c r="DI17" s="402">
        <f>IF(DI5,'Dalyvio prielaidos'!$G$11/12,0)</f>
        <v>4166.666666666667</v>
      </c>
      <c r="DJ17" s="402">
        <f>IF(DJ5,'Dalyvio prielaidos'!$G$11/12,0)</f>
        <v>4166.666666666667</v>
      </c>
      <c r="DK17" s="402">
        <f>IF(DK5,'Dalyvio prielaidos'!$G$11/12,0)</f>
        <v>4166.666666666667</v>
      </c>
      <c r="DL17" s="402">
        <f>IF(DL5,'Dalyvio prielaidos'!$G$11/12,0)</f>
        <v>4166.666666666667</v>
      </c>
      <c r="DM17" s="402">
        <f>IF(DM5,'Dalyvio prielaidos'!$G$11/12,0)</f>
        <v>4166.666666666667</v>
      </c>
      <c r="DN17" s="539">
        <f t="shared" si="66"/>
        <v>49999.999999999993</v>
      </c>
      <c r="DO17" s="402">
        <f>IF(DO5,'Dalyvio prielaidos'!$G$11/12,0)</f>
        <v>4166.666666666667</v>
      </c>
      <c r="DP17" s="402">
        <f>IF(DP5,'Dalyvio prielaidos'!$G$11/12,0)</f>
        <v>4166.666666666667</v>
      </c>
      <c r="DQ17" s="402">
        <f>IF(DQ5,'Dalyvio prielaidos'!$G$11/12,0)</f>
        <v>4166.666666666667</v>
      </c>
      <c r="DR17" s="402">
        <f>IF(DR5,'Dalyvio prielaidos'!$G$11/12,0)</f>
        <v>4166.666666666667</v>
      </c>
      <c r="DS17" s="402">
        <f>IF(DS5,'Dalyvio prielaidos'!$G$11/12,0)</f>
        <v>4166.666666666667</v>
      </c>
      <c r="DT17" s="402">
        <f>IF(DT5,'Dalyvio prielaidos'!$G$11/12,0)</f>
        <v>4166.666666666667</v>
      </c>
      <c r="DU17" s="402">
        <f>IF(DU5,'Dalyvio prielaidos'!$G$11/12,0)</f>
        <v>4166.666666666667</v>
      </c>
      <c r="DV17" s="402">
        <f>IF(DV5,'Dalyvio prielaidos'!$G$11/12,0)</f>
        <v>4166.666666666667</v>
      </c>
      <c r="DW17" s="402">
        <f>IF(DW5,'Dalyvio prielaidos'!$G$11/12,0)</f>
        <v>4166.666666666667</v>
      </c>
      <c r="DX17" s="402">
        <f>IF(DX5,'Dalyvio prielaidos'!$G$11/12,0)</f>
        <v>4166.666666666667</v>
      </c>
      <c r="DY17" s="402">
        <f>IF(DY5,'Dalyvio prielaidos'!$G$11/12,0)</f>
        <v>4166.666666666667</v>
      </c>
      <c r="DZ17" s="402">
        <f>IF(DZ5,'Dalyvio prielaidos'!$G$11/12,0)</f>
        <v>4166.666666666667</v>
      </c>
      <c r="EA17" s="539">
        <f t="shared" si="68"/>
        <v>49999.999999999993</v>
      </c>
      <c r="EB17" s="402">
        <f>IF(EB5,'Dalyvio prielaidos'!$G$11/12,0)</f>
        <v>4166.666666666667</v>
      </c>
      <c r="EC17" s="402">
        <f>IF(EC5,'Dalyvio prielaidos'!$G$11/12,0)</f>
        <v>4166.666666666667</v>
      </c>
      <c r="ED17" s="402">
        <f>IF(ED5,'Dalyvio prielaidos'!$G$11/12,0)</f>
        <v>4166.666666666667</v>
      </c>
      <c r="EE17" s="402">
        <f>IF(EE5,'Dalyvio prielaidos'!$G$11/12,0)</f>
        <v>4166.666666666667</v>
      </c>
      <c r="EF17" s="402">
        <f>IF(EF5,'Dalyvio prielaidos'!$G$11/12,0)</f>
        <v>4166.666666666667</v>
      </c>
      <c r="EG17" s="402">
        <f>IF(EG5,'Dalyvio prielaidos'!$G$11/12,0)</f>
        <v>4166.666666666667</v>
      </c>
      <c r="EH17" s="402">
        <f>IF(EH5,'Dalyvio prielaidos'!$G$11/12,0)</f>
        <v>4166.666666666667</v>
      </c>
      <c r="EI17" s="402">
        <f>IF(EI5,'Dalyvio prielaidos'!$G$11/12,0)</f>
        <v>4166.666666666667</v>
      </c>
      <c r="EJ17" s="402">
        <f>IF(EJ5,'Dalyvio prielaidos'!$G$11/12,0)</f>
        <v>4166.666666666667</v>
      </c>
      <c r="EK17" s="402">
        <f>IF(EK5,'Dalyvio prielaidos'!$G$11/12,0)</f>
        <v>4166.666666666667</v>
      </c>
      <c r="EL17" s="402">
        <f>IF(EL5,'Dalyvio prielaidos'!$G$11/12,0)</f>
        <v>4166.666666666667</v>
      </c>
      <c r="EM17" s="402">
        <f>IF(EM5,'Dalyvio prielaidos'!$G$11/12,0)</f>
        <v>4166.666666666667</v>
      </c>
      <c r="EN17" s="539">
        <f t="shared" si="70"/>
        <v>49999.999999999993</v>
      </c>
      <c r="EO17" s="402">
        <f>IF(EO5,'Dalyvio prielaidos'!$G$11/12,0)</f>
        <v>4166.666666666667</v>
      </c>
      <c r="EP17" s="402">
        <f>IF(EP5,'Dalyvio prielaidos'!$G$11/12,0)</f>
        <v>4166.666666666667</v>
      </c>
      <c r="EQ17" s="402">
        <f>IF(EQ5,'Dalyvio prielaidos'!$G$11/12,0)</f>
        <v>4166.666666666667</v>
      </c>
      <c r="ER17" s="402">
        <f>IF(ER5,'Dalyvio prielaidos'!$G$11/12,0)</f>
        <v>4166.666666666667</v>
      </c>
      <c r="ES17" s="402">
        <f>IF(ES5,'Dalyvio prielaidos'!$G$11/12,0)</f>
        <v>4166.666666666667</v>
      </c>
      <c r="ET17" s="402">
        <f>IF(ET5,'Dalyvio prielaidos'!$G$11/12,0)</f>
        <v>4166.666666666667</v>
      </c>
      <c r="EU17" s="402">
        <f>IF(EU5,'Dalyvio prielaidos'!$G$11/12,0)</f>
        <v>4166.666666666667</v>
      </c>
      <c r="EV17" s="402">
        <f>IF(EV5,'Dalyvio prielaidos'!$G$11/12,0)</f>
        <v>4166.666666666667</v>
      </c>
      <c r="EW17" s="402">
        <f>IF(EW5,'Dalyvio prielaidos'!$G$11/12,0)</f>
        <v>4166.666666666667</v>
      </c>
      <c r="EX17" s="402">
        <f>IF(EX5,'Dalyvio prielaidos'!$G$11/12,0)</f>
        <v>4166.666666666667</v>
      </c>
      <c r="EY17" s="402">
        <f>IF(EY5,'Dalyvio prielaidos'!$G$11/12,0)</f>
        <v>4166.666666666667</v>
      </c>
      <c r="EZ17" s="402">
        <f>IF(EZ5,'Dalyvio prielaidos'!$G$11/12,0)</f>
        <v>4166.666666666667</v>
      </c>
      <c r="FA17" s="539">
        <f t="shared" si="72"/>
        <v>49999.999999999993</v>
      </c>
      <c r="FB17" s="402">
        <f>IF(FB5,'Dalyvio prielaidos'!$G$11/12,0)</f>
        <v>4166.666666666667</v>
      </c>
      <c r="FC17" s="402">
        <f>IF(FC5,'Dalyvio prielaidos'!$G$11/12,0)</f>
        <v>4166.666666666667</v>
      </c>
      <c r="FD17" s="402">
        <f>IF(FD5,'Dalyvio prielaidos'!$G$11/12,0)</f>
        <v>4166.666666666667</v>
      </c>
      <c r="FE17" s="402">
        <f>IF(FE5,'Dalyvio prielaidos'!$G$11/12,0)</f>
        <v>4166.666666666667</v>
      </c>
      <c r="FF17" s="402">
        <f>IF(FF5,'Dalyvio prielaidos'!$G$11/12,0)</f>
        <v>4166.666666666667</v>
      </c>
      <c r="FG17" s="402">
        <f>IF(FG5,'Dalyvio prielaidos'!$G$11/12,0)</f>
        <v>4166.666666666667</v>
      </c>
      <c r="FH17" s="402">
        <f>IF(FH5,'Dalyvio prielaidos'!$G$11/12,0)</f>
        <v>4166.666666666667</v>
      </c>
      <c r="FI17" s="402">
        <f>IF(FI5,'Dalyvio prielaidos'!$G$11/12,0)</f>
        <v>4166.666666666667</v>
      </c>
      <c r="FJ17" s="402">
        <f>IF(FJ5,'Dalyvio prielaidos'!$G$11/12,0)</f>
        <v>4166.666666666667</v>
      </c>
      <c r="FK17" s="402">
        <f>IF(FK5,'Dalyvio prielaidos'!$G$11/12,0)</f>
        <v>4166.666666666667</v>
      </c>
      <c r="FL17" s="402">
        <f>IF(FL5,'Dalyvio prielaidos'!$G$11/12,0)</f>
        <v>4166.666666666667</v>
      </c>
      <c r="FM17" s="402">
        <f>IF(FM5,'Dalyvio prielaidos'!$G$11/12,0)</f>
        <v>4166.666666666667</v>
      </c>
      <c r="FN17" s="539">
        <f t="shared" si="74"/>
        <v>49999.999999999993</v>
      </c>
      <c r="FO17" s="402">
        <f>IF(FO5,'Dalyvio prielaidos'!$G$11/12,0)</f>
        <v>4166.666666666667</v>
      </c>
      <c r="FP17" s="402">
        <f>IF(FP5,'Dalyvio prielaidos'!$G$11/12,0)</f>
        <v>4166.666666666667</v>
      </c>
      <c r="FQ17" s="402">
        <f>IF(FQ5,'Dalyvio prielaidos'!$G$11/12,0)</f>
        <v>4166.666666666667</v>
      </c>
      <c r="FR17" s="402">
        <f>IF(FR5,'Dalyvio prielaidos'!$G$11/12,0)</f>
        <v>4166.666666666667</v>
      </c>
      <c r="FS17" s="402">
        <f>IF(FS5,'Dalyvio prielaidos'!$G$11/12,0)</f>
        <v>4166.666666666667</v>
      </c>
      <c r="FT17" s="402">
        <f>IF(FT5,'Dalyvio prielaidos'!$G$11/12,0)</f>
        <v>4166.666666666667</v>
      </c>
      <c r="FU17" s="402">
        <f>IF(FU5,'Dalyvio prielaidos'!$G$11/12,0)</f>
        <v>4166.666666666667</v>
      </c>
      <c r="FV17" s="402">
        <f>IF(FV5,'Dalyvio prielaidos'!$G$11/12,0)</f>
        <v>4166.666666666667</v>
      </c>
      <c r="FW17" s="402">
        <f>IF(FW5,'Dalyvio prielaidos'!$G$11/12,0)</f>
        <v>4166.666666666667</v>
      </c>
      <c r="FX17" s="402">
        <f>IF(FX5,'Dalyvio prielaidos'!$G$11/12,0)</f>
        <v>4166.666666666667</v>
      </c>
      <c r="FY17" s="402">
        <f>IF(FY5,'Dalyvio prielaidos'!$G$11/12,0)</f>
        <v>4166.666666666667</v>
      </c>
      <c r="FZ17" s="402">
        <f>IF(FZ5,'Dalyvio prielaidos'!$G$11/12,0)</f>
        <v>4166.666666666667</v>
      </c>
      <c r="GA17" s="539">
        <f t="shared" si="76"/>
        <v>49999.999999999993</v>
      </c>
      <c r="GB17" s="402">
        <f>IF(GB5,'Dalyvio prielaidos'!$G$11/12,0)</f>
        <v>4166.666666666667</v>
      </c>
      <c r="GC17" s="402">
        <f>IF(GC5,'Dalyvio prielaidos'!$G$11/12,0)</f>
        <v>4166.666666666667</v>
      </c>
      <c r="GD17" s="402">
        <f>IF(GD5,'Dalyvio prielaidos'!$G$11/12,0)</f>
        <v>4166.666666666667</v>
      </c>
      <c r="GE17" s="402">
        <f>IF(GE5,'Dalyvio prielaidos'!$G$11/12,0)</f>
        <v>4166.666666666667</v>
      </c>
      <c r="GF17" s="402">
        <f>IF(GF5,'Dalyvio prielaidos'!$G$11/12,0)</f>
        <v>4166.666666666667</v>
      </c>
      <c r="GG17" s="402">
        <f>IF(GG5,'Dalyvio prielaidos'!$G$11/12,0)</f>
        <v>4166.666666666667</v>
      </c>
      <c r="GH17" s="402">
        <f>IF(GH5,'Dalyvio prielaidos'!$G$11/12,0)</f>
        <v>4166.666666666667</v>
      </c>
      <c r="GI17" s="402">
        <f>IF(GI5,'Dalyvio prielaidos'!$G$11/12,0)</f>
        <v>4166.666666666667</v>
      </c>
      <c r="GJ17" s="402">
        <f>IF(GJ5,'Dalyvio prielaidos'!$G$11/12,0)</f>
        <v>4166.666666666667</v>
      </c>
      <c r="GK17" s="402">
        <f>IF(GK5,'Dalyvio prielaidos'!$G$11/12,0)</f>
        <v>4166.666666666667</v>
      </c>
      <c r="GL17" s="402">
        <f>IF(GL5,'Dalyvio prielaidos'!$G$11/12,0)</f>
        <v>4166.666666666667</v>
      </c>
      <c r="GM17" s="402">
        <f>IF(GM5,'Dalyvio prielaidos'!$G$11/12,0)</f>
        <v>4166.666666666667</v>
      </c>
      <c r="GN17" s="539">
        <f t="shared" si="78"/>
        <v>49999.999999999993</v>
      </c>
      <c r="GO17" s="402">
        <f>IF(GO5,'Dalyvio prielaidos'!$G$11/12,0)</f>
        <v>0</v>
      </c>
      <c r="GP17" s="402">
        <f>IF(GP5,'Dalyvio prielaidos'!$G$11/12,0)</f>
        <v>0</v>
      </c>
      <c r="GQ17" s="402">
        <f>IF(GQ5,'Dalyvio prielaidos'!$G$11/12,0)</f>
        <v>0</v>
      </c>
      <c r="GR17" s="402">
        <f>IF(GR5,'Dalyvio prielaidos'!$G$11/12,0)</f>
        <v>0</v>
      </c>
      <c r="GS17" s="402">
        <f>IF(GS5,'Dalyvio prielaidos'!$G$11/12,0)</f>
        <v>0</v>
      </c>
      <c r="GT17" s="402">
        <f>IF(GT5,'Dalyvio prielaidos'!$G$11/12,0)</f>
        <v>0</v>
      </c>
      <c r="GU17" s="402">
        <f>IF(GU5,'Dalyvio prielaidos'!$G$11/12,0)</f>
        <v>0</v>
      </c>
      <c r="GV17" s="402">
        <f>IF(GV5,'Dalyvio prielaidos'!$G$11/12,0)</f>
        <v>0</v>
      </c>
      <c r="GW17" s="402">
        <f>IF(GW5,'Dalyvio prielaidos'!$G$11/12,0)</f>
        <v>0</v>
      </c>
      <c r="GX17" s="402">
        <f>IF(GX5,'Dalyvio prielaidos'!$G$11/12,0)</f>
        <v>0</v>
      </c>
      <c r="GY17" s="402">
        <f>IF(GY5,'Dalyvio prielaidos'!$G$11/12,0)</f>
        <v>0</v>
      </c>
      <c r="GZ17" s="402">
        <f>IF(GZ5,'Dalyvio prielaidos'!$G$11/12,0)</f>
        <v>0</v>
      </c>
      <c r="HA17" s="539">
        <f t="shared" si="80"/>
        <v>0</v>
      </c>
      <c r="HB17" s="402">
        <f>IF(HB5,'Dalyvio prielaidos'!$G$11/12,0)</f>
        <v>0</v>
      </c>
      <c r="HC17" s="402">
        <f>IF(HC5,'Dalyvio prielaidos'!$G$11/12,0)</f>
        <v>0</v>
      </c>
      <c r="HD17" s="402">
        <f>IF(HD5,'Dalyvio prielaidos'!$G$11/12,0)</f>
        <v>0</v>
      </c>
      <c r="HE17" s="402">
        <f>IF(HE5,'Dalyvio prielaidos'!$G$11/12,0)</f>
        <v>0</v>
      </c>
      <c r="HF17" s="402">
        <f>IF(HF5,'Dalyvio prielaidos'!$G$11/12,0)</f>
        <v>0</v>
      </c>
      <c r="HG17" s="402">
        <f>IF(HG5,'Dalyvio prielaidos'!$G$11/12,0)</f>
        <v>0</v>
      </c>
      <c r="HH17" s="402">
        <f>IF(HH5,'Dalyvio prielaidos'!$G$11/12,0)</f>
        <v>0</v>
      </c>
      <c r="HI17" s="402">
        <f>IF(HI5,'Dalyvio prielaidos'!$G$11/12,0)</f>
        <v>0</v>
      </c>
      <c r="HJ17" s="402">
        <f>IF(HJ5,'Dalyvio prielaidos'!$G$11/12,0)</f>
        <v>0</v>
      </c>
      <c r="HK17" s="402">
        <f>IF(HK5,'Dalyvio prielaidos'!$G$11/12,0)</f>
        <v>0</v>
      </c>
      <c r="HL17" s="402">
        <f>IF(HL5,'Dalyvio prielaidos'!$G$11/12,0)</f>
        <v>0</v>
      </c>
      <c r="HM17" s="402">
        <f>IF(HM5,'Dalyvio prielaidos'!$G$11/12,0)</f>
        <v>0</v>
      </c>
      <c r="HN17" s="539">
        <f t="shared" si="82"/>
        <v>0</v>
      </c>
      <c r="HO17" s="402">
        <f>IF(HO5,'Dalyvio prielaidos'!$G$11/12,0)</f>
        <v>0</v>
      </c>
      <c r="HP17" s="402">
        <f>IF(HP5,'Dalyvio prielaidos'!$G$11/12,0)</f>
        <v>0</v>
      </c>
      <c r="HQ17" s="402">
        <f>IF(HQ5,'Dalyvio prielaidos'!$G$11/12,0)</f>
        <v>0</v>
      </c>
      <c r="HR17" s="402">
        <f>IF(HR5,'Dalyvio prielaidos'!$G$11/12,0)</f>
        <v>0</v>
      </c>
      <c r="HS17" s="402">
        <f>IF(HS5,'Dalyvio prielaidos'!$G$11/12,0)</f>
        <v>0</v>
      </c>
      <c r="HT17" s="402">
        <f>IF(HT5,'Dalyvio prielaidos'!$G$11/12,0)</f>
        <v>0</v>
      </c>
      <c r="HU17" s="402">
        <f>IF(HU5,'Dalyvio prielaidos'!$G$11/12,0)</f>
        <v>0</v>
      </c>
      <c r="HV17" s="402">
        <f>IF(HV5,'Dalyvio prielaidos'!$G$11/12,0)</f>
        <v>0</v>
      </c>
      <c r="HW17" s="402">
        <f>IF(HW5,'Dalyvio prielaidos'!$G$11/12,0)</f>
        <v>0</v>
      </c>
      <c r="HX17" s="402">
        <f>IF(HX5,'Dalyvio prielaidos'!$G$11/12,0)</f>
        <v>0</v>
      </c>
      <c r="HY17" s="402">
        <f>IF(HY5,'Dalyvio prielaidos'!$G$11/12,0)</f>
        <v>0</v>
      </c>
      <c r="HZ17" s="402">
        <f>IF(HZ5,'Dalyvio prielaidos'!$G$11/12,0)</f>
        <v>0</v>
      </c>
      <c r="IA17" s="539">
        <f t="shared" si="84"/>
        <v>0</v>
      </c>
      <c r="IB17" s="402">
        <f>IF(IB5,'Dalyvio prielaidos'!$G$11/12,0)</f>
        <v>0</v>
      </c>
      <c r="IC17" s="402">
        <f>IF(IC5,'Dalyvio prielaidos'!$G$11/12,0)</f>
        <v>0</v>
      </c>
      <c r="ID17" s="402">
        <f>IF(ID5,'Dalyvio prielaidos'!$G$11/12,0)</f>
        <v>0</v>
      </c>
      <c r="IE17" s="402">
        <f>IF(IE5,'Dalyvio prielaidos'!$G$11/12,0)</f>
        <v>0</v>
      </c>
      <c r="IF17" s="402">
        <f>IF(IF5,'Dalyvio prielaidos'!$G$11/12,0)</f>
        <v>0</v>
      </c>
      <c r="IG17" s="402">
        <f>IF(IG5,'Dalyvio prielaidos'!$G$11/12,0)</f>
        <v>0</v>
      </c>
      <c r="IH17" s="402">
        <f>IF(IH5,'Dalyvio prielaidos'!$G$11/12,0)</f>
        <v>0</v>
      </c>
      <c r="II17" s="402">
        <f>IF(II5,'Dalyvio prielaidos'!$G$11/12,0)</f>
        <v>0</v>
      </c>
      <c r="IJ17" s="402">
        <f>IF(IJ5,'Dalyvio prielaidos'!$G$11/12,0)</f>
        <v>0</v>
      </c>
      <c r="IK17" s="402">
        <f>IF(IK5,'Dalyvio prielaidos'!$G$11/12,0)</f>
        <v>0</v>
      </c>
      <c r="IL17" s="402">
        <f>IF(IL5,'Dalyvio prielaidos'!$G$11/12,0)</f>
        <v>0</v>
      </c>
      <c r="IM17" s="402">
        <f>IF(IM5,'Dalyvio prielaidos'!$G$11/12,0)</f>
        <v>0</v>
      </c>
      <c r="IN17" s="539">
        <f t="shared" si="86"/>
        <v>0</v>
      </c>
      <c r="IO17" s="402">
        <f>IF(IO5,'Dalyvio prielaidos'!$G$11/12,0)</f>
        <v>0</v>
      </c>
      <c r="IP17" s="402">
        <f>IF(IP5,'Dalyvio prielaidos'!$G$11/12,0)</f>
        <v>0</v>
      </c>
      <c r="IQ17" s="402">
        <f>IF(IQ5,'Dalyvio prielaidos'!$G$11/12,0)</f>
        <v>0</v>
      </c>
      <c r="IR17" s="402">
        <f>IF(IR5,'Dalyvio prielaidos'!$G$11/12,0)</f>
        <v>0</v>
      </c>
      <c r="IS17" s="402">
        <f>IF(IS5,'Dalyvio prielaidos'!$G$11/12,0)</f>
        <v>0</v>
      </c>
      <c r="IT17" s="402">
        <f>IF(IT5,'Dalyvio prielaidos'!$G$11/12,0)</f>
        <v>0</v>
      </c>
      <c r="IU17" s="402">
        <f>IF(IU5,'Dalyvio prielaidos'!$G$11/12,0)</f>
        <v>0</v>
      </c>
      <c r="IV17" s="402">
        <f>IF(IV5,'Dalyvio prielaidos'!$G$11/12,0)</f>
        <v>0</v>
      </c>
      <c r="IW17" s="402">
        <f>IF(IW5,'Dalyvio prielaidos'!$G$11/12,0)</f>
        <v>0</v>
      </c>
      <c r="IX17" s="402">
        <f>IF(IX5,'Dalyvio prielaidos'!$G$11/12,0)</f>
        <v>0</v>
      </c>
      <c r="IY17" s="402">
        <f>IF(IY5,'Dalyvio prielaidos'!$G$11/12,0)</f>
        <v>0</v>
      </c>
      <c r="IZ17" s="402">
        <f>IF(IZ5,'Dalyvio prielaidos'!$G$11/12,0)</f>
        <v>0</v>
      </c>
      <c r="JA17" s="539">
        <f t="shared" si="88"/>
        <v>0</v>
      </c>
      <c r="JB17" s="402">
        <f>IF(JB5,'Dalyvio prielaidos'!$G$11/12,0)</f>
        <v>0</v>
      </c>
      <c r="JC17" s="402">
        <f>IF(JC5,'Dalyvio prielaidos'!$G$11/12,0)</f>
        <v>0</v>
      </c>
      <c r="JD17" s="402">
        <f>IF(JD5,'Dalyvio prielaidos'!$G$11/12,0)</f>
        <v>0</v>
      </c>
      <c r="JE17" s="402">
        <f>IF(JE5,'Dalyvio prielaidos'!$G$11/12,0)</f>
        <v>0</v>
      </c>
      <c r="JF17" s="402">
        <f>IF(JF5,'Dalyvio prielaidos'!$G$11/12,0)</f>
        <v>0</v>
      </c>
      <c r="JG17" s="402">
        <f>IF(JG5,'Dalyvio prielaidos'!$G$11/12,0)</f>
        <v>0</v>
      </c>
      <c r="JH17" s="402">
        <f>IF(JH5,'Dalyvio prielaidos'!$G$11/12,0)</f>
        <v>0</v>
      </c>
      <c r="JI17" s="402">
        <f>IF(JI5,'Dalyvio prielaidos'!$G$11/12,0)</f>
        <v>0</v>
      </c>
      <c r="JJ17" s="402">
        <f>IF(JJ5,'Dalyvio prielaidos'!$G$11/12,0)</f>
        <v>0</v>
      </c>
      <c r="JK17" s="402">
        <f>IF(JK5,'Dalyvio prielaidos'!$G$11/12,0)</f>
        <v>0</v>
      </c>
      <c r="JL17" s="402">
        <f>IF(JL5,'Dalyvio prielaidos'!$G$11/12,0)</f>
        <v>0</v>
      </c>
      <c r="JM17" s="402">
        <f>IF(JM5,'Dalyvio prielaidos'!$G$11/12,0)</f>
        <v>0</v>
      </c>
      <c r="JN17" s="539">
        <f t="shared" si="90"/>
        <v>0</v>
      </c>
      <c r="JO17" s="402">
        <f>IF(JO5,'Dalyvio prielaidos'!$G$11/12,0)</f>
        <v>0</v>
      </c>
      <c r="JP17" s="402">
        <f>IF(JP5,'Dalyvio prielaidos'!$G$11/12,0)</f>
        <v>0</v>
      </c>
      <c r="JQ17" s="402">
        <f>IF(JQ5,'Dalyvio prielaidos'!$G$11/12,0)</f>
        <v>0</v>
      </c>
      <c r="JR17" s="402">
        <f>IF(JR5,'Dalyvio prielaidos'!$G$11/12,0)</f>
        <v>0</v>
      </c>
      <c r="JS17" s="402">
        <f>IF(JS5,'Dalyvio prielaidos'!$G$11/12,0)</f>
        <v>0</v>
      </c>
      <c r="JT17" s="402">
        <f>IF(JT5,'Dalyvio prielaidos'!$G$11/12,0)</f>
        <v>0</v>
      </c>
      <c r="JU17" s="402">
        <f>IF(JU5,'Dalyvio prielaidos'!$G$11/12,0)</f>
        <v>0</v>
      </c>
      <c r="JV17" s="402">
        <f>IF(JV5,'Dalyvio prielaidos'!$G$11/12,0)</f>
        <v>0</v>
      </c>
      <c r="JW17" s="402">
        <f>IF(JW5,'Dalyvio prielaidos'!$G$11/12,0)</f>
        <v>0</v>
      </c>
      <c r="JX17" s="402">
        <f>IF(JX5,'Dalyvio prielaidos'!$G$11/12,0)</f>
        <v>0</v>
      </c>
      <c r="JY17" s="402">
        <f>IF(JY5,'Dalyvio prielaidos'!$G$11/12,0)</f>
        <v>0</v>
      </c>
      <c r="JZ17" s="402">
        <f>IF(JZ5,'Dalyvio prielaidos'!$G$11/12,0)</f>
        <v>0</v>
      </c>
      <c r="KA17" s="539">
        <f t="shared" si="92"/>
        <v>0</v>
      </c>
      <c r="KB17" s="402">
        <f>IF(KB5,'Dalyvio prielaidos'!$G$11/12,0)</f>
        <v>0</v>
      </c>
      <c r="KC17" s="402">
        <f>IF(KC5,'Dalyvio prielaidos'!$G$11/12,0)</f>
        <v>0</v>
      </c>
      <c r="KD17" s="402">
        <f>IF(KD5,'Dalyvio prielaidos'!$G$11/12,0)</f>
        <v>0</v>
      </c>
      <c r="KE17" s="402">
        <f>IF(KE5,'Dalyvio prielaidos'!$G$11/12,0)</f>
        <v>0</v>
      </c>
      <c r="KF17" s="402">
        <f>IF(KF5,'Dalyvio prielaidos'!$G$11/12,0)</f>
        <v>0</v>
      </c>
      <c r="KG17" s="402">
        <f>IF(KG5,'Dalyvio prielaidos'!$G$11/12,0)</f>
        <v>0</v>
      </c>
      <c r="KH17" s="402">
        <f>IF(KH5,'Dalyvio prielaidos'!$G$11/12,0)</f>
        <v>0</v>
      </c>
      <c r="KI17" s="402">
        <f>IF(KI5,'Dalyvio prielaidos'!$G$11/12,0)</f>
        <v>0</v>
      </c>
      <c r="KJ17" s="402">
        <f>IF(KJ5,'Dalyvio prielaidos'!$G$11/12,0)</f>
        <v>0</v>
      </c>
      <c r="KK17" s="402">
        <f>IF(KK5,'Dalyvio prielaidos'!$G$11/12,0)</f>
        <v>0</v>
      </c>
      <c r="KL17" s="402">
        <f>IF(KL5,'Dalyvio prielaidos'!$G$11/12,0)</f>
        <v>0</v>
      </c>
      <c r="KM17" s="402">
        <f>IF(KM5,'Dalyvio prielaidos'!$G$11/12,0)</f>
        <v>0</v>
      </c>
      <c r="KN17" s="539">
        <f t="shared" si="94"/>
        <v>0</v>
      </c>
      <c r="KO17" s="402">
        <f>IF(KO5,'Dalyvio prielaidos'!$G$11/12,0)</f>
        <v>0</v>
      </c>
      <c r="KP17" s="402">
        <f>IF(KP5,'Dalyvio prielaidos'!$G$11/12,0)</f>
        <v>0</v>
      </c>
      <c r="KQ17" s="402">
        <f>IF(KQ5,'Dalyvio prielaidos'!$G$11/12,0)</f>
        <v>0</v>
      </c>
      <c r="KR17" s="402">
        <f>IF(KR5,'Dalyvio prielaidos'!$G$11/12,0)</f>
        <v>0</v>
      </c>
      <c r="KS17" s="402">
        <f>IF(KS5,'Dalyvio prielaidos'!$G$11/12,0)</f>
        <v>0</v>
      </c>
      <c r="KT17" s="402">
        <f>IF(KT5,'Dalyvio prielaidos'!$G$11/12,0)</f>
        <v>0</v>
      </c>
      <c r="KU17" s="402">
        <f>IF(KU5,'Dalyvio prielaidos'!$G$11/12,0)</f>
        <v>0</v>
      </c>
      <c r="KV17" s="402">
        <f>IF(KV5,'Dalyvio prielaidos'!$G$11/12,0)</f>
        <v>0</v>
      </c>
      <c r="KW17" s="402">
        <f>IF(KW5,'Dalyvio prielaidos'!$G$11/12,0)</f>
        <v>0</v>
      </c>
      <c r="KX17" s="402">
        <f>IF(KX5,'Dalyvio prielaidos'!$G$11/12,0)</f>
        <v>0</v>
      </c>
      <c r="KY17" s="402">
        <f>IF(KY5,'Dalyvio prielaidos'!$G$11/12,0)</f>
        <v>0</v>
      </c>
      <c r="KZ17" s="402">
        <f>IF(KZ5,'Dalyvio prielaidos'!$G$11/12,0)</f>
        <v>0</v>
      </c>
      <c r="LA17" s="539">
        <f t="shared" si="96"/>
        <v>0</v>
      </c>
      <c r="LB17" s="402">
        <f>IF(LB5,'Dalyvio prielaidos'!$G$11/12,0)</f>
        <v>0</v>
      </c>
      <c r="LC17" s="402">
        <f>IF(LC5,'Dalyvio prielaidos'!$G$11/12,0)</f>
        <v>0</v>
      </c>
      <c r="LD17" s="402">
        <f>IF(LD5,'Dalyvio prielaidos'!$G$11/12,0)</f>
        <v>0</v>
      </c>
      <c r="LE17" s="402">
        <f>IF(LE5,'Dalyvio prielaidos'!$G$11/12,0)</f>
        <v>0</v>
      </c>
      <c r="LF17" s="402">
        <f>IF(LF5,'Dalyvio prielaidos'!$G$11/12,0)</f>
        <v>0</v>
      </c>
      <c r="LG17" s="402">
        <f>IF(LG5,'Dalyvio prielaidos'!$G$11/12,0)</f>
        <v>0</v>
      </c>
      <c r="LH17" s="402">
        <f>IF(LH5,'Dalyvio prielaidos'!$G$11/12,0)</f>
        <v>0</v>
      </c>
      <c r="LI17" s="402">
        <f>IF(LI5,'Dalyvio prielaidos'!$G$11/12,0)</f>
        <v>0</v>
      </c>
      <c r="LJ17" s="402">
        <f>IF(LJ5,'Dalyvio prielaidos'!$G$11/12,0)</f>
        <v>0</v>
      </c>
      <c r="LK17" s="402">
        <f>IF(LK5,'Dalyvio prielaidos'!$G$11/12,0)</f>
        <v>0</v>
      </c>
      <c r="LL17" s="402">
        <f>IF(LL5,'Dalyvio prielaidos'!$G$11/12,0)</f>
        <v>0</v>
      </c>
      <c r="LM17" s="402">
        <f>IF(LM5,'Dalyvio prielaidos'!$G$11/12,0)</f>
        <v>0</v>
      </c>
      <c r="LN17" s="539">
        <f t="shared" si="98"/>
        <v>0</v>
      </c>
    </row>
    <row r="18" spans="1:326" s="545" customFormat="1">
      <c r="A18" s="541" t="s">
        <v>373</v>
      </c>
      <c r="B18" s="402">
        <f>IF(B5,'Dalyvio prielaidos'!$G$12/12,0)</f>
        <v>0</v>
      </c>
      <c r="C18" s="402">
        <f>IF(C5,'Dalyvio prielaidos'!$G$12/12,0)</f>
        <v>0</v>
      </c>
      <c r="D18" s="402">
        <f>IF(D5,'Dalyvio prielaidos'!$G$12/12,0)</f>
        <v>0</v>
      </c>
      <c r="E18" s="402">
        <f>IF(E5,'Dalyvio prielaidos'!$G$12/12,0)</f>
        <v>0</v>
      </c>
      <c r="F18" s="402">
        <f>IF(F5,'Dalyvio prielaidos'!$G$12/12,0)</f>
        <v>0</v>
      </c>
      <c r="G18" s="402">
        <f>IF(G5,'Dalyvio prielaidos'!$G$12/12,0)</f>
        <v>0</v>
      </c>
      <c r="H18" s="402">
        <f>IF(H5,'Dalyvio prielaidos'!$G$12/12,0)</f>
        <v>0</v>
      </c>
      <c r="I18" s="402">
        <f>IF(I5,'Dalyvio prielaidos'!$G$12/12,0)</f>
        <v>0</v>
      </c>
      <c r="J18" s="402">
        <f>IF(J5,'Dalyvio prielaidos'!$G$12/12,0)</f>
        <v>0</v>
      </c>
      <c r="K18" s="402">
        <f>IF(K5,'Dalyvio prielaidos'!$G$12/12,0)</f>
        <v>0</v>
      </c>
      <c r="L18" s="402">
        <f>IF(L5,'Dalyvio prielaidos'!$G$12/12,0)</f>
        <v>0</v>
      </c>
      <c r="M18" s="402">
        <f>IF(M5,'Dalyvio prielaidos'!$G$12/12,0)</f>
        <v>0</v>
      </c>
      <c r="N18" s="539">
        <f>+SUMIF('Dalyvio prielaidos'!$I$89:$AG$89,'Metinis atlyginimas'!#REF!,'Dalyvio prielaidos'!$I$115:$AG$115)</f>
        <v>0</v>
      </c>
      <c r="O18" s="402">
        <f>IF(O5,'Dalyvio prielaidos'!$G$12/12,0)</f>
        <v>0</v>
      </c>
      <c r="P18" s="402">
        <f>IF(P5,'Dalyvio prielaidos'!$G$12/12,0)</f>
        <v>0</v>
      </c>
      <c r="Q18" s="402">
        <f>IF(Q5,'Dalyvio prielaidos'!$G$12/12,0)</f>
        <v>0</v>
      </c>
      <c r="R18" s="402">
        <f>IF(R5,'Dalyvio prielaidos'!$G$12/12,0)</f>
        <v>0</v>
      </c>
      <c r="S18" s="402">
        <f>IF(S5,'Dalyvio prielaidos'!$G$12/12,0)</f>
        <v>0</v>
      </c>
      <c r="T18" s="402">
        <f>IF(T5,'Dalyvio prielaidos'!$G$12/12,0)</f>
        <v>0</v>
      </c>
      <c r="U18" s="402">
        <f>IF(U5,'Dalyvio prielaidos'!$G$12/12,0)</f>
        <v>0</v>
      </c>
      <c r="V18" s="402">
        <f>IF(V5,'Dalyvio prielaidos'!$G$12/12,0)</f>
        <v>0</v>
      </c>
      <c r="W18" s="402">
        <f>IF(W5,'Dalyvio prielaidos'!$G$12/12,0)</f>
        <v>0</v>
      </c>
      <c r="X18" s="402">
        <f>IF(X5,'Dalyvio prielaidos'!$G$12/12,0)</f>
        <v>0</v>
      </c>
      <c r="Y18" s="402">
        <f>IF(Y5,'Dalyvio prielaidos'!$G$12/12,0)</f>
        <v>0</v>
      </c>
      <c r="Z18" s="402">
        <f>IF(Z5,'Dalyvio prielaidos'!$G$12/12,0)</f>
        <v>0</v>
      </c>
      <c r="AA18" s="598">
        <f>+SUMIF('Dalyvio prielaidos'!$I$89:$AG$89,'Metinis atlyginimas'!#REF!,'Dalyvio prielaidos'!$I$115:$AG$115)</f>
        <v>0</v>
      </c>
      <c r="AB18" s="402">
        <f>IF(AB5,'Dalyvio prielaidos'!$G$12/12,0)</f>
        <v>0</v>
      </c>
      <c r="AC18" s="402">
        <f>IF(AC5,'Dalyvio prielaidos'!$G$12/12,0)</f>
        <v>0</v>
      </c>
      <c r="AD18" s="402">
        <f>IF(AD5,'Dalyvio prielaidos'!$G$12/12,0)</f>
        <v>0</v>
      </c>
      <c r="AE18" s="402">
        <f>IF(AE5,'Dalyvio prielaidos'!$G$12/12,0)</f>
        <v>0</v>
      </c>
      <c r="AF18" s="402">
        <f>IF(AF5,'Dalyvio prielaidos'!$G$12/12,0)</f>
        <v>0</v>
      </c>
      <c r="AG18" s="402">
        <f>IF(AG5,'Dalyvio prielaidos'!$G$12/12,0)</f>
        <v>0</v>
      </c>
      <c r="AH18" s="402">
        <f>IF(AH5,'Dalyvio prielaidos'!$G$12/12,0)</f>
        <v>0</v>
      </c>
      <c r="AI18" s="402">
        <f>IF(AI5,'Dalyvio prielaidos'!$G$12/12,0)</f>
        <v>0</v>
      </c>
      <c r="AJ18" s="402">
        <f>IF(AJ5,'Dalyvio prielaidos'!$G$12/12,0)</f>
        <v>0</v>
      </c>
      <c r="AK18" s="402">
        <f>IF(AK5,'Dalyvio prielaidos'!$G$12/12,0)</f>
        <v>0</v>
      </c>
      <c r="AL18" s="402">
        <f>IF(AL5,'Dalyvio prielaidos'!$G$12/12,0)</f>
        <v>0</v>
      </c>
      <c r="AM18" s="402">
        <f>IF(AM5,'Dalyvio prielaidos'!$G$12/12,0)</f>
        <v>0</v>
      </c>
      <c r="AN18" s="598">
        <f>SUM(AB18:AM18)</f>
        <v>0</v>
      </c>
      <c r="AO18" s="402">
        <f>IF(AO5,'Dalyvio prielaidos'!$G$12/12,0)</f>
        <v>4166.666666666667</v>
      </c>
      <c r="AP18" s="402">
        <f>IF(AP5,'Dalyvio prielaidos'!$G$12/12,0)</f>
        <v>4166.666666666667</v>
      </c>
      <c r="AQ18" s="402">
        <f>IF(AQ5,'Dalyvio prielaidos'!$G$12/12,0)</f>
        <v>4166.666666666667</v>
      </c>
      <c r="AR18" s="402">
        <f>IF(AR5,'Dalyvio prielaidos'!$G$12/12,0)</f>
        <v>4166.666666666667</v>
      </c>
      <c r="AS18" s="402">
        <f>IF(AS5,'Dalyvio prielaidos'!$G$12/12,0)</f>
        <v>4166.666666666667</v>
      </c>
      <c r="AT18" s="402">
        <f>IF(AT5,'Dalyvio prielaidos'!$G$12/12,0)</f>
        <v>4166.666666666667</v>
      </c>
      <c r="AU18" s="402">
        <f>IF(AU5,'Dalyvio prielaidos'!$G$12/12,0)</f>
        <v>4166.666666666667</v>
      </c>
      <c r="AV18" s="402">
        <f>IF(AV5,'Dalyvio prielaidos'!$G$12/12,0)</f>
        <v>4166.666666666667</v>
      </c>
      <c r="AW18" s="402">
        <f>IF(AW5,'Dalyvio prielaidos'!$G$12/12,0)</f>
        <v>4166.666666666667</v>
      </c>
      <c r="AX18" s="402">
        <f>IF(AX5,'Dalyvio prielaidos'!$G$12/12,0)</f>
        <v>4166.666666666667</v>
      </c>
      <c r="AY18" s="402">
        <f>IF(AY5,'Dalyvio prielaidos'!$G$12/12,0)</f>
        <v>4166.666666666667</v>
      </c>
      <c r="AZ18" s="402">
        <f>IF(AZ5,'Dalyvio prielaidos'!$G$12/12,0)</f>
        <v>4166.666666666667</v>
      </c>
      <c r="BA18" s="598">
        <f>SUM(AO18:AZ18)</f>
        <v>49999.999999999993</v>
      </c>
      <c r="BB18" s="402">
        <f>IF(BB5,'Dalyvio prielaidos'!$G$12/12,0)</f>
        <v>4166.666666666667</v>
      </c>
      <c r="BC18" s="402">
        <f>IF(BC5,'Dalyvio prielaidos'!$G$12/12,0)</f>
        <v>4166.666666666667</v>
      </c>
      <c r="BD18" s="402">
        <f>IF(BD5,'Dalyvio prielaidos'!$G$12/12,0)</f>
        <v>4166.666666666667</v>
      </c>
      <c r="BE18" s="402">
        <f>IF(BE5,'Dalyvio prielaidos'!$G$12/12,0)</f>
        <v>4166.666666666667</v>
      </c>
      <c r="BF18" s="402">
        <f>IF(BF5,'Dalyvio prielaidos'!$G$12/12,0)</f>
        <v>4166.666666666667</v>
      </c>
      <c r="BG18" s="402">
        <f>IF(BG5,'Dalyvio prielaidos'!$G$12/12,0)</f>
        <v>4166.666666666667</v>
      </c>
      <c r="BH18" s="402">
        <f>IF(BH5,'Dalyvio prielaidos'!$G$12/12,0)</f>
        <v>4166.666666666667</v>
      </c>
      <c r="BI18" s="402">
        <f>IF(BI5,'Dalyvio prielaidos'!$G$12/12,0)</f>
        <v>4166.666666666667</v>
      </c>
      <c r="BJ18" s="402">
        <f>IF(BJ5,'Dalyvio prielaidos'!$G$12/12,0)</f>
        <v>4166.666666666667</v>
      </c>
      <c r="BK18" s="402">
        <f>IF(BK5,'Dalyvio prielaidos'!$G$12/12,0)</f>
        <v>4166.666666666667</v>
      </c>
      <c r="BL18" s="402">
        <f>IF(BL5,'Dalyvio prielaidos'!$G$12/12,0)</f>
        <v>4166.666666666667</v>
      </c>
      <c r="BM18" s="402">
        <f>IF(BM5,'Dalyvio prielaidos'!$G$12/12,0)</f>
        <v>4166.666666666667</v>
      </c>
      <c r="BN18" s="598">
        <f>SUM(BB18:BM18)</f>
        <v>49999.999999999993</v>
      </c>
      <c r="BO18" s="402">
        <f>IF(BO5,'Dalyvio prielaidos'!$G$12/12,0)</f>
        <v>4166.666666666667</v>
      </c>
      <c r="BP18" s="402">
        <f>IF(BP5,'Dalyvio prielaidos'!$G$12/12,0)</f>
        <v>4166.666666666667</v>
      </c>
      <c r="BQ18" s="402">
        <f>IF(BQ5,'Dalyvio prielaidos'!$G$12/12,0)</f>
        <v>4166.666666666667</v>
      </c>
      <c r="BR18" s="402">
        <f>IF(BR5,'Dalyvio prielaidos'!$G$12/12,0)</f>
        <v>4166.666666666667</v>
      </c>
      <c r="BS18" s="402">
        <f>IF(BS5,'Dalyvio prielaidos'!$G$12/12,0)</f>
        <v>4166.666666666667</v>
      </c>
      <c r="BT18" s="402">
        <f>IF(BT5,'Dalyvio prielaidos'!$G$12/12,0)</f>
        <v>4166.666666666667</v>
      </c>
      <c r="BU18" s="402">
        <f>IF(BU5,'Dalyvio prielaidos'!$G$12/12,0)</f>
        <v>4166.666666666667</v>
      </c>
      <c r="BV18" s="402">
        <f>IF(BV5,'Dalyvio prielaidos'!$G$12/12,0)</f>
        <v>4166.666666666667</v>
      </c>
      <c r="BW18" s="402">
        <f>IF(BW5,'Dalyvio prielaidos'!$G$12/12,0)</f>
        <v>4166.666666666667</v>
      </c>
      <c r="BX18" s="402">
        <f>IF(BX5,'Dalyvio prielaidos'!$G$12/12,0)</f>
        <v>4166.666666666667</v>
      </c>
      <c r="BY18" s="402">
        <f>IF(BY5,'Dalyvio prielaidos'!$G$12/12,0)</f>
        <v>4166.666666666667</v>
      </c>
      <c r="BZ18" s="402">
        <f>IF(BZ5,'Dalyvio prielaidos'!$G$12/12,0)</f>
        <v>4166.666666666667</v>
      </c>
      <c r="CA18" s="598">
        <f>SUM(BO18:BZ18)</f>
        <v>49999.999999999993</v>
      </c>
      <c r="CB18" s="402">
        <f>IF(CB5,'Dalyvio prielaidos'!$G$12/12,0)</f>
        <v>4166.666666666667</v>
      </c>
      <c r="CC18" s="402">
        <f>IF(CC5,'Dalyvio prielaidos'!$G$12/12,0)</f>
        <v>4166.666666666667</v>
      </c>
      <c r="CD18" s="402">
        <f>IF(CD5,'Dalyvio prielaidos'!$G$12/12,0)</f>
        <v>4166.666666666667</v>
      </c>
      <c r="CE18" s="402">
        <f>IF(CE5,'Dalyvio prielaidos'!$G$12/12,0)</f>
        <v>4166.666666666667</v>
      </c>
      <c r="CF18" s="402">
        <f>IF(CF5,'Dalyvio prielaidos'!$G$12/12,0)</f>
        <v>4166.666666666667</v>
      </c>
      <c r="CG18" s="402">
        <f>IF(CG5,'Dalyvio prielaidos'!$G$12/12,0)</f>
        <v>4166.666666666667</v>
      </c>
      <c r="CH18" s="402">
        <f>IF(CH5,'Dalyvio prielaidos'!$G$12/12,0)</f>
        <v>4166.666666666667</v>
      </c>
      <c r="CI18" s="402">
        <f>IF(CI5,'Dalyvio prielaidos'!$G$12/12,0)</f>
        <v>4166.666666666667</v>
      </c>
      <c r="CJ18" s="402">
        <f>IF(CJ5,'Dalyvio prielaidos'!$G$12/12,0)</f>
        <v>4166.666666666667</v>
      </c>
      <c r="CK18" s="402">
        <f>IF(CK5,'Dalyvio prielaidos'!$G$12/12,0)</f>
        <v>4166.666666666667</v>
      </c>
      <c r="CL18" s="402">
        <f>IF(CL5,'Dalyvio prielaidos'!$G$12/12,0)</f>
        <v>4166.666666666667</v>
      </c>
      <c r="CM18" s="402">
        <f>IF(CM5,'Dalyvio prielaidos'!$G$12/12,0)</f>
        <v>4166.666666666667</v>
      </c>
      <c r="CN18" s="598">
        <f>SUM(CB18:CM18)</f>
        <v>49999.999999999993</v>
      </c>
      <c r="CO18" s="402">
        <f>IF(CO5,'Dalyvio prielaidos'!$G$12/12,0)</f>
        <v>4166.666666666667</v>
      </c>
      <c r="CP18" s="402">
        <f>IF(CP5,'Dalyvio prielaidos'!$G$12/12,0)</f>
        <v>4166.666666666667</v>
      </c>
      <c r="CQ18" s="402">
        <f>IF(CQ5,'Dalyvio prielaidos'!$G$12/12,0)</f>
        <v>4166.666666666667</v>
      </c>
      <c r="CR18" s="402">
        <f>IF(CR5,'Dalyvio prielaidos'!$G$12/12,0)</f>
        <v>4166.666666666667</v>
      </c>
      <c r="CS18" s="402">
        <f>IF(CS5,'Dalyvio prielaidos'!$G$12/12,0)</f>
        <v>4166.666666666667</v>
      </c>
      <c r="CT18" s="402">
        <f>IF(CT5,'Dalyvio prielaidos'!$G$12/12,0)</f>
        <v>4166.666666666667</v>
      </c>
      <c r="CU18" s="402">
        <f>IF(CU5,'Dalyvio prielaidos'!$G$12/12,0)</f>
        <v>4166.666666666667</v>
      </c>
      <c r="CV18" s="402">
        <f>IF(CV5,'Dalyvio prielaidos'!$G$12/12,0)</f>
        <v>4166.666666666667</v>
      </c>
      <c r="CW18" s="402">
        <f>IF(CW5,'Dalyvio prielaidos'!$G$12/12,0)</f>
        <v>4166.666666666667</v>
      </c>
      <c r="CX18" s="402">
        <f>IF(CX5,'Dalyvio prielaidos'!$G$12/12,0)</f>
        <v>4166.666666666667</v>
      </c>
      <c r="CY18" s="402">
        <f>IF(CY5,'Dalyvio prielaidos'!$G$12/12,0)</f>
        <v>4166.666666666667</v>
      </c>
      <c r="CZ18" s="402">
        <f>IF(CZ5,'Dalyvio prielaidos'!$G$12/12,0)</f>
        <v>4166.666666666667</v>
      </c>
      <c r="DA18" s="598">
        <f>SUM(CO18:CZ18)</f>
        <v>49999.999999999993</v>
      </c>
      <c r="DB18" s="402">
        <f>IF(DB5,'Dalyvio prielaidos'!$G$12/12,0)</f>
        <v>4166.666666666667</v>
      </c>
      <c r="DC18" s="402">
        <f>IF(DC5,'Dalyvio prielaidos'!$G$12/12,0)</f>
        <v>4166.666666666667</v>
      </c>
      <c r="DD18" s="402">
        <f>IF(DD5,'Dalyvio prielaidos'!$G$12/12,0)</f>
        <v>4166.666666666667</v>
      </c>
      <c r="DE18" s="402">
        <f>IF(DE5,'Dalyvio prielaidos'!$G$12/12,0)</f>
        <v>4166.666666666667</v>
      </c>
      <c r="DF18" s="402">
        <f>IF(DF5,'Dalyvio prielaidos'!$G$12/12,0)</f>
        <v>4166.666666666667</v>
      </c>
      <c r="DG18" s="402">
        <f>IF(DG5,'Dalyvio prielaidos'!$G$12/12,0)</f>
        <v>4166.666666666667</v>
      </c>
      <c r="DH18" s="402">
        <f>IF(DH5,'Dalyvio prielaidos'!$G$12/12,0)</f>
        <v>4166.666666666667</v>
      </c>
      <c r="DI18" s="402">
        <f>IF(DI5,'Dalyvio prielaidos'!$G$12/12,0)</f>
        <v>4166.666666666667</v>
      </c>
      <c r="DJ18" s="402">
        <f>IF(DJ5,'Dalyvio prielaidos'!$G$12/12,0)</f>
        <v>4166.666666666667</v>
      </c>
      <c r="DK18" s="402">
        <f>IF(DK5,'Dalyvio prielaidos'!$G$12/12,0)</f>
        <v>4166.666666666667</v>
      </c>
      <c r="DL18" s="402">
        <f>IF(DL5,'Dalyvio prielaidos'!$G$12/12,0)</f>
        <v>4166.666666666667</v>
      </c>
      <c r="DM18" s="402">
        <f>IF(DM5,'Dalyvio prielaidos'!$G$12/12,0)</f>
        <v>4166.666666666667</v>
      </c>
      <c r="DN18" s="598">
        <f>SUM(DB18:DM18)</f>
        <v>49999.999999999993</v>
      </c>
      <c r="DO18" s="402">
        <f>IF(DO5,'Dalyvio prielaidos'!$G$12/12,0)</f>
        <v>4166.666666666667</v>
      </c>
      <c r="DP18" s="402">
        <f>IF(DP5,'Dalyvio prielaidos'!$G$12/12,0)</f>
        <v>4166.666666666667</v>
      </c>
      <c r="DQ18" s="402">
        <f>IF(DQ5,'Dalyvio prielaidos'!$G$12/12,0)</f>
        <v>4166.666666666667</v>
      </c>
      <c r="DR18" s="402">
        <f>IF(DR5,'Dalyvio prielaidos'!$G$12/12,0)</f>
        <v>4166.666666666667</v>
      </c>
      <c r="DS18" s="402">
        <f>IF(DS5,'Dalyvio prielaidos'!$G$12/12,0)</f>
        <v>4166.666666666667</v>
      </c>
      <c r="DT18" s="402">
        <f>IF(DT5,'Dalyvio prielaidos'!$G$12/12,0)</f>
        <v>4166.666666666667</v>
      </c>
      <c r="DU18" s="402">
        <f>IF(DU5,'Dalyvio prielaidos'!$G$12/12,0)</f>
        <v>4166.666666666667</v>
      </c>
      <c r="DV18" s="402">
        <f>IF(DV5,'Dalyvio prielaidos'!$G$12/12,0)</f>
        <v>4166.666666666667</v>
      </c>
      <c r="DW18" s="402">
        <f>IF(DW5,'Dalyvio prielaidos'!$G$12/12,0)</f>
        <v>4166.666666666667</v>
      </c>
      <c r="DX18" s="402">
        <f>IF(DX5,'Dalyvio prielaidos'!$G$12/12,0)</f>
        <v>4166.666666666667</v>
      </c>
      <c r="DY18" s="402">
        <f>IF(DY5,'Dalyvio prielaidos'!$G$12/12,0)</f>
        <v>4166.666666666667</v>
      </c>
      <c r="DZ18" s="402">
        <f>IF(DZ5,'Dalyvio prielaidos'!$G$12/12,0)</f>
        <v>4166.666666666667</v>
      </c>
      <c r="EA18" s="598">
        <f>SUM(DO18:DZ18)</f>
        <v>49999.999999999993</v>
      </c>
      <c r="EB18" s="402">
        <f>IF(EB5,'Dalyvio prielaidos'!$G$12/12,0)</f>
        <v>4166.666666666667</v>
      </c>
      <c r="EC18" s="402">
        <f>IF(EC5,'Dalyvio prielaidos'!$G$12/12,0)</f>
        <v>4166.666666666667</v>
      </c>
      <c r="ED18" s="402">
        <f>IF(ED5,'Dalyvio prielaidos'!$G$12/12,0)</f>
        <v>4166.666666666667</v>
      </c>
      <c r="EE18" s="402">
        <f>IF(EE5,'Dalyvio prielaidos'!$G$12/12,0)</f>
        <v>4166.666666666667</v>
      </c>
      <c r="EF18" s="402">
        <f>IF(EF5,'Dalyvio prielaidos'!$G$12/12,0)</f>
        <v>4166.666666666667</v>
      </c>
      <c r="EG18" s="402">
        <f>IF(EG5,'Dalyvio prielaidos'!$G$12/12,0)</f>
        <v>4166.666666666667</v>
      </c>
      <c r="EH18" s="402">
        <f>IF(EH5,'Dalyvio prielaidos'!$G$12/12,0)</f>
        <v>4166.666666666667</v>
      </c>
      <c r="EI18" s="402">
        <f>IF(EI5,'Dalyvio prielaidos'!$G$12/12,0)</f>
        <v>4166.666666666667</v>
      </c>
      <c r="EJ18" s="402">
        <f>IF(EJ5,'Dalyvio prielaidos'!$G$12/12,0)</f>
        <v>4166.666666666667</v>
      </c>
      <c r="EK18" s="402">
        <f>IF(EK5,'Dalyvio prielaidos'!$G$12/12,0)</f>
        <v>4166.666666666667</v>
      </c>
      <c r="EL18" s="402">
        <f>IF(EL5,'Dalyvio prielaidos'!$G$12/12,0)</f>
        <v>4166.666666666667</v>
      </c>
      <c r="EM18" s="402">
        <f>IF(EM5,'Dalyvio prielaidos'!$G$12/12,0)</f>
        <v>4166.666666666667</v>
      </c>
      <c r="EN18" s="598">
        <f>SUM(EB18:EM18)</f>
        <v>49999.999999999993</v>
      </c>
      <c r="EO18" s="402">
        <f>IF(EO5,'Dalyvio prielaidos'!$G$12/12,0)</f>
        <v>4166.666666666667</v>
      </c>
      <c r="EP18" s="402">
        <f>IF(EP5,'Dalyvio prielaidos'!$G$12/12,0)</f>
        <v>4166.666666666667</v>
      </c>
      <c r="EQ18" s="402">
        <f>IF(EQ5,'Dalyvio prielaidos'!$G$12/12,0)</f>
        <v>4166.666666666667</v>
      </c>
      <c r="ER18" s="402">
        <f>IF(ER5,'Dalyvio prielaidos'!$G$12/12,0)</f>
        <v>4166.666666666667</v>
      </c>
      <c r="ES18" s="402">
        <f>IF(ES5,'Dalyvio prielaidos'!$G$12/12,0)</f>
        <v>4166.666666666667</v>
      </c>
      <c r="ET18" s="402">
        <f>IF(ET5,'Dalyvio prielaidos'!$G$12/12,0)</f>
        <v>4166.666666666667</v>
      </c>
      <c r="EU18" s="402">
        <f>IF(EU5,'Dalyvio prielaidos'!$G$12/12,0)</f>
        <v>4166.666666666667</v>
      </c>
      <c r="EV18" s="402">
        <f>IF(EV5,'Dalyvio prielaidos'!$G$12/12,0)</f>
        <v>4166.666666666667</v>
      </c>
      <c r="EW18" s="402">
        <f>IF(EW5,'Dalyvio prielaidos'!$G$12/12,0)</f>
        <v>4166.666666666667</v>
      </c>
      <c r="EX18" s="402">
        <f>IF(EX5,'Dalyvio prielaidos'!$G$12/12,0)</f>
        <v>4166.666666666667</v>
      </c>
      <c r="EY18" s="402">
        <f>IF(EY5,'Dalyvio prielaidos'!$G$12/12,0)</f>
        <v>4166.666666666667</v>
      </c>
      <c r="EZ18" s="402">
        <f>IF(EZ5,'Dalyvio prielaidos'!$G$12/12,0)</f>
        <v>4166.666666666667</v>
      </c>
      <c r="FA18" s="598">
        <f>SUM(EO18:EZ18)</f>
        <v>49999.999999999993</v>
      </c>
      <c r="FB18" s="402">
        <f>IF(FB5,'Dalyvio prielaidos'!$G$12/12,0)</f>
        <v>4166.666666666667</v>
      </c>
      <c r="FC18" s="402">
        <f>IF(FC5,'Dalyvio prielaidos'!$G$12/12,0)</f>
        <v>4166.666666666667</v>
      </c>
      <c r="FD18" s="402">
        <f>IF(FD5,'Dalyvio prielaidos'!$G$12/12,0)</f>
        <v>4166.666666666667</v>
      </c>
      <c r="FE18" s="402">
        <f>IF(FE5,'Dalyvio prielaidos'!$G$12/12,0)</f>
        <v>4166.666666666667</v>
      </c>
      <c r="FF18" s="402">
        <f>IF(FF5,'Dalyvio prielaidos'!$G$12/12,0)</f>
        <v>4166.666666666667</v>
      </c>
      <c r="FG18" s="402">
        <f>IF(FG5,'Dalyvio prielaidos'!$G$12/12,0)</f>
        <v>4166.666666666667</v>
      </c>
      <c r="FH18" s="402">
        <f>IF(FH5,'Dalyvio prielaidos'!$G$12/12,0)</f>
        <v>4166.666666666667</v>
      </c>
      <c r="FI18" s="402">
        <f>IF(FI5,'Dalyvio prielaidos'!$G$12/12,0)</f>
        <v>4166.666666666667</v>
      </c>
      <c r="FJ18" s="402">
        <f>IF(FJ5,'Dalyvio prielaidos'!$G$12/12,0)</f>
        <v>4166.666666666667</v>
      </c>
      <c r="FK18" s="402">
        <f>IF(FK5,'Dalyvio prielaidos'!$G$12/12,0)</f>
        <v>4166.666666666667</v>
      </c>
      <c r="FL18" s="402">
        <f>IF(FL5,'Dalyvio prielaidos'!$G$12/12,0)</f>
        <v>4166.666666666667</v>
      </c>
      <c r="FM18" s="402">
        <f>IF(FM5,'Dalyvio prielaidos'!$G$12/12,0)</f>
        <v>4166.666666666667</v>
      </c>
      <c r="FN18" s="598">
        <f>SUM(FB18:FM18)</f>
        <v>49999.999999999993</v>
      </c>
      <c r="FO18" s="402">
        <f>IF(FO5,'Dalyvio prielaidos'!$G$12/12,0)</f>
        <v>4166.666666666667</v>
      </c>
      <c r="FP18" s="402">
        <f>IF(FP5,'Dalyvio prielaidos'!$G$12/12,0)</f>
        <v>4166.666666666667</v>
      </c>
      <c r="FQ18" s="402">
        <f>IF(FQ5,'Dalyvio prielaidos'!$G$12/12,0)</f>
        <v>4166.666666666667</v>
      </c>
      <c r="FR18" s="402">
        <f>IF(FR5,'Dalyvio prielaidos'!$G$12/12,0)</f>
        <v>4166.666666666667</v>
      </c>
      <c r="FS18" s="402">
        <f>IF(FS5,'Dalyvio prielaidos'!$G$12/12,0)</f>
        <v>4166.666666666667</v>
      </c>
      <c r="FT18" s="402">
        <f>IF(FT5,'Dalyvio prielaidos'!$G$12/12,0)</f>
        <v>4166.666666666667</v>
      </c>
      <c r="FU18" s="402">
        <f>IF(FU5,'Dalyvio prielaidos'!$G$12/12,0)</f>
        <v>4166.666666666667</v>
      </c>
      <c r="FV18" s="402">
        <f>IF(FV5,'Dalyvio prielaidos'!$G$12/12,0)</f>
        <v>4166.666666666667</v>
      </c>
      <c r="FW18" s="402">
        <f>IF(FW5,'Dalyvio prielaidos'!$G$12/12,0)</f>
        <v>4166.666666666667</v>
      </c>
      <c r="FX18" s="402">
        <f>IF(FX5,'Dalyvio prielaidos'!$G$12/12,0)</f>
        <v>4166.666666666667</v>
      </c>
      <c r="FY18" s="402">
        <f>IF(FY5,'Dalyvio prielaidos'!$G$12/12,0)</f>
        <v>4166.666666666667</v>
      </c>
      <c r="FZ18" s="402">
        <f>IF(FZ5,'Dalyvio prielaidos'!$G$12/12,0)</f>
        <v>4166.666666666667</v>
      </c>
      <c r="GA18" s="598">
        <f>SUM(FO18:FZ18)</f>
        <v>49999.999999999993</v>
      </c>
      <c r="GB18" s="402">
        <f>IF(GB5,'Dalyvio prielaidos'!$G$12/12,0)</f>
        <v>4166.666666666667</v>
      </c>
      <c r="GC18" s="402">
        <f>IF(GC5,'Dalyvio prielaidos'!$G$12/12,0)</f>
        <v>4166.666666666667</v>
      </c>
      <c r="GD18" s="402">
        <f>IF(GD5,'Dalyvio prielaidos'!$G$12/12,0)</f>
        <v>4166.666666666667</v>
      </c>
      <c r="GE18" s="402">
        <f>IF(GE5,'Dalyvio prielaidos'!$G$12/12,0)</f>
        <v>4166.666666666667</v>
      </c>
      <c r="GF18" s="402">
        <f>IF(GF5,'Dalyvio prielaidos'!$G$12/12,0)</f>
        <v>4166.666666666667</v>
      </c>
      <c r="GG18" s="402">
        <f>IF(GG5,'Dalyvio prielaidos'!$G$12/12,0)</f>
        <v>4166.666666666667</v>
      </c>
      <c r="GH18" s="402">
        <f>IF(GH5,'Dalyvio prielaidos'!$G$12/12,0)</f>
        <v>4166.666666666667</v>
      </c>
      <c r="GI18" s="402">
        <f>IF(GI5,'Dalyvio prielaidos'!$G$12/12,0)</f>
        <v>4166.666666666667</v>
      </c>
      <c r="GJ18" s="402">
        <f>IF(GJ5,'Dalyvio prielaidos'!$G$12/12,0)</f>
        <v>4166.666666666667</v>
      </c>
      <c r="GK18" s="402">
        <f>IF(GK5,'Dalyvio prielaidos'!$G$12/12,0)</f>
        <v>4166.666666666667</v>
      </c>
      <c r="GL18" s="402">
        <f>IF(GL5,'Dalyvio prielaidos'!$G$12/12,0)</f>
        <v>4166.666666666667</v>
      </c>
      <c r="GM18" s="402">
        <f>IF(GM5,'Dalyvio prielaidos'!$G$12/12,0)</f>
        <v>4166.666666666667</v>
      </c>
      <c r="GN18" s="598">
        <f>SUM(GB18:GM18)</f>
        <v>49999.999999999993</v>
      </c>
      <c r="GO18" s="402">
        <f>IF(GO5,'Dalyvio prielaidos'!$G$12/12,0)</f>
        <v>0</v>
      </c>
      <c r="GP18" s="402">
        <f>IF(GP5,'Dalyvio prielaidos'!$G$12/12,0)</f>
        <v>0</v>
      </c>
      <c r="GQ18" s="402">
        <f>IF(GQ5,'Dalyvio prielaidos'!$G$12/12,0)</f>
        <v>0</v>
      </c>
      <c r="GR18" s="402">
        <f>IF(GR5,'Dalyvio prielaidos'!$G$12/12,0)</f>
        <v>0</v>
      </c>
      <c r="GS18" s="402">
        <f>IF(GS5,'Dalyvio prielaidos'!$G$12/12,0)</f>
        <v>0</v>
      </c>
      <c r="GT18" s="402">
        <f>IF(GT5,'Dalyvio prielaidos'!$G$12/12,0)</f>
        <v>0</v>
      </c>
      <c r="GU18" s="402">
        <f>IF(GU5,'Dalyvio prielaidos'!$G$12/12,0)</f>
        <v>0</v>
      </c>
      <c r="GV18" s="402">
        <f>IF(GV5,'Dalyvio prielaidos'!$G$12/12,0)</f>
        <v>0</v>
      </c>
      <c r="GW18" s="402">
        <f>IF(GW5,'Dalyvio prielaidos'!$G$12/12,0)</f>
        <v>0</v>
      </c>
      <c r="GX18" s="402">
        <f>IF(GX5,'Dalyvio prielaidos'!$G$12/12,0)</f>
        <v>0</v>
      </c>
      <c r="GY18" s="402">
        <f>IF(GY5,'Dalyvio prielaidos'!$G$12/12,0)</f>
        <v>0</v>
      </c>
      <c r="GZ18" s="402">
        <f>IF(GZ5,'Dalyvio prielaidos'!$G$12/12,0)</f>
        <v>0</v>
      </c>
      <c r="HA18" s="598">
        <f>SUM(GO18:GZ18)</f>
        <v>0</v>
      </c>
      <c r="HB18" s="402">
        <f>IF(HB5,'Dalyvio prielaidos'!$G$12/12,0)</f>
        <v>0</v>
      </c>
      <c r="HC18" s="402">
        <f>IF(HC5,'Dalyvio prielaidos'!$G$12/12,0)</f>
        <v>0</v>
      </c>
      <c r="HD18" s="402">
        <f>IF(HD5,'Dalyvio prielaidos'!$G$12/12,0)</f>
        <v>0</v>
      </c>
      <c r="HE18" s="402">
        <f>IF(HE5,'Dalyvio prielaidos'!$G$12/12,0)</f>
        <v>0</v>
      </c>
      <c r="HF18" s="402">
        <f>IF(HF5,'Dalyvio prielaidos'!$G$12/12,0)</f>
        <v>0</v>
      </c>
      <c r="HG18" s="402">
        <f>IF(HG5,'Dalyvio prielaidos'!$G$12/12,0)</f>
        <v>0</v>
      </c>
      <c r="HH18" s="402">
        <f>IF(HH5,'Dalyvio prielaidos'!$G$12/12,0)</f>
        <v>0</v>
      </c>
      <c r="HI18" s="402">
        <f>IF(HI5,'Dalyvio prielaidos'!$G$12/12,0)</f>
        <v>0</v>
      </c>
      <c r="HJ18" s="402">
        <f>IF(HJ5,'Dalyvio prielaidos'!$G$12/12,0)</f>
        <v>0</v>
      </c>
      <c r="HK18" s="402">
        <f>IF(HK5,'Dalyvio prielaidos'!$G$12/12,0)</f>
        <v>0</v>
      </c>
      <c r="HL18" s="402">
        <f>IF(HL5,'Dalyvio prielaidos'!$G$12/12,0)</f>
        <v>0</v>
      </c>
      <c r="HM18" s="402">
        <f>IF(HM5,'Dalyvio prielaidos'!$G$12/12,0)</f>
        <v>0</v>
      </c>
      <c r="HN18" s="598">
        <f>SUM(HB18:HM18)</f>
        <v>0</v>
      </c>
      <c r="HO18" s="402">
        <f>IF(HO5,'Dalyvio prielaidos'!$G$12/12,0)</f>
        <v>0</v>
      </c>
      <c r="HP18" s="402">
        <f>IF(HP5,'Dalyvio prielaidos'!$G$12/12,0)</f>
        <v>0</v>
      </c>
      <c r="HQ18" s="402">
        <f>IF(HQ5,'Dalyvio prielaidos'!$G$12/12,0)</f>
        <v>0</v>
      </c>
      <c r="HR18" s="402">
        <f>IF(HR5,'Dalyvio prielaidos'!$G$12/12,0)</f>
        <v>0</v>
      </c>
      <c r="HS18" s="402">
        <f>IF(HS5,'Dalyvio prielaidos'!$G$12/12,0)</f>
        <v>0</v>
      </c>
      <c r="HT18" s="402">
        <f>IF(HT5,'Dalyvio prielaidos'!$G$12/12,0)</f>
        <v>0</v>
      </c>
      <c r="HU18" s="402">
        <f>IF(HU5,'Dalyvio prielaidos'!$G$12/12,0)</f>
        <v>0</v>
      </c>
      <c r="HV18" s="402">
        <f>IF(HV5,'Dalyvio prielaidos'!$G$12/12,0)</f>
        <v>0</v>
      </c>
      <c r="HW18" s="402">
        <f>IF(HW5,'Dalyvio prielaidos'!$G$12/12,0)</f>
        <v>0</v>
      </c>
      <c r="HX18" s="402">
        <f>IF(HX5,'Dalyvio prielaidos'!$G$12/12,0)</f>
        <v>0</v>
      </c>
      <c r="HY18" s="402">
        <f>IF(HY5,'Dalyvio prielaidos'!$G$12/12,0)</f>
        <v>0</v>
      </c>
      <c r="HZ18" s="402">
        <f>IF(HZ5,'Dalyvio prielaidos'!$G$12/12,0)</f>
        <v>0</v>
      </c>
      <c r="IA18" s="598">
        <f>SUM(HO18:HZ18)</f>
        <v>0</v>
      </c>
      <c r="IB18" s="402">
        <f>IF(IB5,'Dalyvio prielaidos'!$G$12/12,0)</f>
        <v>0</v>
      </c>
      <c r="IC18" s="402">
        <f>IF(IC5,'Dalyvio prielaidos'!$G$12/12,0)</f>
        <v>0</v>
      </c>
      <c r="ID18" s="402">
        <f>IF(ID5,'Dalyvio prielaidos'!$G$12/12,0)</f>
        <v>0</v>
      </c>
      <c r="IE18" s="402">
        <f>IF(IE5,'Dalyvio prielaidos'!$G$12/12,0)</f>
        <v>0</v>
      </c>
      <c r="IF18" s="402">
        <f>IF(IF5,'Dalyvio prielaidos'!$G$12/12,0)</f>
        <v>0</v>
      </c>
      <c r="IG18" s="402">
        <f>IF(IG5,'Dalyvio prielaidos'!$G$12/12,0)</f>
        <v>0</v>
      </c>
      <c r="IH18" s="402">
        <f>IF(IH5,'Dalyvio prielaidos'!$G$12/12,0)</f>
        <v>0</v>
      </c>
      <c r="II18" s="402">
        <f>IF(II5,'Dalyvio prielaidos'!$G$12/12,0)</f>
        <v>0</v>
      </c>
      <c r="IJ18" s="402">
        <f>IF(IJ5,'Dalyvio prielaidos'!$G$12/12,0)</f>
        <v>0</v>
      </c>
      <c r="IK18" s="402">
        <f>IF(IK5,'Dalyvio prielaidos'!$G$12/12,0)</f>
        <v>0</v>
      </c>
      <c r="IL18" s="402">
        <f>IF(IL5,'Dalyvio prielaidos'!$G$12/12,0)</f>
        <v>0</v>
      </c>
      <c r="IM18" s="402">
        <f>IF(IM5,'Dalyvio prielaidos'!$G$12/12,0)</f>
        <v>0</v>
      </c>
      <c r="IN18" s="598">
        <f>SUM(IB18:IM18)</f>
        <v>0</v>
      </c>
      <c r="IO18" s="402">
        <f>IF(IO5,'Dalyvio prielaidos'!$G$12/12,0)</f>
        <v>0</v>
      </c>
      <c r="IP18" s="402">
        <f>IF(IP5,'Dalyvio prielaidos'!$G$12/12,0)</f>
        <v>0</v>
      </c>
      <c r="IQ18" s="402">
        <f>IF(IQ5,'Dalyvio prielaidos'!$G$12/12,0)</f>
        <v>0</v>
      </c>
      <c r="IR18" s="402">
        <f>IF(IR5,'Dalyvio prielaidos'!$G$12/12,0)</f>
        <v>0</v>
      </c>
      <c r="IS18" s="402">
        <f>IF(IS5,'Dalyvio prielaidos'!$G$12/12,0)</f>
        <v>0</v>
      </c>
      <c r="IT18" s="402">
        <f>IF(IT5,'Dalyvio prielaidos'!$G$12/12,0)</f>
        <v>0</v>
      </c>
      <c r="IU18" s="402">
        <f>IF(IU5,'Dalyvio prielaidos'!$G$12/12,0)</f>
        <v>0</v>
      </c>
      <c r="IV18" s="402">
        <f>IF(IV5,'Dalyvio prielaidos'!$G$12/12,0)</f>
        <v>0</v>
      </c>
      <c r="IW18" s="402">
        <f>IF(IW5,'Dalyvio prielaidos'!$G$12/12,0)</f>
        <v>0</v>
      </c>
      <c r="IX18" s="402">
        <f>IF(IX5,'Dalyvio prielaidos'!$G$12/12,0)</f>
        <v>0</v>
      </c>
      <c r="IY18" s="402">
        <f>IF(IY5,'Dalyvio prielaidos'!$G$12/12,0)</f>
        <v>0</v>
      </c>
      <c r="IZ18" s="402">
        <f>IF(IZ5,'Dalyvio prielaidos'!$G$12/12,0)</f>
        <v>0</v>
      </c>
      <c r="JA18" s="598">
        <f>SUM(IO18:IZ18)</f>
        <v>0</v>
      </c>
      <c r="JB18" s="402">
        <f>IF(JB5,'Dalyvio prielaidos'!$G$12/12,0)</f>
        <v>0</v>
      </c>
      <c r="JC18" s="402">
        <f>IF(JC5,'Dalyvio prielaidos'!$G$12/12,0)</f>
        <v>0</v>
      </c>
      <c r="JD18" s="402">
        <f>IF(JD5,'Dalyvio prielaidos'!$G$12/12,0)</f>
        <v>0</v>
      </c>
      <c r="JE18" s="402">
        <f>IF(JE5,'Dalyvio prielaidos'!$G$12/12,0)</f>
        <v>0</v>
      </c>
      <c r="JF18" s="402">
        <f>IF(JF5,'Dalyvio prielaidos'!$G$12/12,0)</f>
        <v>0</v>
      </c>
      <c r="JG18" s="402">
        <f>IF(JG5,'Dalyvio prielaidos'!$G$12/12,0)</f>
        <v>0</v>
      </c>
      <c r="JH18" s="402">
        <f>IF(JH5,'Dalyvio prielaidos'!$G$12/12,0)</f>
        <v>0</v>
      </c>
      <c r="JI18" s="402">
        <f>IF(JI5,'Dalyvio prielaidos'!$G$12/12,0)</f>
        <v>0</v>
      </c>
      <c r="JJ18" s="402">
        <f>IF(JJ5,'Dalyvio prielaidos'!$G$12/12,0)</f>
        <v>0</v>
      </c>
      <c r="JK18" s="402">
        <f>IF(JK5,'Dalyvio prielaidos'!$G$12/12,0)</f>
        <v>0</v>
      </c>
      <c r="JL18" s="402">
        <f>IF(JL5,'Dalyvio prielaidos'!$G$12/12,0)</f>
        <v>0</v>
      </c>
      <c r="JM18" s="402">
        <f>IF(JM5,'Dalyvio prielaidos'!$G$12/12,0)</f>
        <v>0</v>
      </c>
      <c r="JN18" s="598">
        <f>SUM(JB18:JM18)</f>
        <v>0</v>
      </c>
      <c r="JO18" s="402">
        <f>IF(JO5,'Dalyvio prielaidos'!$G$12/12,0)</f>
        <v>0</v>
      </c>
      <c r="JP18" s="402">
        <f>IF(JP5,'Dalyvio prielaidos'!$G$12/12,0)</f>
        <v>0</v>
      </c>
      <c r="JQ18" s="402">
        <f>IF(JQ5,'Dalyvio prielaidos'!$G$12/12,0)</f>
        <v>0</v>
      </c>
      <c r="JR18" s="402">
        <f>IF(JR5,'Dalyvio prielaidos'!$G$12/12,0)</f>
        <v>0</v>
      </c>
      <c r="JS18" s="402">
        <f>IF(JS5,'Dalyvio prielaidos'!$G$12/12,0)</f>
        <v>0</v>
      </c>
      <c r="JT18" s="402">
        <f>IF(JT5,'Dalyvio prielaidos'!$G$12/12,0)</f>
        <v>0</v>
      </c>
      <c r="JU18" s="402">
        <f>IF(JU5,'Dalyvio prielaidos'!$G$12/12,0)</f>
        <v>0</v>
      </c>
      <c r="JV18" s="402">
        <f>IF(JV5,'Dalyvio prielaidos'!$G$12/12,0)</f>
        <v>0</v>
      </c>
      <c r="JW18" s="402">
        <f>IF(JW5,'Dalyvio prielaidos'!$G$12/12,0)</f>
        <v>0</v>
      </c>
      <c r="JX18" s="402">
        <f>IF(JX5,'Dalyvio prielaidos'!$G$12/12,0)</f>
        <v>0</v>
      </c>
      <c r="JY18" s="402">
        <f>IF(JY5,'Dalyvio prielaidos'!$G$12/12,0)</f>
        <v>0</v>
      </c>
      <c r="JZ18" s="402">
        <f>IF(JZ5,'Dalyvio prielaidos'!$G$12/12,0)</f>
        <v>0</v>
      </c>
      <c r="KA18" s="598">
        <f>SUM(JO18:JZ18)</f>
        <v>0</v>
      </c>
      <c r="KB18" s="402">
        <f>IF(KB5,'Dalyvio prielaidos'!$G$12/12,0)</f>
        <v>0</v>
      </c>
      <c r="KC18" s="402">
        <f>IF(KC5,'Dalyvio prielaidos'!$G$12/12,0)</f>
        <v>0</v>
      </c>
      <c r="KD18" s="402">
        <f>IF(KD5,'Dalyvio prielaidos'!$G$12/12,0)</f>
        <v>0</v>
      </c>
      <c r="KE18" s="402">
        <f>IF(KE5,'Dalyvio prielaidos'!$G$12/12,0)</f>
        <v>0</v>
      </c>
      <c r="KF18" s="402">
        <f>IF(KF5,'Dalyvio prielaidos'!$G$12/12,0)</f>
        <v>0</v>
      </c>
      <c r="KG18" s="402">
        <f>IF(KG5,'Dalyvio prielaidos'!$G$12/12,0)</f>
        <v>0</v>
      </c>
      <c r="KH18" s="402">
        <f>IF(KH5,'Dalyvio prielaidos'!$G$12/12,0)</f>
        <v>0</v>
      </c>
      <c r="KI18" s="402">
        <f>IF(KI5,'Dalyvio prielaidos'!$G$12/12,0)</f>
        <v>0</v>
      </c>
      <c r="KJ18" s="402">
        <f>IF(KJ5,'Dalyvio prielaidos'!$G$12/12,0)</f>
        <v>0</v>
      </c>
      <c r="KK18" s="402">
        <f>IF(KK5,'Dalyvio prielaidos'!$G$12/12,0)</f>
        <v>0</v>
      </c>
      <c r="KL18" s="402">
        <f>IF(KL5,'Dalyvio prielaidos'!$G$12/12,0)</f>
        <v>0</v>
      </c>
      <c r="KM18" s="402">
        <f>IF(KM5,'Dalyvio prielaidos'!$G$12/12,0)</f>
        <v>0</v>
      </c>
      <c r="KN18" s="598">
        <f>SUM(KB18:KM18)</f>
        <v>0</v>
      </c>
      <c r="KO18" s="402">
        <f>IF(KO5,'Dalyvio prielaidos'!$G$12/12,0)</f>
        <v>0</v>
      </c>
      <c r="KP18" s="402">
        <f>IF(KP5,'Dalyvio prielaidos'!$G$12/12,0)</f>
        <v>0</v>
      </c>
      <c r="KQ18" s="402">
        <f>IF(KQ5,'Dalyvio prielaidos'!$G$12/12,0)</f>
        <v>0</v>
      </c>
      <c r="KR18" s="402">
        <f>IF(KR5,'Dalyvio prielaidos'!$G$12/12,0)</f>
        <v>0</v>
      </c>
      <c r="KS18" s="402">
        <f>IF(KS5,'Dalyvio prielaidos'!$G$12/12,0)</f>
        <v>0</v>
      </c>
      <c r="KT18" s="402">
        <f>IF(KT5,'Dalyvio prielaidos'!$G$12/12,0)</f>
        <v>0</v>
      </c>
      <c r="KU18" s="402">
        <f>IF(KU5,'Dalyvio prielaidos'!$G$12/12,0)</f>
        <v>0</v>
      </c>
      <c r="KV18" s="402">
        <f>IF(KV5,'Dalyvio prielaidos'!$G$12/12,0)</f>
        <v>0</v>
      </c>
      <c r="KW18" s="402">
        <f>IF(KW5,'Dalyvio prielaidos'!$G$12/12,0)</f>
        <v>0</v>
      </c>
      <c r="KX18" s="402">
        <f>IF(KX5,'Dalyvio prielaidos'!$G$12/12,0)</f>
        <v>0</v>
      </c>
      <c r="KY18" s="402">
        <f>IF(KY5,'Dalyvio prielaidos'!$G$12/12,0)</f>
        <v>0</v>
      </c>
      <c r="KZ18" s="402">
        <f>IF(KZ5,'Dalyvio prielaidos'!$G$12/12,0)</f>
        <v>0</v>
      </c>
      <c r="LA18" s="598">
        <f>SUM(KO18:KZ18)</f>
        <v>0</v>
      </c>
      <c r="LB18" s="402">
        <f>IF(LB5,'Dalyvio prielaidos'!$G$12/12,0)</f>
        <v>0</v>
      </c>
      <c r="LC18" s="402">
        <f>IF(LC5,'Dalyvio prielaidos'!$G$12/12,0)</f>
        <v>0</v>
      </c>
      <c r="LD18" s="402">
        <f>IF(LD5,'Dalyvio prielaidos'!$G$12/12,0)</f>
        <v>0</v>
      </c>
      <c r="LE18" s="402">
        <f>IF(LE5,'Dalyvio prielaidos'!$G$12/12,0)</f>
        <v>0</v>
      </c>
      <c r="LF18" s="402">
        <f>IF(LF5,'Dalyvio prielaidos'!$G$12/12,0)</f>
        <v>0</v>
      </c>
      <c r="LG18" s="402">
        <f>IF(LG5,'Dalyvio prielaidos'!$G$12/12,0)</f>
        <v>0</v>
      </c>
      <c r="LH18" s="402">
        <f>IF(LH5,'Dalyvio prielaidos'!$G$12/12,0)</f>
        <v>0</v>
      </c>
      <c r="LI18" s="402">
        <f>IF(LI5,'Dalyvio prielaidos'!$G$12/12,0)</f>
        <v>0</v>
      </c>
      <c r="LJ18" s="402">
        <f>IF(LJ5,'Dalyvio prielaidos'!$G$12/12,0)</f>
        <v>0</v>
      </c>
      <c r="LK18" s="402">
        <f>IF(LK5,'Dalyvio prielaidos'!$G$12/12,0)</f>
        <v>0</v>
      </c>
      <c r="LL18" s="402">
        <f>IF(LL5,'Dalyvio prielaidos'!$G$12/12,0)</f>
        <v>0</v>
      </c>
      <c r="LM18" s="402">
        <f>IF(LM5,'Dalyvio prielaidos'!$G$12/12,0)</f>
        <v>0</v>
      </c>
      <c r="LN18" s="598">
        <f>SUM(LB18:LM18)</f>
        <v>0</v>
      </c>
    </row>
    <row r="19" spans="1:326" s="545" customFormat="1" ht="15.4" customHeight="1">
      <c r="A19" s="356" t="s">
        <v>374</v>
      </c>
      <c r="B19" s="402">
        <f>IF(B5,'Dalyvio prielaidos'!$G$13/12,0)</f>
        <v>0</v>
      </c>
      <c r="C19" s="402">
        <f>IF(C5,'Dalyvio prielaidos'!$G$13/12,0)</f>
        <v>0</v>
      </c>
      <c r="D19" s="402">
        <f>IF(D5,'Dalyvio prielaidos'!$G$13/12,0)</f>
        <v>0</v>
      </c>
      <c r="E19" s="402">
        <f>IF(E5,'Dalyvio prielaidos'!$G$13/12,0)</f>
        <v>0</v>
      </c>
      <c r="F19" s="402">
        <f>IF(F5,'Dalyvio prielaidos'!$G$13/12,0)</f>
        <v>0</v>
      </c>
      <c r="G19" s="402">
        <f>IF(G5,'Dalyvio prielaidos'!$G$13/12,0)</f>
        <v>0</v>
      </c>
      <c r="H19" s="402">
        <f>IF(H5,'Dalyvio prielaidos'!$G$13/12,0)</f>
        <v>0</v>
      </c>
      <c r="I19" s="402">
        <f>IF(I5,'Dalyvio prielaidos'!$G$13/12,0)</f>
        <v>0</v>
      </c>
      <c r="J19" s="402">
        <f>IF(J5,'Dalyvio prielaidos'!$G$13/12,0)</f>
        <v>0</v>
      </c>
      <c r="K19" s="402">
        <f>IF(K5,'Dalyvio prielaidos'!$G$13/12,0)</f>
        <v>0</v>
      </c>
      <c r="L19" s="402">
        <f>IF(L5,'Dalyvio prielaidos'!$G$13/12,0)</f>
        <v>0</v>
      </c>
      <c r="M19" s="402">
        <f>IF(M5,'Dalyvio prielaidos'!$G$13/12,0)</f>
        <v>0</v>
      </c>
      <c r="N19" s="539">
        <f t="shared" ref="N19" si="99">SUM(B19:M19)</f>
        <v>0</v>
      </c>
      <c r="O19" s="402">
        <f>IF(O5,'Dalyvio prielaidos'!$G$13/12,0)</f>
        <v>0</v>
      </c>
      <c r="P19" s="402">
        <f>IF(P5,'Dalyvio prielaidos'!$G$13/12,0)</f>
        <v>0</v>
      </c>
      <c r="Q19" s="402">
        <f>IF(Q5,'Dalyvio prielaidos'!$G$13/12,0)</f>
        <v>0</v>
      </c>
      <c r="R19" s="402">
        <f>IF(R5,'Dalyvio prielaidos'!$G$13/12,0)</f>
        <v>0</v>
      </c>
      <c r="S19" s="402">
        <f>IF(S5,'Dalyvio prielaidos'!$G$13/12,0)</f>
        <v>0</v>
      </c>
      <c r="T19" s="402">
        <f>IF(T5,'Dalyvio prielaidos'!$G$13/12,0)</f>
        <v>0</v>
      </c>
      <c r="U19" s="402">
        <f>IF(U5,'Dalyvio prielaidos'!$G$13/12,0)</f>
        <v>0</v>
      </c>
      <c r="V19" s="402">
        <f>IF(V5,'Dalyvio prielaidos'!$G$13/12,0)</f>
        <v>0</v>
      </c>
      <c r="W19" s="402">
        <f>IF(W5,'Dalyvio prielaidos'!$G$13/12,0)</f>
        <v>0</v>
      </c>
      <c r="X19" s="402">
        <f>IF(X5,'Dalyvio prielaidos'!$G$13/12,0)</f>
        <v>0</v>
      </c>
      <c r="Y19" s="402">
        <f>IF(Y5,'Dalyvio prielaidos'!$G$13/12,0)</f>
        <v>0</v>
      </c>
      <c r="Z19" s="402">
        <f>IF(Z5,'Dalyvio prielaidos'!$G$13/12,0)</f>
        <v>0</v>
      </c>
      <c r="AA19" s="539">
        <f t="shared" ref="AA19" si="100">SUM(O19:Z19)</f>
        <v>0</v>
      </c>
      <c r="AB19" s="402">
        <f>IF(AB5,'Dalyvio prielaidos'!$G$13/12,0)</f>
        <v>0</v>
      </c>
      <c r="AC19" s="402">
        <f>IF(AC5,'Dalyvio prielaidos'!$G$13/12,0)</f>
        <v>0</v>
      </c>
      <c r="AD19" s="402">
        <f>IF(AD5,'Dalyvio prielaidos'!$G$13/12,0)</f>
        <v>0</v>
      </c>
      <c r="AE19" s="402">
        <f>IF(AE5,'Dalyvio prielaidos'!$G$13/12,0)</f>
        <v>0</v>
      </c>
      <c r="AF19" s="402">
        <f>IF(AF5,'Dalyvio prielaidos'!$G$13/12,0)</f>
        <v>0</v>
      </c>
      <c r="AG19" s="402">
        <f>IF(AG5,'Dalyvio prielaidos'!$G$13/12,0)</f>
        <v>0</v>
      </c>
      <c r="AH19" s="402">
        <f>IF(AH5,'Dalyvio prielaidos'!$G$13/12,0)</f>
        <v>0</v>
      </c>
      <c r="AI19" s="402">
        <f>IF(AI5,'Dalyvio prielaidos'!$G$13/12,0)</f>
        <v>0</v>
      </c>
      <c r="AJ19" s="402">
        <f>IF(AJ5,'Dalyvio prielaidos'!$G$13/12,0)</f>
        <v>0</v>
      </c>
      <c r="AK19" s="402">
        <f>IF(AK5,'Dalyvio prielaidos'!$G$13/12,0)</f>
        <v>0</v>
      </c>
      <c r="AL19" s="402">
        <f>IF(AL5,'Dalyvio prielaidos'!$G$13/12,0)</f>
        <v>0</v>
      </c>
      <c r="AM19" s="402">
        <f>IF(AM5,'Dalyvio prielaidos'!$G$13/12,0)</f>
        <v>0</v>
      </c>
      <c r="AN19" s="539">
        <f t="shared" si="54"/>
        <v>0</v>
      </c>
      <c r="AO19" s="402">
        <f>IF(AO5,'Dalyvio prielaidos'!$G$13/12,0)</f>
        <v>4166.666666666667</v>
      </c>
      <c r="AP19" s="402">
        <f>IF(AP5,'Dalyvio prielaidos'!$G$13/12,0)</f>
        <v>4166.666666666667</v>
      </c>
      <c r="AQ19" s="402">
        <f>IF(AQ5,'Dalyvio prielaidos'!$G$13/12,0)</f>
        <v>4166.666666666667</v>
      </c>
      <c r="AR19" s="402">
        <f>IF(AR5,'Dalyvio prielaidos'!$G$13/12,0)</f>
        <v>4166.666666666667</v>
      </c>
      <c r="AS19" s="402">
        <f>IF(AS5,'Dalyvio prielaidos'!$G$13/12,0)</f>
        <v>4166.666666666667</v>
      </c>
      <c r="AT19" s="402">
        <f>IF(AT5,'Dalyvio prielaidos'!$G$13/12,0)</f>
        <v>4166.666666666667</v>
      </c>
      <c r="AU19" s="402">
        <f>IF(AU5,'Dalyvio prielaidos'!$G$13/12,0)</f>
        <v>4166.666666666667</v>
      </c>
      <c r="AV19" s="402">
        <f>IF(AV5,'Dalyvio prielaidos'!$G$13/12,0)</f>
        <v>4166.666666666667</v>
      </c>
      <c r="AW19" s="402">
        <f>IF(AW5,'Dalyvio prielaidos'!$G$13/12,0)</f>
        <v>4166.666666666667</v>
      </c>
      <c r="AX19" s="402">
        <f>IF(AX5,'Dalyvio prielaidos'!$G$13/12,0)</f>
        <v>4166.666666666667</v>
      </c>
      <c r="AY19" s="402">
        <f>IF(AY5,'Dalyvio prielaidos'!$G$13/12,0)</f>
        <v>4166.666666666667</v>
      </c>
      <c r="AZ19" s="402">
        <f>IF(AZ5,'Dalyvio prielaidos'!$G$13/12,0)</f>
        <v>4166.666666666667</v>
      </c>
      <c r="BA19" s="539">
        <f t="shared" ref="BA19" si="101">SUM(AO19:AZ19)</f>
        <v>49999.999999999993</v>
      </c>
      <c r="BB19" s="402">
        <f>IF(BB5,'Dalyvio prielaidos'!$G$13/12,0)</f>
        <v>4166.666666666667</v>
      </c>
      <c r="BC19" s="402">
        <f>IF(BC5,'Dalyvio prielaidos'!$G$13/12,0)</f>
        <v>4166.666666666667</v>
      </c>
      <c r="BD19" s="402">
        <f>IF(BD5,'Dalyvio prielaidos'!$G$13/12,0)</f>
        <v>4166.666666666667</v>
      </c>
      <c r="BE19" s="402">
        <f>IF(BE5,'Dalyvio prielaidos'!$G$13/12,0)</f>
        <v>4166.666666666667</v>
      </c>
      <c r="BF19" s="402">
        <f>IF(BF5,'Dalyvio prielaidos'!$G$13/12,0)</f>
        <v>4166.666666666667</v>
      </c>
      <c r="BG19" s="402">
        <f>IF(BG5,'Dalyvio prielaidos'!$G$13/12,0)</f>
        <v>4166.666666666667</v>
      </c>
      <c r="BH19" s="402">
        <f>IF(BH5,'Dalyvio prielaidos'!$G$13/12,0)</f>
        <v>4166.666666666667</v>
      </c>
      <c r="BI19" s="402">
        <f>IF(BI5,'Dalyvio prielaidos'!$G$13/12,0)</f>
        <v>4166.666666666667</v>
      </c>
      <c r="BJ19" s="402">
        <f>IF(BJ5,'Dalyvio prielaidos'!$G$13/12,0)</f>
        <v>4166.666666666667</v>
      </c>
      <c r="BK19" s="402">
        <f>IF(BK5,'Dalyvio prielaidos'!$G$13/12,0)</f>
        <v>4166.666666666667</v>
      </c>
      <c r="BL19" s="402">
        <f>IF(BL5,'Dalyvio prielaidos'!$G$13/12,0)</f>
        <v>4166.666666666667</v>
      </c>
      <c r="BM19" s="402">
        <f>IF(BM5,'Dalyvio prielaidos'!$G$13/12,0)</f>
        <v>4166.666666666667</v>
      </c>
      <c r="BN19" s="539">
        <f t="shared" ref="BN19" si="102">SUM(BB19:BM19)</f>
        <v>49999.999999999993</v>
      </c>
      <c r="BO19" s="402">
        <f>IF(BO5,'Dalyvio prielaidos'!$G$13/12,0)</f>
        <v>4166.666666666667</v>
      </c>
      <c r="BP19" s="402">
        <f>IF(BP5,'Dalyvio prielaidos'!$G$13/12,0)</f>
        <v>4166.666666666667</v>
      </c>
      <c r="BQ19" s="402">
        <f>IF(BQ5,'Dalyvio prielaidos'!$G$13/12,0)</f>
        <v>4166.666666666667</v>
      </c>
      <c r="BR19" s="402">
        <f>IF(BR5,'Dalyvio prielaidos'!$G$13/12,0)</f>
        <v>4166.666666666667</v>
      </c>
      <c r="BS19" s="402">
        <f>IF(BS5,'Dalyvio prielaidos'!$G$13/12,0)</f>
        <v>4166.666666666667</v>
      </c>
      <c r="BT19" s="402">
        <f>IF(BT5,'Dalyvio prielaidos'!$G$13/12,0)</f>
        <v>4166.666666666667</v>
      </c>
      <c r="BU19" s="402">
        <f>IF(BU5,'Dalyvio prielaidos'!$G$13/12,0)</f>
        <v>4166.666666666667</v>
      </c>
      <c r="BV19" s="402">
        <f>IF(BV5,'Dalyvio prielaidos'!$G$13/12,0)</f>
        <v>4166.666666666667</v>
      </c>
      <c r="BW19" s="402">
        <f>IF(BW5,'Dalyvio prielaidos'!$G$13/12,0)</f>
        <v>4166.666666666667</v>
      </c>
      <c r="BX19" s="402">
        <f>IF(BX5,'Dalyvio prielaidos'!$G$13/12,0)</f>
        <v>4166.666666666667</v>
      </c>
      <c r="BY19" s="402">
        <f>IF(BY5,'Dalyvio prielaidos'!$G$13/12,0)</f>
        <v>4166.666666666667</v>
      </c>
      <c r="BZ19" s="402">
        <f>IF(BZ5,'Dalyvio prielaidos'!$G$13/12,0)</f>
        <v>4166.666666666667</v>
      </c>
      <c r="CA19" s="539">
        <f t="shared" ref="CA19" si="103">SUM(BO19:BZ19)</f>
        <v>49999.999999999993</v>
      </c>
      <c r="CB19" s="402">
        <f>IF(CB5,'Dalyvio prielaidos'!$G$13/12,0)</f>
        <v>4166.666666666667</v>
      </c>
      <c r="CC19" s="402">
        <f>IF(CC5,'Dalyvio prielaidos'!$G$13/12,0)</f>
        <v>4166.666666666667</v>
      </c>
      <c r="CD19" s="402">
        <f>IF(CD5,'Dalyvio prielaidos'!$G$13/12,0)</f>
        <v>4166.666666666667</v>
      </c>
      <c r="CE19" s="402">
        <f>IF(CE5,'Dalyvio prielaidos'!$G$13/12,0)</f>
        <v>4166.666666666667</v>
      </c>
      <c r="CF19" s="402">
        <f>IF(CF5,'Dalyvio prielaidos'!$G$13/12,0)</f>
        <v>4166.666666666667</v>
      </c>
      <c r="CG19" s="402">
        <f>IF(CG5,'Dalyvio prielaidos'!$G$13/12,0)</f>
        <v>4166.666666666667</v>
      </c>
      <c r="CH19" s="402">
        <f>IF(CH5,'Dalyvio prielaidos'!$G$13/12,0)</f>
        <v>4166.666666666667</v>
      </c>
      <c r="CI19" s="402">
        <f>IF(CI5,'Dalyvio prielaidos'!$G$13/12,0)</f>
        <v>4166.666666666667</v>
      </c>
      <c r="CJ19" s="402">
        <f>IF(CJ5,'Dalyvio prielaidos'!$G$13/12,0)</f>
        <v>4166.666666666667</v>
      </c>
      <c r="CK19" s="402">
        <f>IF(CK5,'Dalyvio prielaidos'!$G$13/12,0)</f>
        <v>4166.666666666667</v>
      </c>
      <c r="CL19" s="402">
        <f>IF(CL5,'Dalyvio prielaidos'!$G$13/12,0)</f>
        <v>4166.666666666667</v>
      </c>
      <c r="CM19" s="402">
        <f>IF(CM5,'Dalyvio prielaidos'!$G$13/12,0)</f>
        <v>4166.666666666667</v>
      </c>
      <c r="CN19" s="539">
        <f t="shared" ref="CN19" si="104">SUM(CB19:CM19)</f>
        <v>49999.999999999993</v>
      </c>
      <c r="CO19" s="402">
        <f>IF(CO5,'Dalyvio prielaidos'!$G$13/12,0)</f>
        <v>4166.666666666667</v>
      </c>
      <c r="CP19" s="402">
        <f>IF(CP5,'Dalyvio prielaidos'!$G$13/12,0)</f>
        <v>4166.666666666667</v>
      </c>
      <c r="CQ19" s="402">
        <f>IF(CQ5,'Dalyvio prielaidos'!$G$13/12,0)</f>
        <v>4166.666666666667</v>
      </c>
      <c r="CR19" s="402">
        <f>IF(CR5,'Dalyvio prielaidos'!$G$13/12,0)</f>
        <v>4166.666666666667</v>
      </c>
      <c r="CS19" s="402">
        <f>IF(CS5,'Dalyvio prielaidos'!$G$13/12,0)</f>
        <v>4166.666666666667</v>
      </c>
      <c r="CT19" s="402">
        <f>IF(CT5,'Dalyvio prielaidos'!$G$13/12,0)</f>
        <v>4166.666666666667</v>
      </c>
      <c r="CU19" s="402">
        <f>IF(CU5,'Dalyvio prielaidos'!$G$13/12,0)</f>
        <v>4166.666666666667</v>
      </c>
      <c r="CV19" s="402">
        <f>IF(CV5,'Dalyvio prielaidos'!$G$13/12,0)</f>
        <v>4166.666666666667</v>
      </c>
      <c r="CW19" s="402">
        <f>IF(CW5,'Dalyvio prielaidos'!$G$13/12,0)</f>
        <v>4166.666666666667</v>
      </c>
      <c r="CX19" s="402">
        <f>IF(CX5,'Dalyvio prielaidos'!$G$13/12,0)</f>
        <v>4166.666666666667</v>
      </c>
      <c r="CY19" s="402">
        <f>IF(CY5,'Dalyvio prielaidos'!$G$13/12,0)</f>
        <v>4166.666666666667</v>
      </c>
      <c r="CZ19" s="402">
        <f>IF(CZ5,'Dalyvio prielaidos'!$G$13/12,0)</f>
        <v>4166.666666666667</v>
      </c>
      <c r="DA19" s="539">
        <f t="shared" ref="DA19" si="105">SUM(CO19:CZ19)</f>
        <v>49999.999999999993</v>
      </c>
      <c r="DB19" s="402">
        <f>IF(DB5,'Dalyvio prielaidos'!$G$13/12,0)</f>
        <v>4166.666666666667</v>
      </c>
      <c r="DC19" s="402">
        <f>IF(DC5,'Dalyvio prielaidos'!$G$13/12,0)</f>
        <v>4166.666666666667</v>
      </c>
      <c r="DD19" s="402">
        <f>IF(DD5,'Dalyvio prielaidos'!$G$13/12,0)</f>
        <v>4166.666666666667</v>
      </c>
      <c r="DE19" s="402">
        <f>IF(DE5,'Dalyvio prielaidos'!$G$13/12,0)</f>
        <v>4166.666666666667</v>
      </c>
      <c r="DF19" s="402">
        <f>IF(DF5,'Dalyvio prielaidos'!$G$13/12,0)</f>
        <v>4166.666666666667</v>
      </c>
      <c r="DG19" s="402">
        <f>IF(DG5,'Dalyvio prielaidos'!$G$13/12,0)</f>
        <v>4166.666666666667</v>
      </c>
      <c r="DH19" s="402">
        <f>IF(DH5,'Dalyvio prielaidos'!$G$13/12,0)</f>
        <v>4166.666666666667</v>
      </c>
      <c r="DI19" s="402">
        <f>IF(DI5,'Dalyvio prielaidos'!$G$13/12,0)</f>
        <v>4166.666666666667</v>
      </c>
      <c r="DJ19" s="402">
        <f>IF(DJ5,'Dalyvio prielaidos'!$G$13/12,0)</f>
        <v>4166.666666666667</v>
      </c>
      <c r="DK19" s="402">
        <f>IF(DK5,'Dalyvio prielaidos'!$G$13/12,0)</f>
        <v>4166.666666666667</v>
      </c>
      <c r="DL19" s="402">
        <f>IF(DL5,'Dalyvio prielaidos'!$G$13/12,0)</f>
        <v>4166.666666666667</v>
      </c>
      <c r="DM19" s="402">
        <f>IF(DM5,'Dalyvio prielaidos'!$G$13/12,0)</f>
        <v>4166.666666666667</v>
      </c>
      <c r="DN19" s="539">
        <f t="shared" ref="DN19" si="106">SUM(DB19:DM19)</f>
        <v>49999.999999999993</v>
      </c>
      <c r="DO19" s="402">
        <f>IF(DO5,'Dalyvio prielaidos'!$G$13/12,0)</f>
        <v>4166.666666666667</v>
      </c>
      <c r="DP19" s="402">
        <f>IF(DP5,'Dalyvio prielaidos'!$G$13/12,0)</f>
        <v>4166.666666666667</v>
      </c>
      <c r="DQ19" s="402">
        <f>IF(DQ5,'Dalyvio prielaidos'!$G$13/12,0)</f>
        <v>4166.666666666667</v>
      </c>
      <c r="DR19" s="402">
        <f>IF(DR5,'Dalyvio prielaidos'!$G$13/12,0)</f>
        <v>4166.666666666667</v>
      </c>
      <c r="DS19" s="402">
        <f>IF(DS5,'Dalyvio prielaidos'!$G$13/12,0)</f>
        <v>4166.666666666667</v>
      </c>
      <c r="DT19" s="402">
        <f>IF(DT5,'Dalyvio prielaidos'!$G$13/12,0)</f>
        <v>4166.666666666667</v>
      </c>
      <c r="DU19" s="402">
        <f>IF(DU5,'Dalyvio prielaidos'!$G$13/12,0)</f>
        <v>4166.666666666667</v>
      </c>
      <c r="DV19" s="402">
        <f>IF(DV5,'Dalyvio prielaidos'!$G$13/12,0)</f>
        <v>4166.666666666667</v>
      </c>
      <c r="DW19" s="402">
        <f>IF(DW5,'Dalyvio prielaidos'!$G$13/12,0)</f>
        <v>4166.666666666667</v>
      </c>
      <c r="DX19" s="402">
        <f>IF(DX5,'Dalyvio prielaidos'!$G$13/12,0)</f>
        <v>4166.666666666667</v>
      </c>
      <c r="DY19" s="402">
        <f>IF(DY5,'Dalyvio prielaidos'!$G$13/12,0)</f>
        <v>4166.666666666667</v>
      </c>
      <c r="DZ19" s="402">
        <f>IF(DZ5,'Dalyvio prielaidos'!$G$13/12,0)</f>
        <v>4166.666666666667</v>
      </c>
      <c r="EA19" s="539">
        <f t="shared" ref="EA19" si="107">SUM(DO19:DZ19)</f>
        <v>49999.999999999993</v>
      </c>
      <c r="EB19" s="402">
        <f>IF(EB5,'Dalyvio prielaidos'!$G$13/12,0)</f>
        <v>4166.666666666667</v>
      </c>
      <c r="EC19" s="402">
        <f>IF(EC5,'Dalyvio prielaidos'!$G$13/12,0)</f>
        <v>4166.666666666667</v>
      </c>
      <c r="ED19" s="402">
        <f>IF(ED5,'Dalyvio prielaidos'!$G$13/12,0)</f>
        <v>4166.666666666667</v>
      </c>
      <c r="EE19" s="402">
        <f>IF(EE5,'Dalyvio prielaidos'!$G$13/12,0)</f>
        <v>4166.666666666667</v>
      </c>
      <c r="EF19" s="402">
        <f>IF(EF5,'Dalyvio prielaidos'!$G$13/12,0)</f>
        <v>4166.666666666667</v>
      </c>
      <c r="EG19" s="402">
        <f>IF(EG5,'Dalyvio prielaidos'!$G$13/12,0)</f>
        <v>4166.666666666667</v>
      </c>
      <c r="EH19" s="402">
        <f>IF(EH5,'Dalyvio prielaidos'!$G$13/12,0)</f>
        <v>4166.666666666667</v>
      </c>
      <c r="EI19" s="402">
        <f>IF(EI5,'Dalyvio prielaidos'!$G$13/12,0)</f>
        <v>4166.666666666667</v>
      </c>
      <c r="EJ19" s="402">
        <f>IF(EJ5,'Dalyvio prielaidos'!$G$13/12,0)</f>
        <v>4166.666666666667</v>
      </c>
      <c r="EK19" s="402">
        <f>IF(EK5,'Dalyvio prielaidos'!$G$13/12,0)</f>
        <v>4166.666666666667</v>
      </c>
      <c r="EL19" s="402">
        <f>IF(EL5,'Dalyvio prielaidos'!$G$13/12,0)</f>
        <v>4166.666666666667</v>
      </c>
      <c r="EM19" s="402">
        <f>IF(EM5,'Dalyvio prielaidos'!$G$13/12,0)</f>
        <v>4166.666666666667</v>
      </c>
      <c r="EN19" s="539">
        <f t="shared" ref="EN19" si="108">SUM(EB19:EM19)</f>
        <v>49999.999999999993</v>
      </c>
      <c r="EO19" s="402">
        <f>IF(EO5,'Dalyvio prielaidos'!$G$13/12,0)</f>
        <v>4166.666666666667</v>
      </c>
      <c r="EP19" s="402">
        <f>IF(EP5,'Dalyvio prielaidos'!$G$13/12,0)</f>
        <v>4166.666666666667</v>
      </c>
      <c r="EQ19" s="402">
        <f>IF(EQ5,'Dalyvio prielaidos'!$G$13/12,0)</f>
        <v>4166.666666666667</v>
      </c>
      <c r="ER19" s="402">
        <f>IF(ER5,'Dalyvio prielaidos'!$G$13/12,0)</f>
        <v>4166.666666666667</v>
      </c>
      <c r="ES19" s="402">
        <f>IF(ES5,'Dalyvio prielaidos'!$G$13/12,0)</f>
        <v>4166.666666666667</v>
      </c>
      <c r="ET19" s="402">
        <f>IF(ET5,'Dalyvio prielaidos'!$G$13/12,0)</f>
        <v>4166.666666666667</v>
      </c>
      <c r="EU19" s="402">
        <f>IF(EU5,'Dalyvio prielaidos'!$G$13/12,0)</f>
        <v>4166.666666666667</v>
      </c>
      <c r="EV19" s="402">
        <f>IF(EV5,'Dalyvio prielaidos'!$G$13/12,0)</f>
        <v>4166.666666666667</v>
      </c>
      <c r="EW19" s="402">
        <f>IF(EW5,'Dalyvio prielaidos'!$G$13/12,0)</f>
        <v>4166.666666666667</v>
      </c>
      <c r="EX19" s="402">
        <f>IF(EX5,'Dalyvio prielaidos'!$G$13/12,0)</f>
        <v>4166.666666666667</v>
      </c>
      <c r="EY19" s="402">
        <f>IF(EY5,'Dalyvio prielaidos'!$G$13/12,0)</f>
        <v>4166.666666666667</v>
      </c>
      <c r="EZ19" s="402">
        <f>IF(EZ5,'Dalyvio prielaidos'!$G$13/12,0)</f>
        <v>4166.666666666667</v>
      </c>
      <c r="FA19" s="539">
        <f t="shared" ref="FA19" si="109">SUM(EO19:EZ19)</f>
        <v>49999.999999999993</v>
      </c>
      <c r="FB19" s="402">
        <f>IF(FB5,'Dalyvio prielaidos'!$G$13/12,0)</f>
        <v>4166.666666666667</v>
      </c>
      <c r="FC19" s="402">
        <f>IF(FC5,'Dalyvio prielaidos'!$G$13/12,0)</f>
        <v>4166.666666666667</v>
      </c>
      <c r="FD19" s="402">
        <f>IF(FD5,'Dalyvio prielaidos'!$G$13/12,0)</f>
        <v>4166.666666666667</v>
      </c>
      <c r="FE19" s="402">
        <f>IF(FE5,'Dalyvio prielaidos'!$G$13/12,0)</f>
        <v>4166.666666666667</v>
      </c>
      <c r="FF19" s="402">
        <f>IF(FF5,'Dalyvio prielaidos'!$G$13/12,0)</f>
        <v>4166.666666666667</v>
      </c>
      <c r="FG19" s="402">
        <f>IF(FG5,'Dalyvio prielaidos'!$G$13/12,0)</f>
        <v>4166.666666666667</v>
      </c>
      <c r="FH19" s="402">
        <f>IF(FH5,'Dalyvio prielaidos'!$G$13/12,0)</f>
        <v>4166.666666666667</v>
      </c>
      <c r="FI19" s="402">
        <f>IF(FI5,'Dalyvio prielaidos'!$G$13/12,0)</f>
        <v>4166.666666666667</v>
      </c>
      <c r="FJ19" s="402">
        <f>IF(FJ5,'Dalyvio prielaidos'!$G$13/12,0)</f>
        <v>4166.666666666667</v>
      </c>
      <c r="FK19" s="402">
        <f>IF(FK5,'Dalyvio prielaidos'!$G$13/12,0)</f>
        <v>4166.666666666667</v>
      </c>
      <c r="FL19" s="402">
        <f>IF(FL5,'Dalyvio prielaidos'!$G$13/12,0)</f>
        <v>4166.666666666667</v>
      </c>
      <c r="FM19" s="402">
        <f>IF(FM5,'Dalyvio prielaidos'!$G$13/12,0)</f>
        <v>4166.666666666667</v>
      </c>
      <c r="FN19" s="539">
        <f t="shared" ref="FN19" si="110">SUM(FB19:FM19)</f>
        <v>49999.999999999993</v>
      </c>
      <c r="FO19" s="402">
        <f>IF(FO5,'Dalyvio prielaidos'!$G$13/12,0)</f>
        <v>4166.666666666667</v>
      </c>
      <c r="FP19" s="402">
        <f>IF(FP5,'Dalyvio prielaidos'!$G$13/12,0)</f>
        <v>4166.666666666667</v>
      </c>
      <c r="FQ19" s="402">
        <f>IF(FQ5,'Dalyvio prielaidos'!$G$13/12,0)</f>
        <v>4166.666666666667</v>
      </c>
      <c r="FR19" s="402">
        <f>IF(FR5,'Dalyvio prielaidos'!$G$13/12,0)</f>
        <v>4166.666666666667</v>
      </c>
      <c r="FS19" s="402">
        <f>IF(FS5,'Dalyvio prielaidos'!$G$13/12,0)</f>
        <v>4166.666666666667</v>
      </c>
      <c r="FT19" s="402">
        <f>IF(FT5,'Dalyvio prielaidos'!$G$13/12,0)</f>
        <v>4166.666666666667</v>
      </c>
      <c r="FU19" s="402">
        <f>IF(FU5,'Dalyvio prielaidos'!$G$13/12,0)</f>
        <v>4166.666666666667</v>
      </c>
      <c r="FV19" s="402">
        <f>IF(FV5,'Dalyvio prielaidos'!$G$13/12,0)</f>
        <v>4166.666666666667</v>
      </c>
      <c r="FW19" s="402">
        <f>IF(FW5,'Dalyvio prielaidos'!$G$13/12,0)</f>
        <v>4166.666666666667</v>
      </c>
      <c r="FX19" s="402">
        <f>IF(FX5,'Dalyvio prielaidos'!$G$13/12,0)</f>
        <v>4166.666666666667</v>
      </c>
      <c r="FY19" s="402">
        <f>IF(FY5,'Dalyvio prielaidos'!$G$13/12,0)</f>
        <v>4166.666666666667</v>
      </c>
      <c r="FZ19" s="402">
        <f>IF(FZ5,'Dalyvio prielaidos'!$G$13/12,0)</f>
        <v>4166.666666666667</v>
      </c>
      <c r="GA19" s="539">
        <f t="shared" ref="GA19" si="111">SUM(FO19:FZ19)</f>
        <v>49999.999999999993</v>
      </c>
      <c r="GB19" s="402">
        <f>IF(GB5,'Dalyvio prielaidos'!$G$13/12,0)</f>
        <v>4166.666666666667</v>
      </c>
      <c r="GC19" s="402">
        <f>IF(GC5,'Dalyvio prielaidos'!$G$13/12,0)</f>
        <v>4166.666666666667</v>
      </c>
      <c r="GD19" s="402">
        <f>IF(GD5,'Dalyvio prielaidos'!$G$13/12,0)</f>
        <v>4166.666666666667</v>
      </c>
      <c r="GE19" s="402">
        <f>IF(GE5,'Dalyvio prielaidos'!$G$13/12,0)</f>
        <v>4166.666666666667</v>
      </c>
      <c r="GF19" s="402">
        <f>IF(GF5,'Dalyvio prielaidos'!$G$13/12,0)</f>
        <v>4166.666666666667</v>
      </c>
      <c r="GG19" s="402">
        <f>IF(GG5,'Dalyvio prielaidos'!$G$13/12,0)</f>
        <v>4166.666666666667</v>
      </c>
      <c r="GH19" s="402">
        <f>IF(GH5,'Dalyvio prielaidos'!$G$13/12,0)</f>
        <v>4166.666666666667</v>
      </c>
      <c r="GI19" s="402">
        <f>IF(GI5,'Dalyvio prielaidos'!$G$13/12,0)</f>
        <v>4166.666666666667</v>
      </c>
      <c r="GJ19" s="402">
        <f>IF(GJ5,'Dalyvio prielaidos'!$G$13/12,0)</f>
        <v>4166.666666666667</v>
      </c>
      <c r="GK19" s="402">
        <f>IF(GK5,'Dalyvio prielaidos'!$G$13/12,0)</f>
        <v>4166.666666666667</v>
      </c>
      <c r="GL19" s="402">
        <f>IF(GL5,'Dalyvio prielaidos'!$G$13/12,0)</f>
        <v>4166.666666666667</v>
      </c>
      <c r="GM19" s="402">
        <f>IF(GM5,'Dalyvio prielaidos'!$G$13/12,0)</f>
        <v>4166.666666666667</v>
      </c>
      <c r="GN19" s="539">
        <f t="shared" ref="GN19" si="112">SUM(GB19:GM19)</f>
        <v>49999.999999999993</v>
      </c>
      <c r="GO19" s="402">
        <f>IF(GO5,'Dalyvio prielaidos'!$G$13/12,0)</f>
        <v>0</v>
      </c>
      <c r="GP19" s="402">
        <f>IF(GP5,'Dalyvio prielaidos'!$G$13/12,0)</f>
        <v>0</v>
      </c>
      <c r="GQ19" s="402">
        <f>IF(GQ5,'Dalyvio prielaidos'!$G$13/12,0)</f>
        <v>0</v>
      </c>
      <c r="GR19" s="402">
        <f>IF(GR5,'Dalyvio prielaidos'!$G$13/12,0)</f>
        <v>0</v>
      </c>
      <c r="GS19" s="402">
        <f>IF(GS5,'Dalyvio prielaidos'!$G$13/12,0)</f>
        <v>0</v>
      </c>
      <c r="GT19" s="402">
        <f>IF(GT5,'Dalyvio prielaidos'!$G$13/12,0)</f>
        <v>0</v>
      </c>
      <c r="GU19" s="402">
        <f>IF(GU5,'Dalyvio prielaidos'!$G$13/12,0)</f>
        <v>0</v>
      </c>
      <c r="GV19" s="402">
        <f>IF(GV5,'Dalyvio prielaidos'!$G$13/12,0)</f>
        <v>0</v>
      </c>
      <c r="GW19" s="402">
        <f>IF(GW5,'Dalyvio prielaidos'!$G$13/12,0)</f>
        <v>0</v>
      </c>
      <c r="GX19" s="402">
        <f>IF(GX5,'Dalyvio prielaidos'!$G$13/12,0)</f>
        <v>0</v>
      </c>
      <c r="GY19" s="402">
        <f>IF(GY5,'Dalyvio prielaidos'!$G$13/12,0)</f>
        <v>0</v>
      </c>
      <c r="GZ19" s="402">
        <f>IF(GZ5,'Dalyvio prielaidos'!$G$13/12,0)</f>
        <v>0</v>
      </c>
      <c r="HA19" s="539">
        <f t="shared" ref="HA19" si="113">SUM(GO19:GZ19)</f>
        <v>0</v>
      </c>
      <c r="HB19" s="402">
        <f>IF(HB5,'Dalyvio prielaidos'!$G$13/12,0)</f>
        <v>0</v>
      </c>
      <c r="HC19" s="402">
        <f>IF(HC5,'Dalyvio prielaidos'!$G$13/12,0)</f>
        <v>0</v>
      </c>
      <c r="HD19" s="402">
        <f>IF(HD5,'Dalyvio prielaidos'!$G$13/12,0)</f>
        <v>0</v>
      </c>
      <c r="HE19" s="402">
        <f>IF(HE5,'Dalyvio prielaidos'!$G$13/12,0)</f>
        <v>0</v>
      </c>
      <c r="HF19" s="402">
        <f>IF(HF5,'Dalyvio prielaidos'!$G$13/12,0)</f>
        <v>0</v>
      </c>
      <c r="HG19" s="402">
        <f>IF(HG5,'Dalyvio prielaidos'!$G$13/12,0)</f>
        <v>0</v>
      </c>
      <c r="HH19" s="402">
        <f>IF(HH5,'Dalyvio prielaidos'!$G$13/12,0)</f>
        <v>0</v>
      </c>
      <c r="HI19" s="402">
        <f>IF(HI5,'Dalyvio prielaidos'!$G$13/12,0)</f>
        <v>0</v>
      </c>
      <c r="HJ19" s="402">
        <f>IF(HJ5,'Dalyvio prielaidos'!$G$13/12,0)</f>
        <v>0</v>
      </c>
      <c r="HK19" s="402">
        <f>IF(HK5,'Dalyvio prielaidos'!$G$13/12,0)</f>
        <v>0</v>
      </c>
      <c r="HL19" s="402">
        <f>IF(HL5,'Dalyvio prielaidos'!$G$13/12,0)</f>
        <v>0</v>
      </c>
      <c r="HM19" s="402">
        <f>IF(HM5,'Dalyvio prielaidos'!$G$13/12,0)</f>
        <v>0</v>
      </c>
      <c r="HN19" s="539">
        <f t="shared" ref="HN19" si="114">SUM(HB19:HM19)</f>
        <v>0</v>
      </c>
      <c r="HO19" s="402">
        <f>IF(HO5,'Dalyvio prielaidos'!$G$13/12,0)</f>
        <v>0</v>
      </c>
      <c r="HP19" s="402">
        <f>IF(HP5,'Dalyvio prielaidos'!$G$13/12,0)</f>
        <v>0</v>
      </c>
      <c r="HQ19" s="402">
        <f>IF(HQ5,'Dalyvio prielaidos'!$G$13/12,0)</f>
        <v>0</v>
      </c>
      <c r="HR19" s="402">
        <f>IF(HR5,'Dalyvio prielaidos'!$G$13/12,0)</f>
        <v>0</v>
      </c>
      <c r="HS19" s="402">
        <f>IF(HS5,'Dalyvio prielaidos'!$G$13/12,0)</f>
        <v>0</v>
      </c>
      <c r="HT19" s="402">
        <f>IF(HT5,'Dalyvio prielaidos'!$G$13/12,0)</f>
        <v>0</v>
      </c>
      <c r="HU19" s="402">
        <f>IF(HU5,'Dalyvio prielaidos'!$G$13/12,0)</f>
        <v>0</v>
      </c>
      <c r="HV19" s="402">
        <f>IF(HV5,'Dalyvio prielaidos'!$G$13/12,0)</f>
        <v>0</v>
      </c>
      <c r="HW19" s="402">
        <f>IF(HW5,'Dalyvio prielaidos'!$G$13/12,0)</f>
        <v>0</v>
      </c>
      <c r="HX19" s="402">
        <f>IF(HX5,'Dalyvio prielaidos'!$G$13/12,0)</f>
        <v>0</v>
      </c>
      <c r="HY19" s="402">
        <f>IF(HY5,'Dalyvio prielaidos'!$G$13/12,0)</f>
        <v>0</v>
      </c>
      <c r="HZ19" s="402">
        <f>IF(HZ5,'Dalyvio prielaidos'!$G$13/12,0)</f>
        <v>0</v>
      </c>
      <c r="IA19" s="539">
        <f t="shared" ref="IA19" si="115">SUM(HO19:HZ19)</f>
        <v>0</v>
      </c>
      <c r="IB19" s="402">
        <f>IF(IB5,'Dalyvio prielaidos'!$G$13/12,0)</f>
        <v>0</v>
      </c>
      <c r="IC19" s="402">
        <f>IF(IC5,'Dalyvio prielaidos'!$G$13/12,0)</f>
        <v>0</v>
      </c>
      <c r="ID19" s="402">
        <f>IF(ID5,'Dalyvio prielaidos'!$G$13/12,0)</f>
        <v>0</v>
      </c>
      <c r="IE19" s="402">
        <f>IF(IE5,'Dalyvio prielaidos'!$G$13/12,0)</f>
        <v>0</v>
      </c>
      <c r="IF19" s="402">
        <f>IF(IF5,'Dalyvio prielaidos'!$G$13/12,0)</f>
        <v>0</v>
      </c>
      <c r="IG19" s="402">
        <f>IF(IG5,'Dalyvio prielaidos'!$G$13/12,0)</f>
        <v>0</v>
      </c>
      <c r="IH19" s="402">
        <f>IF(IH5,'Dalyvio prielaidos'!$G$13/12,0)</f>
        <v>0</v>
      </c>
      <c r="II19" s="402">
        <f>IF(II5,'Dalyvio prielaidos'!$G$13/12,0)</f>
        <v>0</v>
      </c>
      <c r="IJ19" s="402">
        <f>IF(IJ5,'Dalyvio prielaidos'!$G$13/12,0)</f>
        <v>0</v>
      </c>
      <c r="IK19" s="402">
        <f>IF(IK5,'Dalyvio prielaidos'!$G$13/12,0)</f>
        <v>0</v>
      </c>
      <c r="IL19" s="402">
        <f>IF(IL5,'Dalyvio prielaidos'!$G$13/12,0)</f>
        <v>0</v>
      </c>
      <c r="IM19" s="402">
        <f>IF(IM5,'Dalyvio prielaidos'!$G$13/12,0)</f>
        <v>0</v>
      </c>
      <c r="IN19" s="539">
        <f t="shared" ref="IN19" si="116">SUM(IB19:IM19)</f>
        <v>0</v>
      </c>
      <c r="IO19" s="402">
        <f>IF(IO5,'Dalyvio prielaidos'!$G$13/12,0)</f>
        <v>0</v>
      </c>
      <c r="IP19" s="402">
        <f>IF(IP5,'Dalyvio prielaidos'!$G$13/12,0)</f>
        <v>0</v>
      </c>
      <c r="IQ19" s="402">
        <f>IF(IQ5,'Dalyvio prielaidos'!$G$13/12,0)</f>
        <v>0</v>
      </c>
      <c r="IR19" s="402">
        <f>IF(IR5,'Dalyvio prielaidos'!$G$13/12,0)</f>
        <v>0</v>
      </c>
      <c r="IS19" s="402">
        <f>IF(IS5,'Dalyvio prielaidos'!$G$13/12,0)</f>
        <v>0</v>
      </c>
      <c r="IT19" s="402">
        <f>IF(IT5,'Dalyvio prielaidos'!$G$13/12,0)</f>
        <v>0</v>
      </c>
      <c r="IU19" s="402">
        <f>IF(IU5,'Dalyvio prielaidos'!$G$13/12,0)</f>
        <v>0</v>
      </c>
      <c r="IV19" s="402">
        <f>IF(IV5,'Dalyvio prielaidos'!$G$13/12,0)</f>
        <v>0</v>
      </c>
      <c r="IW19" s="402">
        <f>IF(IW5,'Dalyvio prielaidos'!$G$13/12,0)</f>
        <v>0</v>
      </c>
      <c r="IX19" s="402">
        <f>IF(IX5,'Dalyvio prielaidos'!$G$13/12,0)</f>
        <v>0</v>
      </c>
      <c r="IY19" s="402">
        <f>IF(IY5,'Dalyvio prielaidos'!$G$13/12,0)</f>
        <v>0</v>
      </c>
      <c r="IZ19" s="402">
        <f>IF(IZ5,'Dalyvio prielaidos'!$G$13/12,0)</f>
        <v>0</v>
      </c>
      <c r="JA19" s="539">
        <f t="shared" ref="JA19" si="117">SUM(IO19:IZ19)</f>
        <v>0</v>
      </c>
      <c r="JB19" s="402">
        <f>IF(JB5,'Dalyvio prielaidos'!$G$13/12,0)</f>
        <v>0</v>
      </c>
      <c r="JC19" s="402">
        <f>IF(JC5,'Dalyvio prielaidos'!$G$13/12,0)</f>
        <v>0</v>
      </c>
      <c r="JD19" s="402">
        <f>IF(JD5,'Dalyvio prielaidos'!$G$13/12,0)</f>
        <v>0</v>
      </c>
      <c r="JE19" s="402">
        <f>IF(JE5,'Dalyvio prielaidos'!$G$13/12,0)</f>
        <v>0</v>
      </c>
      <c r="JF19" s="402">
        <f>IF(JF5,'Dalyvio prielaidos'!$G$13/12,0)</f>
        <v>0</v>
      </c>
      <c r="JG19" s="402">
        <f>IF(JG5,'Dalyvio prielaidos'!$G$13/12,0)</f>
        <v>0</v>
      </c>
      <c r="JH19" s="402">
        <f>IF(JH5,'Dalyvio prielaidos'!$G$13/12,0)</f>
        <v>0</v>
      </c>
      <c r="JI19" s="402">
        <f>IF(JI5,'Dalyvio prielaidos'!$G$13/12,0)</f>
        <v>0</v>
      </c>
      <c r="JJ19" s="402">
        <f>IF(JJ5,'Dalyvio prielaidos'!$G$13/12,0)</f>
        <v>0</v>
      </c>
      <c r="JK19" s="402">
        <f>IF(JK5,'Dalyvio prielaidos'!$G$13/12,0)</f>
        <v>0</v>
      </c>
      <c r="JL19" s="402">
        <f>IF(JL5,'Dalyvio prielaidos'!$G$13/12,0)</f>
        <v>0</v>
      </c>
      <c r="JM19" s="402">
        <f>IF(JM5,'Dalyvio prielaidos'!$G$13/12,0)</f>
        <v>0</v>
      </c>
      <c r="JN19" s="539">
        <f t="shared" ref="JN19" si="118">SUM(JB19:JM19)</f>
        <v>0</v>
      </c>
      <c r="JO19" s="402">
        <f>IF(JO5,'Dalyvio prielaidos'!$G$13/12,0)</f>
        <v>0</v>
      </c>
      <c r="JP19" s="402">
        <f>IF(JP5,'Dalyvio prielaidos'!$G$13/12,0)</f>
        <v>0</v>
      </c>
      <c r="JQ19" s="402">
        <f>IF(JQ5,'Dalyvio prielaidos'!$G$13/12,0)</f>
        <v>0</v>
      </c>
      <c r="JR19" s="402">
        <f>IF(JR5,'Dalyvio prielaidos'!$G$13/12,0)</f>
        <v>0</v>
      </c>
      <c r="JS19" s="402">
        <f>IF(JS5,'Dalyvio prielaidos'!$G$13/12,0)</f>
        <v>0</v>
      </c>
      <c r="JT19" s="402">
        <f>IF(JT5,'Dalyvio prielaidos'!$G$13/12,0)</f>
        <v>0</v>
      </c>
      <c r="JU19" s="402">
        <f>IF(JU5,'Dalyvio prielaidos'!$G$13/12,0)</f>
        <v>0</v>
      </c>
      <c r="JV19" s="402">
        <f>IF(JV5,'Dalyvio prielaidos'!$G$13/12,0)</f>
        <v>0</v>
      </c>
      <c r="JW19" s="402">
        <f>IF(JW5,'Dalyvio prielaidos'!$G$13/12,0)</f>
        <v>0</v>
      </c>
      <c r="JX19" s="402">
        <f>IF(JX5,'Dalyvio prielaidos'!$G$13/12,0)</f>
        <v>0</v>
      </c>
      <c r="JY19" s="402">
        <f>IF(JY5,'Dalyvio prielaidos'!$G$13/12,0)</f>
        <v>0</v>
      </c>
      <c r="JZ19" s="402">
        <f>IF(JZ5,'Dalyvio prielaidos'!$G$13/12,0)</f>
        <v>0</v>
      </c>
      <c r="KA19" s="539">
        <f t="shared" ref="KA19" si="119">SUM(JO19:JZ19)</f>
        <v>0</v>
      </c>
      <c r="KB19" s="402">
        <f>IF(KB5,'Dalyvio prielaidos'!$G$13/12,0)</f>
        <v>0</v>
      </c>
      <c r="KC19" s="402">
        <f>IF(KC5,'Dalyvio prielaidos'!$G$13/12,0)</f>
        <v>0</v>
      </c>
      <c r="KD19" s="402">
        <f>IF(KD5,'Dalyvio prielaidos'!$G$13/12,0)</f>
        <v>0</v>
      </c>
      <c r="KE19" s="402">
        <f>IF(KE5,'Dalyvio prielaidos'!$G$13/12,0)</f>
        <v>0</v>
      </c>
      <c r="KF19" s="402">
        <f>IF(KF5,'Dalyvio prielaidos'!$G$13/12,0)</f>
        <v>0</v>
      </c>
      <c r="KG19" s="402">
        <f>IF(KG5,'Dalyvio prielaidos'!$G$13/12,0)</f>
        <v>0</v>
      </c>
      <c r="KH19" s="402">
        <f>IF(KH5,'Dalyvio prielaidos'!$G$13/12,0)</f>
        <v>0</v>
      </c>
      <c r="KI19" s="402">
        <f>IF(KI5,'Dalyvio prielaidos'!$G$13/12,0)</f>
        <v>0</v>
      </c>
      <c r="KJ19" s="402">
        <f>IF(KJ5,'Dalyvio prielaidos'!$G$13/12,0)</f>
        <v>0</v>
      </c>
      <c r="KK19" s="402">
        <f>IF(KK5,'Dalyvio prielaidos'!$G$13/12,0)</f>
        <v>0</v>
      </c>
      <c r="KL19" s="402">
        <f>IF(KL5,'Dalyvio prielaidos'!$G$13/12,0)</f>
        <v>0</v>
      </c>
      <c r="KM19" s="402">
        <f>IF(KM5,'Dalyvio prielaidos'!$G$13/12,0)</f>
        <v>0</v>
      </c>
      <c r="KN19" s="539">
        <f t="shared" ref="KN19" si="120">SUM(KB19:KM19)</f>
        <v>0</v>
      </c>
      <c r="KO19" s="402">
        <f>IF(KO5,'Dalyvio prielaidos'!$G$13/12,0)</f>
        <v>0</v>
      </c>
      <c r="KP19" s="402">
        <f>IF(KP5,'Dalyvio prielaidos'!$G$13/12,0)</f>
        <v>0</v>
      </c>
      <c r="KQ19" s="402">
        <f>IF(KQ5,'Dalyvio prielaidos'!$G$13/12,0)</f>
        <v>0</v>
      </c>
      <c r="KR19" s="402">
        <f>IF(KR5,'Dalyvio prielaidos'!$G$13/12,0)</f>
        <v>0</v>
      </c>
      <c r="KS19" s="402">
        <f>IF(KS5,'Dalyvio prielaidos'!$G$13/12,0)</f>
        <v>0</v>
      </c>
      <c r="KT19" s="402">
        <f>IF(KT5,'Dalyvio prielaidos'!$G$13/12,0)</f>
        <v>0</v>
      </c>
      <c r="KU19" s="402">
        <f>IF(KU5,'Dalyvio prielaidos'!$G$13/12,0)</f>
        <v>0</v>
      </c>
      <c r="KV19" s="402">
        <f>IF(KV5,'Dalyvio prielaidos'!$G$13/12,0)</f>
        <v>0</v>
      </c>
      <c r="KW19" s="402">
        <f>IF(KW5,'Dalyvio prielaidos'!$G$13/12,0)</f>
        <v>0</v>
      </c>
      <c r="KX19" s="402">
        <f>IF(KX5,'Dalyvio prielaidos'!$G$13/12,0)</f>
        <v>0</v>
      </c>
      <c r="KY19" s="402">
        <f>IF(KY5,'Dalyvio prielaidos'!$G$13/12,0)</f>
        <v>0</v>
      </c>
      <c r="KZ19" s="402">
        <f>IF(KZ5,'Dalyvio prielaidos'!$G$13/12,0)</f>
        <v>0</v>
      </c>
      <c r="LA19" s="539">
        <f t="shared" ref="LA19" si="121">SUM(KO19:KZ19)</f>
        <v>0</v>
      </c>
      <c r="LB19" s="402">
        <f>IF(LB5,'Dalyvio prielaidos'!$G$13/12,0)</f>
        <v>0</v>
      </c>
      <c r="LC19" s="402">
        <f>IF(LC5,'Dalyvio prielaidos'!$G$13/12,0)</f>
        <v>0</v>
      </c>
      <c r="LD19" s="402">
        <f>IF(LD5,'Dalyvio prielaidos'!$G$13/12,0)</f>
        <v>0</v>
      </c>
      <c r="LE19" s="402">
        <f>IF(LE5,'Dalyvio prielaidos'!$G$13/12,0)</f>
        <v>0</v>
      </c>
      <c r="LF19" s="402">
        <f>IF(LF5,'Dalyvio prielaidos'!$G$13/12,0)</f>
        <v>0</v>
      </c>
      <c r="LG19" s="402">
        <f>IF(LG5,'Dalyvio prielaidos'!$G$13/12,0)</f>
        <v>0</v>
      </c>
      <c r="LH19" s="402">
        <f>IF(LH5,'Dalyvio prielaidos'!$G$13/12,0)</f>
        <v>0</v>
      </c>
      <c r="LI19" s="402">
        <f>IF(LI5,'Dalyvio prielaidos'!$G$13/12,0)</f>
        <v>0</v>
      </c>
      <c r="LJ19" s="402">
        <f>IF(LJ5,'Dalyvio prielaidos'!$G$13/12,0)</f>
        <v>0</v>
      </c>
      <c r="LK19" s="402">
        <f>IF(LK5,'Dalyvio prielaidos'!$G$13/12,0)</f>
        <v>0</v>
      </c>
      <c r="LL19" s="402">
        <f>IF(LL5,'Dalyvio prielaidos'!$G$13/12,0)</f>
        <v>0</v>
      </c>
      <c r="LM19" s="402">
        <f>IF(LM5,'Dalyvio prielaidos'!$G$13/12,0)</f>
        <v>0</v>
      </c>
      <c r="LN19" s="539">
        <f t="shared" ref="LN19" si="122">SUM(LB19:LM19)</f>
        <v>0</v>
      </c>
    </row>
    <row r="20" spans="1:326" s="545" customFormat="1">
      <c r="A20" s="422"/>
      <c r="B20" s="400"/>
      <c r="C20" s="400"/>
      <c r="D20" s="400"/>
      <c r="E20" s="400"/>
      <c r="F20" s="400"/>
      <c r="G20" s="400"/>
      <c r="H20" s="400"/>
      <c r="I20" s="400"/>
      <c r="J20" s="400"/>
      <c r="K20" s="400"/>
      <c r="L20" s="400"/>
      <c r="M20" s="400"/>
      <c r="N20" s="403"/>
      <c r="O20" s="400"/>
      <c r="P20" s="400"/>
      <c r="Q20" s="400"/>
      <c r="R20" s="400"/>
      <c r="S20" s="400"/>
      <c r="T20" s="400"/>
      <c r="U20" s="400"/>
      <c r="V20" s="400"/>
      <c r="W20" s="400"/>
      <c r="X20" s="400"/>
      <c r="Y20" s="400"/>
      <c r="Z20" s="400"/>
      <c r="AA20" s="403"/>
      <c r="AB20" s="400"/>
      <c r="AC20" s="400"/>
      <c r="AD20" s="400"/>
      <c r="AE20" s="400"/>
      <c r="AF20" s="400"/>
      <c r="AG20" s="400"/>
      <c r="AH20" s="400"/>
      <c r="AI20" s="400"/>
      <c r="AJ20" s="400"/>
      <c r="AK20" s="400"/>
      <c r="AL20" s="400"/>
      <c r="AM20" s="400"/>
      <c r="AN20" s="403"/>
      <c r="AO20" s="400"/>
      <c r="AP20" s="400"/>
      <c r="AQ20" s="400"/>
      <c r="AR20" s="400"/>
      <c r="AS20" s="400"/>
      <c r="AT20" s="400"/>
      <c r="AU20" s="400"/>
      <c r="AV20" s="400"/>
      <c r="AW20" s="400"/>
      <c r="AX20" s="400"/>
      <c r="AY20" s="400"/>
      <c r="AZ20" s="400"/>
      <c r="BA20" s="403"/>
      <c r="BB20" s="400"/>
      <c r="BC20" s="400"/>
      <c r="BD20" s="400"/>
      <c r="BE20" s="400"/>
      <c r="BF20" s="400"/>
      <c r="BG20" s="400"/>
      <c r="BH20" s="400"/>
      <c r="BI20" s="400"/>
      <c r="BJ20" s="400"/>
      <c r="BK20" s="400"/>
      <c r="BL20" s="400"/>
      <c r="BM20" s="400"/>
      <c r="BN20" s="403"/>
      <c r="BO20" s="400"/>
      <c r="BP20" s="400"/>
      <c r="BQ20" s="400"/>
      <c r="BR20" s="400"/>
      <c r="BS20" s="400"/>
      <c r="BT20" s="400"/>
      <c r="BU20" s="400"/>
      <c r="BV20" s="400"/>
      <c r="BW20" s="400"/>
      <c r="BX20" s="400"/>
      <c r="BY20" s="400"/>
      <c r="BZ20" s="400"/>
      <c r="CA20" s="403"/>
      <c r="CB20" s="400"/>
      <c r="CC20" s="400"/>
      <c r="CD20" s="400"/>
      <c r="CE20" s="400"/>
      <c r="CF20" s="400"/>
      <c r="CG20" s="400"/>
      <c r="CH20" s="400"/>
      <c r="CI20" s="400"/>
      <c r="CJ20" s="400"/>
      <c r="CK20" s="400"/>
      <c r="CL20" s="400"/>
      <c r="CM20" s="400"/>
      <c r="CN20" s="403"/>
      <c r="CO20" s="400"/>
      <c r="CP20" s="400"/>
      <c r="CQ20" s="400"/>
      <c r="CR20" s="400"/>
      <c r="CS20" s="400"/>
      <c r="CT20" s="400"/>
      <c r="CU20" s="400"/>
      <c r="CV20" s="400"/>
      <c r="CW20" s="400"/>
      <c r="CX20" s="400"/>
      <c r="CY20" s="400"/>
      <c r="CZ20" s="400"/>
      <c r="DA20" s="403"/>
      <c r="DB20" s="400"/>
      <c r="DC20" s="400"/>
      <c r="DD20" s="400"/>
      <c r="DE20" s="400"/>
      <c r="DF20" s="400"/>
      <c r="DG20" s="400"/>
      <c r="DH20" s="400"/>
      <c r="DI20" s="400"/>
      <c r="DJ20" s="400"/>
      <c r="DK20" s="400"/>
      <c r="DL20" s="400"/>
      <c r="DM20" s="400"/>
      <c r="DN20" s="403"/>
      <c r="DO20" s="400"/>
      <c r="DP20" s="400"/>
      <c r="DQ20" s="400"/>
      <c r="DR20" s="400"/>
      <c r="DS20" s="400"/>
      <c r="DT20" s="400"/>
      <c r="DU20" s="400"/>
      <c r="DV20" s="400"/>
      <c r="DW20" s="400"/>
      <c r="DX20" s="400"/>
      <c r="DY20" s="400"/>
      <c r="DZ20" s="400"/>
      <c r="EA20" s="403"/>
      <c r="EB20" s="400"/>
      <c r="EC20" s="400"/>
      <c r="ED20" s="400"/>
      <c r="EE20" s="400"/>
      <c r="EF20" s="400"/>
      <c r="EG20" s="400"/>
      <c r="EH20" s="400"/>
      <c r="EI20" s="400"/>
      <c r="EJ20" s="400"/>
      <c r="EK20" s="400"/>
      <c r="EL20" s="400"/>
      <c r="EM20" s="400"/>
      <c r="EN20" s="403"/>
      <c r="EO20" s="400"/>
      <c r="EP20" s="400"/>
      <c r="EQ20" s="400"/>
      <c r="ER20" s="400"/>
      <c r="ES20" s="400"/>
      <c r="ET20" s="400"/>
      <c r="EU20" s="400"/>
      <c r="EV20" s="400"/>
      <c r="EW20" s="400"/>
      <c r="EX20" s="400"/>
      <c r="EY20" s="400"/>
      <c r="EZ20" s="400"/>
      <c r="FA20" s="403"/>
      <c r="FB20" s="400"/>
      <c r="FC20" s="400"/>
      <c r="FD20" s="400"/>
      <c r="FE20" s="400"/>
      <c r="FF20" s="400"/>
      <c r="FG20" s="400"/>
      <c r="FH20" s="400"/>
      <c r="FI20" s="400"/>
      <c r="FJ20" s="400"/>
      <c r="FK20" s="400"/>
      <c r="FL20" s="400"/>
      <c r="FM20" s="400"/>
      <c r="FN20" s="403"/>
      <c r="FO20" s="400"/>
      <c r="FP20" s="400"/>
      <c r="FQ20" s="400"/>
      <c r="FR20" s="400"/>
      <c r="FS20" s="400"/>
      <c r="FT20" s="400"/>
      <c r="FU20" s="400"/>
      <c r="FV20" s="400"/>
      <c r="FW20" s="400"/>
      <c r="FX20" s="400"/>
      <c r="FY20" s="400"/>
      <c r="FZ20" s="400"/>
      <c r="GA20" s="403"/>
      <c r="GB20" s="400"/>
      <c r="GC20" s="400"/>
      <c r="GD20" s="400"/>
      <c r="GE20" s="400"/>
      <c r="GF20" s="400"/>
      <c r="GG20" s="400"/>
      <c r="GH20" s="400"/>
      <c r="GI20" s="400"/>
      <c r="GJ20" s="400"/>
      <c r="GK20" s="400"/>
      <c r="GL20" s="400"/>
      <c r="GM20" s="400"/>
      <c r="GN20" s="403"/>
      <c r="GO20" s="400"/>
      <c r="GP20" s="400"/>
      <c r="GQ20" s="400"/>
      <c r="GR20" s="400"/>
      <c r="GS20" s="400"/>
      <c r="GT20" s="400"/>
      <c r="GU20" s="400"/>
      <c r="GV20" s="400"/>
      <c r="GW20" s="400"/>
      <c r="GX20" s="400"/>
      <c r="GY20" s="400"/>
      <c r="GZ20" s="400"/>
      <c r="HA20" s="403"/>
      <c r="HB20" s="400"/>
      <c r="HC20" s="400"/>
      <c r="HD20" s="400"/>
      <c r="HE20" s="400"/>
      <c r="HF20" s="400"/>
      <c r="HG20" s="400"/>
      <c r="HH20" s="400"/>
      <c r="HI20" s="400"/>
      <c r="HJ20" s="400"/>
      <c r="HK20" s="400"/>
      <c r="HL20" s="400"/>
      <c r="HM20" s="400"/>
      <c r="HN20" s="403"/>
      <c r="HO20" s="400"/>
      <c r="HP20" s="400"/>
      <c r="HQ20" s="400"/>
      <c r="HR20" s="400"/>
      <c r="HS20" s="400"/>
      <c r="HT20" s="400"/>
      <c r="HU20" s="400"/>
      <c r="HV20" s="400"/>
      <c r="HW20" s="400"/>
      <c r="HX20" s="400"/>
      <c r="HY20" s="400"/>
      <c r="HZ20" s="400"/>
      <c r="IA20" s="403"/>
      <c r="IB20" s="400"/>
      <c r="IC20" s="400"/>
      <c r="ID20" s="400"/>
      <c r="IE20" s="400"/>
      <c r="IF20" s="400"/>
      <c r="IG20" s="400"/>
      <c r="IH20" s="400"/>
      <c r="II20" s="400"/>
      <c r="IJ20" s="400"/>
      <c r="IK20" s="400"/>
      <c r="IL20" s="400"/>
      <c r="IM20" s="400"/>
      <c r="IN20" s="403"/>
      <c r="IO20" s="400"/>
      <c r="IP20" s="400"/>
      <c r="IQ20" s="400"/>
      <c r="IR20" s="400"/>
      <c r="IS20" s="400"/>
      <c r="IT20" s="400"/>
      <c r="IU20" s="400"/>
      <c r="IV20" s="400"/>
      <c r="IW20" s="400"/>
      <c r="IX20" s="400"/>
      <c r="IY20" s="400"/>
      <c r="IZ20" s="400"/>
      <c r="JA20" s="403"/>
      <c r="JB20" s="400"/>
      <c r="JC20" s="400"/>
      <c r="JD20" s="400"/>
      <c r="JE20" s="400"/>
      <c r="JF20" s="400"/>
      <c r="JG20" s="400"/>
      <c r="JH20" s="400"/>
      <c r="JI20" s="400"/>
      <c r="JJ20" s="400"/>
      <c r="JK20" s="400"/>
      <c r="JL20" s="400"/>
      <c r="JM20" s="400"/>
      <c r="JN20" s="403"/>
      <c r="JO20" s="400"/>
      <c r="JP20" s="400"/>
      <c r="JQ20" s="400"/>
      <c r="JR20" s="400"/>
      <c r="JS20" s="400"/>
      <c r="JT20" s="400"/>
      <c r="JU20" s="400"/>
      <c r="JV20" s="400"/>
      <c r="JW20" s="400"/>
      <c r="JX20" s="400"/>
      <c r="JY20" s="400"/>
      <c r="JZ20" s="400"/>
      <c r="KA20" s="403"/>
      <c r="KB20" s="400"/>
      <c r="KC20" s="400"/>
      <c r="KD20" s="400"/>
      <c r="KE20" s="400"/>
      <c r="KF20" s="400"/>
      <c r="KG20" s="400"/>
      <c r="KH20" s="400"/>
      <c r="KI20" s="400"/>
      <c r="KJ20" s="400"/>
      <c r="KK20" s="400"/>
      <c r="KL20" s="400"/>
      <c r="KM20" s="400"/>
      <c r="KN20" s="403"/>
      <c r="KO20" s="400"/>
      <c r="KP20" s="400"/>
      <c r="KQ20" s="400"/>
      <c r="KR20" s="400"/>
      <c r="KS20" s="400"/>
      <c r="KT20" s="400"/>
      <c r="KU20" s="400"/>
      <c r="KV20" s="400"/>
      <c r="KW20" s="400"/>
      <c r="KX20" s="400"/>
      <c r="KY20" s="400"/>
      <c r="KZ20" s="400"/>
      <c r="LA20" s="403"/>
      <c r="LB20" s="400"/>
      <c r="LC20" s="400"/>
      <c r="LD20" s="400"/>
      <c r="LE20" s="400"/>
      <c r="LF20" s="400"/>
      <c r="LG20" s="400"/>
      <c r="LH20" s="400"/>
      <c r="LI20" s="400"/>
      <c r="LJ20" s="400"/>
      <c r="LK20" s="400"/>
      <c r="LL20" s="400"/>
      <c r="LM20" s="400"/>
      <c r="LN20" s="403"/>
    </row>
    <row r="21" spans="1:326" s="546" customFormat="1">
      <c r="A21" s="543" t="s">
        <v>103</v>
      </c>
      <c r="B21" s="539">
        <f t="shared" ref="B21:M21" si="123">SUM(B22:B25,B28)</f>
        <v>0</v>
      </c>
      <c r="C21" s="539">
        <f t="shared" si="123"/>
        <v>0</v>
      </c>
      <c r="D21" s="539">
        <f t="shared" si="123"/>
        <v>0</v>
      </c>
      <c r="E21" s="539">
        <f t="shared" si="123"/>
        <v>0</v>
      </c>
      <c r="F21" s="539">
        <f t="shared" si="123"/>
        <v>0</v>
      </c>
      <c r="G21" s="539">
        <f t="shared" si="123"/>
        <v>0</v>
      </c>
      <c r="H21" s="539">
        <f t="shared" si="123"/>
        <v>0</v>
      </c>
      <c r="I21" s="539">
        <f t="shared" si="123"/>
        <v>0</v>
      </c>
      <c r="J21" s="539">
        <f t="shared" si="123"/>
        <v>0</v>
      </c>
      <c r="K21" s="539">
        <f t="shared" si="123"/>
        <v>0</v>
      </c>
      <c r="L21" s="539">
        <f t="shared" si="123"/>
        <v>0</v>
      </c>
      <c r="M21" s="539">
        <f t="shared" si="123"/>
        <v>0</v>
      </c>
      <c r="N21" s="539">
        <f>SUM(N22:N25,N28)</f>
        <v>0</v>
      </c>
      <c r="O21" s="539">
        <f t="shared" ref="O21:Z21" si="124">SUM(O22:O25,O28)</f>
        <v>0</v>
      </c>
      <c r="P21" s="539">
        <f t="shared" si="124"/>
        <v>0</v>
      </c>
      <c r="Q21" s="539">
        <f t="shared" si="124"/>
        <v>0</v>
      </c>
      <c r="R21" s="539">
        <f t="shared" si="124"/>
        <v>0</v>
      </c>
      <c r="S21" s="539">
        <f t="shared" si="124"/>
        <v>0</v>
      </c>
      <c r="T21" s="539">
        <f t="shared" si="124"/>
        <v>0</v>
      </c>
      <c r="U21" s="539">
        <f t="shared" si="124"/>
        <v>0</v>
      </c>
      <c r="V21" s="539">
        <f t="shared" si="124"/>
        <v>0</v>
      </c>
      <c r="W21" s="539">
        <f t="shared" si="124"/>
        <v>0</v>
      </c>
      <c r="X21" s="539">
        <f t="shared" si="124"/>
        <v>0</v>
      </c>
      <c r="Y21" s="539">
        <f t="shared" si="124"/>
        <v>0</v>
      </c>
      <c r="Z21" s="539">
        <f t="shared" si="124"/>
        <v>0</v>
      </c>
      <c r="AA21" s="539">
        <f>SUM(AA22:AA25,AA28)</f>
        <v>0</v>
      </c>
      <c r="AB21" s="539">
        <f t="shared" ref="AB21:AM21" si="125">SUM(AB22:AB25,AB28)</f>
        <v>0</v>
      </c>
      <c r="AC21" s="539">
        <f t="shared" si="125"/>
        <v>0</v>
      </c>
      <c r="AD21" s="539">
        <f t="shared" si="125"/>
        <v>0</v>
      </c>
      <c r="AE21" s="539">
        <f t="shared" si="125"/>
        <v>0</v>
      </c>
      <c r="AF21" s="539">
        <f t="shared" si="125"/>
        <v>0</v>
      </c>
      <c r="AG21" s="539">
        <f t="shared" si="125"/>
        <v>0</v>
      </c>
      <c r="AH21" s="539">
        <f t="shared" si="125"/>
        <v>0</v>
      </c>
      <c r="AI21" s="539">
        <f t="shared" si="125"/>
        <v>0</v>
      </c>
      <c r="AJ21" s="539">
        <f t="shared" si="125"/>
        <v>0</v>
      </c>
      <c r="AK21" s="539">
        <f t="shared" si="125"/>
        <v>0</v>
      </c>
      <c r="AL21" s="539">
        <f t="shared" si="125"/>
        <v>0</v>
      </c>
      <c r="AM21" s="539">
        <f t="shared" si="125"/>
        <v>0</v>
      </c>
      <c r="AN21" s="539">
        <f>SUM(AN22:AN25,AN28)</f>
        <v>0</v>
      </c>
      <c r="AO21" s="539">
        <f t="shared" ref="AO21:AZ21" si="126">SUM(AO22:AO25,AO28)</f>
        <v>89865.210027802779</v>
      </c>
      <c r="AP21" s="539">
        <f t="shared" si="126"/>
        <v>18136.52515272265</v>
      </c>
      <c r="AQ21" s="539">
        <f t="shared" si="126"/>
        <v>17844.511936818599</v>
      </c>
      <c r="AR21" s="539">
        <f t="shared" si="126"/>
        <v>17551.281999181607</v>
      </c>
      <c r="AS21" s="539">
        <f t="shared" si="126"/>
        <v>17256.830270137783</v>
      </c>
      <c r="AT21" s="539">
        <f t="shared" si="126"/>
        <v>16961.151658889619</v>
      </c>
      <c r="AU21" s="539">
        <f t="shared" si="126"/>
        <v>16664.241053427919</v>
      </c>
      <c r="AV21" s="539">
        <f t="shared" si="126"/>
        <v>16366.093320443471</v>
      </c>
      <c r="AW21" s="539">
        <f t="shared" si="126"/>
        <v>16066.703305238249</v>
      </c>
      <c r="AX21" s="539">
        <f t="shared" si="126"/>
        <v>46772.299760185757</v>
      </c>
      <c r="AY21" s="539">
        <f t="shared" si="126"/>
        <v>77348.484848484833</v>
      </c>
      <c r="AZ21" s="539">
        <f t="shared" si="126"/>
        <v>77348.484848484833</v>
      </c>
      <c r="BA21" s="539">
        <f>SUM(BA22:BA25,BA28)</f>
        <v>428181.81818181812</v>
      </c>
      <c r="BB21" s="539">
        <f t="shared" ref="BB21:BM21" si="127">SUM(BB22:BB25,BB28)</f>
        <v>77348.484848484833</v>
      </c>
      <c r="BC21" s="539">
        <f t="shared" si="127"/>
        <v>77348.484848484833</v>
      </c>
      <c r="BD21" s="539">
        <f t="shared" si="127"/>
        <v>77348.484848484833</v>
      </c>
      <c r="BE21" s="539">
        <f t="shared" si="127"/>
        <v>77348.484848484833</v>
      </c>
      <c r="BF21" s="539">
        <f t="shared" si="127"/>
        <v>77348.484848484833</v>
      </c>
      <c r="BG21" s="539">
        <f t="shared" si="127"/>
        <v>77348.484848484833</v>
      </c>
      <c r="BH21" s="539">
        <f t="shared" si="127"/>
        <v>77348.484848484833</v>
      </c>
      <c r="BI21" s="539">
        <f t="shared" si="127"/>
        <v>77348.484848484833</v>
      </c>
      <c r="BJ21" s="539">
        <f t="shared" si="127"/>
        <v>77348.484848484833</v>
      </c>
      <c r="BK21" s="539">
        <f t="shared" si="127"/>
        <v>77348.484848484833</v>
      </c>
      <c r="BL21" s="539">
        <f t="shared" si="127"/>
        <v>77348.484848484833</v>
      </c>
      <c r="BM21" s="539">
        <f t="shared" si="127"/>
        <v>77348.484848484833</v>
      </c>
      <c r="BN21" s="539">
        <f>SUM(BN22:BN25,BN28)</f>
        <v>928181.81818181789</v>
      </c>
      <c r="BO21" s="539">
        <f t="shared" ref="BO21:BZ21" si="128">SUM(BO22:BO25,BO28)</f>
        <v>77348.484848484833</v>
      </c>
      <c r="BP21" s="539">
        <f t="shared" si="128"/>
        <v>77348.484848484833</v>
      </c>
      <c r="BQ21" s="539">
        <f t="shared" si="128"/>
        <v>77348.484848484833</v>
      </c>
      <c r="BR21" s="539">
        <f t="shared" si="128"/>
        <v>77348.484848484833</v>
      </c>
      <c r="BS21" s="539">
        <f t="shared" si="128"/>
        <v>77348.484848484833</v>
      </c>
      <c r="BT21" s="539">
        <f t="shared" si="128"/>
        <v>77348.484848484833</v>
      </c>
      <c r="BU21" s="539">
        <f t="shared" si="128"/>
        <v>77348.484848484833</v>
      </c>
      <c r="BV21" s="539">
        <f t="shared" si="128"/>
        <v>77348.484848484833</v>
      </c>
      <c r="BW21" s="539">
        <f t="shared" si="128"/>
        <v>77348.484848484833</v>
      </c>
      <c r="BX21" s="539">
        <f t="shared" si="128"/>
        <v>77348.484848484833</v>
      </c>
      <c r="BY21" s="539">
        <f t="shared" si="128"/>
        <v>77348.484848484833</v>
      </c>
      <c r="BZ21" s="539">
        <f t="shared" si="128"/>
        <v>77348.484848484833</v>
      </c>
      <c r="CA21" s="539">
        <f>SUM(CA22:CA25,CA28)</f>
        <v>928181.81818181789</v>
      </c>
      <c r="CB21" s="539">
        <f t="shared" ref="CB21:CM21" si="129">SUM(CB22:CB25,CB28)</f>
        <v>77348.484848484833</v>
      </c>
      <c r="CC21" s="539">
        <f t="shared" si="129"/>
        <v>77348.484848484833</v>
      </c>
      <c r="CD21" s="539">
        <f t="shared" si="129"/>
        <v>77348.484848484833</v>
      </c>
      <c r="CE21" s="539">
        <f t="shared" si="129"/>
        <v>77348.484848484833</v>
      </c>
      <c r="CF21" s="539">
        <f t="shared" si="129"/>
        <v>77348.484848484833</v>
      </c>
      <c r="CG21" s="539">
        <f t="shared" si="129"/>
        <v>77348.484848484833</v>
      </c>
      <c r="CH21" s="539">
        <f t="shared" si="129"/>
        <v>77348.484848484833</v>
      </c>
      <c r="CI21" s="539">
        <f t="shared" si="129"/>
        <v>77348.484848484833</v>
      </c>
      <c r="CJ21" s="539">
        <f t="shared" si="129"/>
        <v>77348.484848484833</v>
      </c>
      <c r="CK21" s="539">
        <f t="shared" si="129"/>
        <v>77348.484848484833</v>
      </c>
      <c r="CL21" s="539">
        <f t="shared" si="129"/>
        <v>77348.484848484833</v>
      </c>
      <c r="CM21" s="539">
        <f t="shared" si="129"/>
        <v>77348.484848484833</v>
      </c>
      <c r="CN21" s="539">
        <f>SUM(CN22:CN25,CN28)</f>
        <v>928181.81818181789</v>
      </c>
      <c r="CO21" s="539">
        <f t="shared" ref="CO21:CZ21" si="130">SUM(CO22:CO25,CO28)</f>
        <v>77348.484848484833</v>
      </c>
      <c r="CP21" s="539">
        <f t="shared" si="130"/>
        <v>77348.484848484833</v>
      </c>
      <c r="CQ21" s="539">
        <f t="shared" si="130"/>
        <v>77348.484848484833</v>
      </c>
      <c r="CR21" s="539">
        <f t="shared" si="130"/>
        <v>77348.484848484833</v>
      </c>
      <c r="CS21" s="539">
        <f t="shared" si="130"/>
        <v>77348.484848484833</v>
      </c>
      <c r="CT21" s="539">
        <f t="shared" si="130"/>
        <v>77348.484848484833</v>
      </c>
      <c r="CU21" s="539">
        <f t="shared" si="130"/>
        <v>77348.484848484833</v>
      </c>
      <c r="CV21" s="539">
        <f t="shared" si="130"/>
        <v>77348.484848484833</v>
      </c>
      <c r="CW21" s="539">
        <f t="shared" si="130"/>
        <v>77348.484848484833</v>
      </c>
      <c r="CX21" s="539">
        <f t="shared" si="130"/>
        <v>77348.484848484833</v>
      </c>
      <c r="CY21" s="539">
        <f t="shared" si="130"/>
        <v>77348.484848484833</v>
      </c>
      <c r="CZ21" s="539">
        <f t="shared" si="130"/>
        <v>77348.484848484833</v>
      </c>
      <c r="DA21" s="539">
        <f>SUM(DA22:DA25,DA28)</f>
        <v>928181.81818181789</v>
      </c>
      <c r="DB21" s="539">
        <f t="shared" ref="DB21:DM21" si="131">SUM(DB22:DB25,DB28)</f>
        <v>77348.484848484833</v>
      </c>
      <c r="DC21" s="539">
        <f t="shared" si="131"/>
        <v>77348.484848484833</v>
      </c>
      <c r="DD21" s="539">
        <f t="shared" si="131"/>
        <v>77348.484848484833</v>
      </c>
      <c r="DE21" s="539">
        <f t="shared" si="131"/>
        <v>77348.484848484833</v>
      </c>
      <c r="DF21" s="539">
        <f t="shared" si="131"/>
        <v>77348.484848484833</v>
      </c>
      <c r="DG21" s="539">
        <f t="shared" si="131"/>
        <v>77348.484848484833</v>
      </c>
      <c r="DH21" s="539">
        <f t="shared" si="131"/>
        <v>77348.484848484833</v>
      </c>
      <c r="DI21" s="539">
        <f t="shared" si="131"/>
        <v>77348.484848484833</v>
      </c>
      <c r="DJ21" s="539">
        <f t="shared" si="131"/>
        <v>77348.484848484833</v>
      </c>
      <c r="DK21" s="539">
        <f t="shared" si="131"/>
        <v>77348.484848484833</v>
      </c>
      <c r="DL21" s="539">
        <f t="shared" si="131"/>
        <v>77348.484848484833</v>
      </c>
      <c r="DM21" s="539">
        <f t="shared" si="131"/>
        <v>77348.484848484833</v>
      </c>
      <c r="DN21" s="539">
        <f>SUM(DN22:DN25,DN28)</f>
        <v>928181.81818181789</v>
      </c>
      <c r="DO21" s="539">
        <f t="shared" ref="DO21:DZ21" si="132">SUM(DO22:DO25,DO28)</f>
        <v>77348.484848484833</v>
      </c>
      <c r="DP21" s="539">
        <f t="shared" si="132"/>
        <v>77348.484848484833</v>
      </c>
      <c r="DQ21" s="539">
        <f t="shared" si="132"/>
        <v>77348.484848484833</v>
      </c>
      <c r="DR21" s="539">
        <f t="shared" si="132"/>
        <v>77348.484848484833</v>
      </c>
      <c r="DS21" s="539">
        <f t="shared" si="132"/>
        <v>77348.484848484833</v>
      </c>
      <c r="DT21" s="539">
        <f t="shared" si="132"/>
        <v>77348.484848484833</v>
      </c>
      <c r="DU21" s="539">
        <f t="shared" si="132"/>
        <v>77348.484848484833</v>
      </c>
      <c r="DV21" s="539">
        <f t="shared" si="132"/>
        <v>77348.484848484833</v>
      </c>
      <c r="DW21" s="539">
        <f t="shared" si="132"/>
        <v>77348.484848484833</v>
      </c>
      <c r="DX21" s="539">
        <f t="shared" si="132"/>
        <v>77348.484848484833</v>
      </c>
      <c r="DY21" s="539">
        <f t="shared" si="132"/>
        <v>77348.484848484833</v>
      </c>
      <c r="DZ21" s="539">
        <f t="shared" si="132"/>
        <v>77348.484848484833</v>
      </c>
      <c r="EA21" s="539">
        <f>SUM(EA22:EA25,EA28)</f>
        <v>928181.81818181789</v>
      </c>
      <c r="EB21" s="539">
        <f t="shared" ref="EB21:EM21" si="133">SUM(EB22:EB25,EB28)</f>
        <v>77348.484848484833</v>
      </c>
      <c r="EC21" s="539">
        <f t="shared" si="133"/>
        <v>77348.484848484833</v>
      </c>
      <c r="ED21" s="539">
        <f t="shared" si="133"/>
        <v>77348.484848484833</v>
      </c>
      <c r="EE21" s="539">
        <f t="shared" si="133"/>
        <v>77348.484848484833</v>
      </c>
      <c r="EF21" s="539">
        <f t="shared" si="133"/>
        <v>77348.484848484833</v>
      </c>
      <c r="EG21" s="539">
        <f t="shared" si="133"/>
        <v>77348.484848484833</v>
      </c>
      <c r="EH21" s="539">
        <f t="shared" si="133"/>
        <v>77348.484848484833</v>
      </c>
      <c r="EI21" s="539">
        <f t="shared" si="133"/>
        <v>77348.484848484833</v>
      </c>
      <c r="EJ21" s="539">
        <f t="shared" si="133"/>
        <v>77348.484848484833</v>
      </c>
      <c r="EK21" s="539">
        <f t="shared" si="133"/>
        <v>77348.484848484833</v>
      </c>
      <c r="EL21" s="539">
        <f t="shared" si="133"/>
        <v>77348.484848484833</v>
      </c>
      <c r="EM21" s="539">
        <f t="shared" si="133"/>
        <v>77348.484848484833</v>
      </c>
      <c r="EN21" s="539">
        <f>SUM(EN22:EN25,EN28)</f>
        <v>928181.81818181789</v>
      </c>
      <c r="EO21" s="539">
        <f t="shared" ref="EO21:EZ21" si="134">SUM(EO22:EO25,EO28)</f>
        <v>77348.484848484833</v>
      </c>
      <c r="EP21" s="539">
        <f t="shared" si="134"/>
        <v>77348.484848484833</v>
      </c>
      <c r="EQ21" s="539">
        <f t="shared" si="134"/>
        <v>77348.484848484833</v>
      </c>
      <c r="ER21" s="539">
        <f t="shared" si="134"/>
        <v>77348.484848484833</v>
      </c>
      <c r="ES21" s="539">
        <f t="shared" si="134"/>
        <v>77348.484848484833</v>
      </c>
      <c r="ET21" s="539">
        <f t="shared" si="134"/>
        <v>77348.484848484833</v>
      </c>
      <c r="EU21" s="539">
        <f t="shared" si="134"/>
        <v>77348.484848484833</v>
      </c>
      <c r="EV21" s="539">
        <f t="shared" si="134"/>
        <v>77348.484848484833</v>
      </c>
      <c r="EW21" s="539">
        <f t="shared" si="134"/>
        <v>77348.484848484833</v>
      </c>
      <c r="EX21" s="539">
        <f t="shared" si="134"/>
        <v>77348.484848484833</v>
      </c>
      <c r="EY21" s="539">
        <f t="shared" si="134"/>
        <v>77348.484848484833</v>
      </c>
      <c r="EZ21" s="539">
        <f t="shared" si="134"/>
        <v>77348.484848484833</v>
      </c>
      <c r="FA21" s="539">
        <f>SUM(FA22:FA25,FA28)</f>
        <v>928181.81818181789</v>
      </c>
      <c r="FB21" s="539">
        <f t="shared" ref="FB21:FM21" si="135">SUM(FB22:FB25,FB28)</f>
        <v>77348.484848484833</v>
      </c>
      <c r="FC21" s="539">
        <f t="shared" si="135"/>
        <v>77348.484848484833</v>
      </c>
      <c r="FD21" s="539">
        <f t="shared" si="135"/>
        <v>77348.484848484833</v>
      </c>
      <c r="FE21" s="539">
        <f t="shared" si="135"/>
        <v>77348.484848484833</v>
      </c>
      <c r="FF21" s="539">
        <f t="shared" si="135"/>
        <v>77348.484848484833</v>
      </c>
      <c r="FG21" s="539">
        <f t="shared" si="135"/>
        <v>77348.484848484833</v>
      </c>
      <c r="FH21" s="539">
        <f t="shared" si="135"/>
        <v>77348.484848484833</v>
      </c>
      <c r="FI21" s="539">
        <f t="shared" si="135"/>
        <v>77348.484848484833</v>
      </c>
      <c r="FJ21" s="539">
        <f t="shared" si="135"/>
        <v>77348.484848484833</v>
      </c>
      <c r="FK21" s="539">
        <f t="shared" si="135"/>
        <v>77348.484848484833</v>
      </c>
      <c r="FL21" s="539">
        <f t="shared" si="135"/>
        <v>77348.484848484833</v>
      </c>
      <c r="FM21" s="539">
        <f t="shared" si="135"/>
        <v>77348.484848484833</v>
      </c>
      <c r="FN21" s="539">
        <f>SUM(FN22:FN25,FN28)</f>
        <v>928181.81818181789</v>
      </c>
      <c r="FO21" s="539">
        <f t="shared" ref="FO21:FZ21" si="136">SUM(FO22:FO25,FO28)</f>
        <v>77348.484848484833</v>
      </c>
      <c r="FP21" s="539">
        <f t="shared" si="136"/>
        <v>77348.484848484833</v>
      </c>
      <c r="FQ21" s="539">
        <f t="shared" si="136"/>
        <v>77348.484848484833</v>
      </c>
      <c r="FR21" s="539">
        <f t="shared" si="136"/>
        <v>77348.484848484833</v>
      </c>
      <c r="FS21" s="539">
        <f t="shared" si="136"/>
        <v>77348.484848484833</v>
      </c>
      <c r="FT21" s="539">
        <f t="shared" si="136"/>
        <v>77348.484848484833</v>
      </c>
      <c r="FU21" s="539">
        <f t="shared" si="136"/>
        <v>77348.484848484833</v>
      </c>
      <c r="FV21" s="539">
        <f t="shared" si="136"/>
        <v>77348.484848484833</v>
      </c>
      <c r="FW21" s="539">
        <f t="shared" si="136"/>
        <v>77348.484848484833</v>
      </c>
      <c r="FX21" s="539">
        <f t="shared" si="136"/>
        <v>77348.484848484833</v>
      </c>
      <c r="FY21" s="539">
        <f t="shared" si="136"/>
        <v>77348.484848484833</v>
      </c>
      <c r="FZ21" s="539">
        <f t="shared" si="136"/>
        <v>77348.484848484833</v>
      </c>
      <c r="GA21" s="539">
        <f>SUM(GA22:GA25,GA28)</f>
        <v>928181.81818181789</v>
      </c>
      <c r="GB21" s="539">
        <f t="shared" ref="GB21:GM21" si="137">SUM(GB22:GB25,GB28)</f>
        <v>92499.999999999985</v>
      </c>
      <c r="GC21" s="539">
        <f t="shared" si="137"/>
        <v>92499.999999999985</v>
      </c>
      <c r="GD21" s="539">
        <f t="shared" si="137"/>
        <v>92499.999999999985</v>
      </c>
      <c r="GE21" s="539">
        <f t="shared" si="137"/>
        <v>92499.999999999985</v>
      </c>
      <c r="GF21" s="539">
        <f t="shared" si="137"/>
        <v>92499.999999999985</v>
      </c>
      <c r="GG21" s="539">
        <f t="shared" si="137"/>
        <v>92499.999999999985</v>
      </c>
      <c r="GH21" s="539">
        <f t="shared" si="137"/>
        <v>92499.999999999985</v>
      </c>
      <c r="GI21" s="539">
        <f t="shared" si="137"/>
        <v>92499.999999999985</v>
      </c>
      <c r="GJ21" s="539">
        <f t="shared" si="137"/>
        <v>92499.999999999985</v>
      </c>
      <c r="GK21" s="539">
        <f t="shared" si="137"/>
        <v>92499.999999999985</v>
      </c>
      <c r="GL21" s="539">
        <f t="shared" si="137"/>
        <v>92499.999999999985</v>
      </c>
      <c r="GM21" s="539">
        <f t="shared" si="137"/>
        <v>-157499.99999999997</v>
      </c>
      <c r="GN21" s="539">
        <f>SUM(GN22:GN25,GN28)</f>
        <v>860000.00000000012</v>
      </c>
      <c r="GO21" s="539">
        <f t="shared" ref="GO21:GZ21" si="138">SUM(GO22:GO25,GO28)</f>
        <v>0</v>
      </c>
      <c r="GP21" s="539">
        <f t="shared" si="138"/>
        <v>0</v>
      </c>
      <c r="GQ21" s="539">
        <f t="shared" si="138"/>
        <v>0</v>
      </c>
      <c r="GR21" s="539">
        <f t="shared" si="138"/>
        <v>0</v>
      </c>
      <c r="GS21" s="539">
        <f t="shared" si="138"/>
        <v>0</v>
      </c>
      <c r="GT21" s="539">
        <f t="shared" si="138"/>
        <v>0</v>
      </c>
      <c r="GU21" s="539">
        <f t="shared" si="138"/>
        <v>0</v>
      </c>
      <c r="GV21" s="539">
        <f t="shared" si="138"/>
        <v>0</v>
      </c>
      <c r="GW21" s="539">
        <f t="shared" si="138"/>
        <v>0</v>
      </c>
      <c r="GX21" s="539">
        <f t="shared" si="138"/>
        <v>0</v>
      </c>
      <c r="GY21" s="539">
        <f t="shared" si="138"/>
        <v>0</v>
      </c>
      <c r="GZ21" s="539">
        <f t="shared" si="138"/>
        <v>0</v>
      </c>
      <c r="HA21" s="539">
        <f>SUM(HA22:HA25,HA28)</f>
        <v>0</v>
      </c>
      <c r="HB21" s="539">
        <f t="shared" ref="HB21:HM21" si="139">SUM(HB22:HB25,HB28)</f>
        <v>0</v>
      </c>
      <c r="HC21" s="539">
        <f t="shared" si="139"/>
        <v>0</v>
      </c>
      <c r="HD21" s="539">
        <f t="shared" si="139"/>
        <v>0</v>
      </c>
      <c r="HE21" s="539">
        <f t="shared" si="139"/>
        <v>0</v>
      </c>
      <c r="HF21" s="539">
        <f t="shared" si="139"/>
        <v>0</v>
      </c>
      <c r="HG21" s="539">
        <f t="shared" si="139"/>
        <v>0</v>
      </c>
      <c r="HH21" s="539">
        <f t="shared" si="139"/>
        <v>0</v>
      </c>
      <c r="HI21" s="539">
        <f t="shared" si="139"/>
        <v>0</v>
      </c>
      <c r="HJ21" s="539">
        <f t="shared" si="139"/>
        <v>0</v>
      </c>
      <c r="HK21" s="539">
        <f t="shared" si="139"/>
        <v>0</v>
      </c>
      <c r="HL21" s="539">
        <f t="shared" si="139"/>
        <v>0</v>
      </c>
      <c r="HM21" s="539">
        <f t="shared" si="139"/>
        <v>0</v>
      </c>
      <c r="HN21" s="539">
        <f>SUM(HN22:HN25,HN28)</f>
        <v>0</v>
      </c>
      <c r="HO21" s="539">
        <f t="shared" ref="HO21:HZ21" si="140">SUM(HO22:HO25,HO28)</f>
        <v>0</v>
      </c>
      <c r="HP21" s="539">
        <f t="shared" si="140"/>
        <v>0</v>
      </c>
      <c r="HQ21" s="539">
        <f t="shared" si="140"/>
        <v>0</v>
      </c>
      <c r="HR21" s="539">
        <f t="shared" si="140"/>
        <v>0</v>
      </c>
      <c r="HS21" s="539">
        <f t="shared" si="140"/>
        <v>0</v>
      </c>
      <c r="HT21" s="539">
        <f t="shared" si="140"/>
        <v>0</v>
      </c>
      <c r="HU21" s="539">
        <f t="shared" si="140"/>
        <v>0</v>
      </c>
      <c r="HV21" s="539">
        <f t="shared" si="140"/>
        <v>0</v>
      </c>
      <c r="HW21" s="539">
        <f t="shared" si="140"/>
        <v>0</v>
      </c>
      <c r="HX21" s="539">
        <f t="shared" si="140"/>
        <v>0</v>
      </c>
      <c r="HY21" s="539">
        <f t="shared" si="140"/>
        <v>0</v>
      </c>
      <c r="HZ21" s="539">
        <f t="shared" si="140"/>
        <v>0</v>
      </c>
      <c r="IA21" s="539">
        <f>SUM(IA22:IA25,IA28)</f>
        <v>0</v>
      </c>
      <c r="IB21" s="539">
        <f t="shared" ref="IB21:IM21" si="141">SUM(IB22:IB25,IB28)</f>
        <v>0</v>
      </c>
      <c r="IC21" s="539">
        <f t="shared" si="141"/>
        <v>0</v>
      </c>
      <c r="ID21" s="539">
        <f t="shared" si="141"/>
        <v>0</v>
      </c>
      <c r="IE21" s="539">
        <f t="shared" si="141"/>
        <v>0</v>
      </c>
      <c r="IF21" s="539">
        <f t="shared" si="141"/>
        <v>0</v>
      </c>
      <c r="IG21" s="539">
        <f t="shared" si="141"/>
        <v>0</v>
      </c>
      <c r="IH21" s="539">
        <f t="shared" si="141"/>
        <v>0</v>
      </c>
      <c r="II21" s="539">
        <f t="shared" si="141"/>
        <v>0</v>
      </c>
      <c r="IJ21" s="539">
        <f t="shared" si="141"/>
        <v>0</v>
      </c>
      <c r="IK21" s="539">
        <f t="shared" si="141"/>
        <v>0</v>
      </c>
      <c r="IL21" s="539">
        <f t="shared" si="141"/>
        <v>0</v>
      </c>
      <c r="IM21" s="539">
        <f t="shared" si="141"/>
        <v>0</v>
      </c>
      <c r="IN21" s="539">
        <f>SUM(IN22:IN25,IN28)</f>
        <v>0</v>
      </c>
      <c r="IO21" s="539">
        <f t="shared" ref="IO21:IZ21" si="142">SUM(IO22:IO25,IO28)</f>
        <v>0</v>
      </c>
      <c r="IP21" s="539">
        <f t="shared" si="142"/>
        <v>0</v>
      </c>
      <c r="IQ21" s="539">
        <f t="shared" si="142"/>
        <v>0</v>
      </c>
      <c r="IR21" s="539">
        <f t="shared" si="142"/>
        <v>0</v>
      </c>
      <c r="IS21" s="539">
        <f t="shared" si="142"/>
        <v>0</v>
      </c>
      <c r="IT21" s="539">
        <f t="shared" si="142"/>
        <v>0</v>
      </c>
      <c r="IU21" s="539">
        <f t="shared" si="142"/>
        <v>0</v>
      </c>
      <c r="IV21" s="539">
        <f t="shared" si="142"/>
        <v>0</v>
      </c>
      <c r="IW21" s="539">
        <f t="shared" si="142"/>
        <v>0</v>
      </c>
      <c r="IX21" s="539">
        <f t="shared" si="142"/>
        <v>0</v>
      </c>
      <c r="IY21" s="539">
        <f t="shared" si="142"/>
        <v>0</v>
      </c>
      <c r="IZ21" s="539">
        <f t="shared" si="142"/>
        <v>0</v>
      </c>
      <c r="JA21" s="539">
        <f>SUM(JA22:JA25,JA28)</f>
        <v>0</v>
      </c>
      <c r="JB21" s="539">
        <f t="shared" ref="JB21:JM21" si="143">SUM(JB22:JB25,JB28)</f>
        <v>0</v>
      </c>
      <c r="JC21" s="539">
        <f t="shared" si="143"/>
        <v>0</v>
      </c>
      <c r="JD21" s="539">
        <f t="shared" si="143"/>
        <v>0</v>
      </c>
      <c r="JE21" s="539">
        <f t="shared" si="143"/>
        <v>0</v>
      </c>
      <c r="JF21" s="539">
        <f t="shared" si="143"/>
        <v>0</v>
      </c>
      <c r="JG21" s="539">
        <f t="shared" si="143"/>
        <v>0</v>
      </c>
      <c r="JH21" s="539">
        <f t="shared" si="143"/>
        <v>0</v>
      </c>
      <c r="JI21" s="539">
        <f t="shared" si="143"/>
        <v>0</v>
      </c>
      <c r="JJ21" s="539">
        <f t="shared" si="143"/>
        <v>0</v>
      </c>
      <c r="JK21" s="539">
        <f t="shared" si="143"/>
        <v>0</v>
      </c>
      <c r="JL21" s="539">
        <f t="shared" si="143"/>
        <v>0</v>
      </c>
      <c r="JM21" s="539">
        <f t="shared" si="143"/>
        <v>0</v>
      </c>
      <c r="JN21" s="539">
        <f>SUM(JN22:JN25,JN28)</f>
        <v>0</v>
      </c>
      <c r="JO21" s="539">
        <f t="shared" ref="JO21:JZ21" si="144">SUM(JO22:JO25,JO28)</f>
        <v>0</v>
      </c>
      <c r="JP21" s="539">
        <f t="shared" si="144"/>
        <v>0</v>
      </c>
      <c r="JQ21" s="539">
        <f t="shared" si="144"/>
        <v>0</v>
      </c>
      <c r="JR21" s="539">
        <f t="shared" si="144"/>
        <v>0</v>
      </c>
      <c r="JS21" s="539">
        <f t="shared" si="144"/>
        <v>0</v>
      </c>
      <c r="JT21" s="539">
        <f t="shared" si="144"/>
        <v>0</v>
      </c>
      <c r="JU21" s="539">
        <f t="shared" si="144"/>
        <v>0</v>
      </c>
      <c r="JV21" s="539">
        <f t="shared" si="144"/>
        <v>0</v>
      </c>
      <c r="JW21" s="539">
        <f t="shared" si="144"/>
        <v>0</v>
      </c>
      <c r="JX21" s="539">
        <f t="shared" si="144"/>
        <v>0</v>
      </c>
      <c r="JY21" s="539">
        <f t="shared" si="144"/>
        <v>0</v>
      </c>
      <c r="JZ21" s="539">
        <f t="shared" si="144"/>
        <v>0</v>
      </c>
      <c r="KA21" s="539">
        <f>SUM(KA22:KA25,KA28)</f>
        <v>0</v>
      </c>
      <c r="KB21" s="539">
        <f t="shared" ref="KB21:KM21" si="145">SUM(KB22:KB25,KB28)</f>
        <v>0</v>
      </c>
      <c r="KC21" s="539">
        <f t="shared" si="145"/>
        <v>0</v>
      </c>
      <c r="KD21" s="539">
        <f t="shared" si="145"/>
        <v>0</v>
      </c>
      <c r="KE21" s="539">
        <f t="shared" si="145"/>
        <v>0</v>
      </c>
      <c r="KF21" s="539">
        <f t="shared" si="145"/>
        <v>0</v>
      </c>
      <c r="KG21" s="539">
        <f t="shared" si="145"/>
        <v>0</v>
      </c>
      <c r="KH21" s="539">
        <f t="shared" si="145"/>
        <v>0</v>
      </c>
      <c r="KI21" s="539">
        <f t="shared" si="145"/>
        <v>0</v>
      </c>
      <c r="KJ21" s="539">
        <f t="shared" si="145"/>
        <v>0</v>
      </c>
      <c r="KK21" s="539">
        <f t="shared" si="145"/>
        <v>0</v>
      </c>
      <c r="KL21" s="539">
        <f t="shared" si="145"/>
        <v>0</v>
      </c>
      <c r="KM21" s="539">
        <f t="shared" si="145"/>
        <v>0</v>
      </c>
      <c r="KN21" s="539">
        <f>SUM(KN22:KN25,KN28)</f>
        <v>0</v>
      </c>
      <c r="KO21" s="539">
        <f t="shared" ref="KO21:KZ21" si="146">SUM(KO22:KO25,KO28)</f>
        <v>0</v>
      </c>
      <c r="KP21" s="539">
        <f t="shared" si="146"/>
        <v>0</v>
      </c>
      <c r="KQ21" s="539">
        <f t="shared" si="146"/>
        <v>0</v>
      </c>
      <c r="KR21" s="539">
        <f t="shared" si="146"/>
        <v>0</v>
      </c>
      <c r="KS21" s="539">
        <f t="shared" si="146"/>
        <v>0</v>
      </c>
      <c r="KT21" s="539">
        <f t="shared" si="146"/>
        <v>0</v>
      </c>
      <c r="KU21" s="539">
        <f t="shared" si="146"/>
        <v>0</v>
      </c>
      <c r="KV21" s="539">
        <f t="shared" si="146"/>
        <v>0</v>
      </c>
      <c r="KW21" s="539">
        <f t="shared" si="146"/>
        <v>0</v>
      </c>
      <c r="KX21" s="539">
        <f t="shared" si="146"/>
        <v>0</v>
      </c>
      <c r="KY21" s="539">
        <f t="shared" si="146"/>
        <v>0</v>
      </c>
      <c r="KZ21" s="539">
        <f t="shared" si="146"/>
        <v>0</v>
      </c>
      <c r="LA21" s="539">
        <f>SUM(LA22:LA25,LA28)</f>
        <v>0</v>
      </c>
      <c r="LB21" s="539">
        <f t="shared" ref="LB21:LM21" si="147">SUM(LB22:LB25,LB28)</f>
        <v>0</v>
      </c>
      <c r="LC21" s="539">
        <f t="shared" si="147"/>
        <v>0</v>
      </c>
      <c r="LD21" s="539">
        <f t="shared" si="147"/>
        <v>0</v>
      </c>
      <c r="LE21" s="539">
        <f t="shared" si="147"/>
        <v>0</v>
      </c>
      <c r="LF21" s="539">
        <f t="shared" si="147"/>
        <v>0</v>
      </c>
      <c r="LG21" s="539">
        <f t="shared" si="147"/>
        <v>0</v>
      </c>
      <c r="LH21" s="539">
        <f t="shared" si="147"/>
        <v>0</v>
      </c>
      <c r="LI21" s="539">
        <f t="shared" si="147"/>
        <v>0</v>
      </c>
      <c r="LJ21" s="539">
        <f t="shared" si="147"/>
        <v>0</v>
      </c>
      <c r="LK21" s="539">
        <f t="shared" si="147"/>
        <v>0</v>
      </c>
      <c r="LL21" s="539">
        <f t="shared" si="147"/>
        <v>0</v>
      </c>
      <c r="LM21" s="539">
        <f t="shared" si="147"/>
        <v>0</v>
      </c>
      <c r="LN21" s="539">
        <f>SUM(LN22:LN25,LN28)</f>
        <v>0</v>
      </c>
    </row>
    <row r="22" spans="1:326" s="545" customFormat="1">
      <c r="A22" s="541" t="str">
        <f>A13</f>
        <v>M1 - Kredito srautai</v>
      </c>
      <c r="B22" s="687"/>
      <c r="C22" s="687"/>
      <c r="D22" s="687"/>
      <c r="E22" s="687"/>
      <c r="F22" s="687"/>
      <c r="G22" s="687"/>
      <c r="H22" s="687"/>
      <c r="I22" s="687"/>
      <c r="J22" s="687"/>
      <c r="K22" s="687"/>
      <c r="L22" s="687"/>
      <c r="M22" s="687"/>
      <c r="N22" s="692">
        <f>SUM(B22:M22)</f>
        <v>0</v>
      </c>
      <c r="O22" s="687"/>
      <c r="P22" s="687"/>
      <c r="Q22" s="687"/>
      <c r="R22" s="687"/>
      <c r="S22" s="687"/>
      <c r="T22" s="687"/>
      <c r="U22" s="687"/>
      <c r="V22" s="687"/>
      <c r="W22" s="687"/>
      <c r="X22" s="687"/>
      <c r="Y22" s="687"/>
      <c r="Z22" s="687"/>
      <c r="AA22" s="692">
        <f>SUM(O22:Z22)</f>
        <v>0</v>
      </c>
      <c r="AB22" s="687"/>
      <c r="AC22" s="687"/>
      <c r="AD22" s="687"/>
      <c r="AE22" s="687"/>
      <c r="AF22" s="687"/>
      <c r="AG22" s="687"/>
      <c r="AH22" s="687"/>
      <c r="AI22" s="687"/>
      <c r="AJ22" s="687"/>
      <c r="AK22" s="687"/>
      <c r="AL22" s="687"/>
      <c r="AM22" s="687"/>
      <c r="AN22" s="692">
        <f>SUM(AB22:AM22)</f>
        <v>0</v>
      </c>
      <c r="AO22" s="687"/>
      <c r="AP22" s="687"/>
      <c r="AQ22" s="687"/>
      <c r="AR22" s="687"/>
      <c r="AS22" s="687"/>
      <c r="AT22" s="687"/>
      <c r="AU22" s="687"/>
      <c r="AV22" s="687"/>
      <c r="AW22" s="687"/>
      <c r="AX22" s="687"/>
      <c r="AY22" s="687"/>
      <c r="AZ22" s="687"/>
      <c r="BA22" s="692">
        <f>SUM(AO22:AZ22)</f>
        <v>0</v>
      </c>
      <c r="BB22" s="687"/>
      <c r="BC22" s="687"/>
      <c r="BD22" s="687"/>
      <c r="BE22" s="687"/>
      <c r="BF22" s="687"/>
      <c r="BG22" s="687"/>
      <c r="BH22" s="687"/>
      <c r="BI22" s="687"/>
      <c r="BJ22" s="687"/>
      <c r="BK22" s="687"/>
      <c r="BL22" s="687"/>
      <c r="BM22" s="687"/>
      <c r="BN22" s="692">
        <f>SUM(BB22:BM22)</f>
        <v>0</v>
      </c>
      <c r="BO22" s="687"/>
      <c r="BP22" s="687"/>
      <c r="BQ22" s="687"/>
      <c r="BR22" s="687"/>
      <c r="BS22" s="687"/>
      <c r="BT22" s="687"/>
      <c r="BU22" s="687"/>
      <c r="BV22" s="687"/>
      <c r="BW22" s="687"/>
      <c r="BX22" s="687"/>
      <c r="BY22" s="687"/>
      <c r="BZ22" s="687"/>
      <c r="CA22" s="692">
        <f>SUM(BO22:BZ22)</f>
        <v>0</v>
      </c>
      <c r="CB22" s="687"/>
      <c r="CC22" s="687"/>
      <c r="CD22" s="687"/>
      <c r="CE22" s="687"/>
      <c r="CF22" s="687"/>
      <c r="CG22" s="687"/>
      <c r="CH22" s="687"/>
      <c r="CI22" s="687"/>
      <c r="CJ22" s="687"/>
      <c r="CK22" s="687"/>
      <c r="CL22" s="687"/>
      <c r="CM22" s="687"/>
      <c r="CN22" s="692">
        <f>SUM(CB22:CM22)</f>
        <v>0</v>
      </c>
      <c r="CO22" s="687"/>
      <c r="CP22" s="687"/>
      <c r="CQ22" s="687"/>
      <c r="CR22" s="687"/>
      <c r="CS22" s="687"/>
      <c r="CT22" s="687"/>
      <c r="CU22" s="687"/>
      <c r="CV22" s="687"/>
      <c r="CW22" s="687"/>
      <c r="CX22" s="687"/>
      <c r="CY22" s="687"/>
      <c r="CZ22" s="687"/>
      <c r="DA22" s="692">
        <f>SUM(CO22:CZ22)</f>
        <v>0</v>
      </c>
      <c r="DB22" s="687"/>
      <c r="DC22" s="687"/>
      <c r="DD22" s="687"/>
      <c r="DE22" s="687"/>
      <c r="DF22" s="687"/>
      <c r="DG22" s="687"/>
      <c r="DH22" s="687"/>
      <c r="DI22" s="687"/>
      <c r="DJ22" s="687"/>
      <c r="DK22" s="687"/>
      <c r="DL22" s="687"/>
      <c r="DM22" s="687"/>
      <c r="DN22" s="692">
        <f>SUM(DB22:DM22)</f>
        <v>0</v>
      </c>
      <c r="DO22" s="687"/>
      <c r="DP22" s="687"/>
      <c r="DQ22" s="687"/>
      <c r="DR22" s="687"/>
      <c r="DS22" s="687"/>
      <c r="DT22" s="687"/>
      <c r="DU22" s="687"/>
      <c r="DV22" s="687"/>
      <c r="DW22" s="687"/>
      <c r="DX22" s="687"/>
      <c r="DY22" s="687"/>
      <c r="DZ22" s="687"/>
      <c r="EA22" s="692">
        <f>SUM(DO22:DZ22)</f>
        <v>0</v>
      </c>
      <c r="EB22" s="687"/>
      <c r="EC22" s="687"/>
      <c r="ED22" s="687"/>
      <c r="EE22" s="687"/>
      <c r="EF22" s="687"/>
      <c r="EG22" s="687"/>
      <c r="EH22" s="687"/>
      <c r="EI22" s="687"/>
      <c r="EJ22" s="687"/>
      <c r="EK22" s="687"/>
      <c r="EL22" s="687"/>
      <c r="EM22" s="687"/>
      <c r="EN22" s="692">
        <f>SUM(EB22:EM22)</f>
        <v>0</v>
      </c>
      <c r="EO22" s="687"/>
      <c r="EP22" s="687"/>
      <c r="EQ22" s="687"/>
      <c r="ER22" s="687"/>
      <c r="ES22" s="687"/>
      <c r="ET22" s="687"/>
      <c r="EU22" s="687"/>
      <c r="EV22" s="687"/>
      <c r="EW22" s="687"/>
      <c r="EX22" s="687"/>
      <c r="EY22" s="687"/>
      <c r="EZ22" s="687"/>
      <c r="FA22" s="692">
        <f>SUM(EO22:EZ22)</f>
        <v>0</v>
      </c>
      <c r="FB22" s="687"/>
      <c r="FC22" s="687"/>
      <c r="FD22" s="687"/>
      <c r="FE22" s="687"/>
      <c r="FF22" s="687"/>
      <c r="FG22" s="687"/>
      <c r="FH22" s="687"/>
      <c r="FI22" s="687"/>
      <c r="FJ22" s="687"/>
      <c r="FK22" s="687"/>
      <c r="FL22" s="687"/>
      <c r="FM22" s="687"/>
      <c r="FN22" s="692">
        <f>SUM(FB22:FM22)</f>
        <v>0</v>
      </c>
      <c r="FO22" s="687"/>
      <c r="FP22" s="687"/>
      <c r="FQ22" s="687"/>
      <c r="FR22" s="687"/>
      <c r="FS22" s="687"/>
      <c r="FT22" s="687"/>
      <c r="FU22" s="687"/>
      <c r="FV22" s="687"/>
      <c r="FW22" s="687"/>
      <c r="FX22" s="687"/>
      <c r="FY22" s="687"/>
      <c r="FZ22" s="687"/>
      <c r="GA22" s="692">
        <f>SUM(FO22:FZ22)</f>
        <v>0</v>
      </c>
      <c r="GB22" s="687"/>
      <c r="GC22" s="687"/>
      <c r="GD22" s="687"/>
      <c r="GE22" s="687"/>
      <c r="GF22" s="687"/>
      <c r="GG22" s="687"/>
      <c r="GH22" s="687"/>
      <c r="GI22" s="687"/>
      <c r="GJ22" s="687"/>
      <c r="GK22" s="687"/>
      <c r="GL22" s="687"/>
      <c r="GM22" s="687"/>
      <c r="GN22" s="692">
        <f>SUM(GB22:GM22)</f>
        <v>0</v>
      </c>
      <c r="GO22" s="687"/>
      <c r="GP22" s="687"/>
      <c r="GQ22" s="687"/>
      <c r="GR22" s="687"/>
      <c r="GS22" s="687"/>
      <c r="GT22" s="687"/>
      <c r="GU22" s="687"/>
      <c r="GV22" s="687"/>
      <c r="GW22" s="687"/>
      <c r="GX22" s="687"/>
      <c r="GY22" s="687"/>
      <c r="GZ22" s="687"/>
      <c r="HA22" s="692">
        <f>SUM(GO22:GZ22)</f>
        <v>0</v>
      </c>
      <c r="HB22" s="687"/>
      <c r="HC22" s="687"/>
      <c r="HD22" s="687"/>
      <c r="HE22" s="687"/>
      <c r="HF22" s="687"/>
      <c r="HG22" s="687"/>
      <c r="HH22" s="687"/>
      <c r="HI22" s="687"/>
      <c r="HJ22" s="687"/>
      <c r="HK22" s="687"/>
      <c r="HL22" s="687"/>
      <c r="HM22" s="687"/>
      <c r="HN22" s="692">
        <f>SUM(HB22:HM22)</f>
        <v>0</v>
      </c>
      <c r="HO22" s="687"/>
      <c r="HP22" s="687"/>
      <c r="HQ22" s="687"/>
      <c r="HR22" s="687"/>
      <c r="HS22" s="687"/>
      <c r="HT22" s="687"/>
      <c r="HU22" s="687"/>
      <c r="HV22" s="687"/>
      <c r="HW22" s="687"/>
      <c r="HX22" s="687"/>
      <c r="HY22" s="687"/>
      <c r="HZ22" s="687"/>
      <c r="IA22" s="692">
        <f>SUM(HO22:HZ22)</f>
        <v>0</v>
      </c>
      <c r="IB22" s="687"/>
      <c r="IC22" s="687"/>
      <c r="ID22" s="687"/>
      <c r="IE22" s="687"/>
      <c r="IF22" s="687"/>
      <c r="IG22" s="687"/>
      <c r="IH22" s="687"/>
      <c r="II22" s="687"/>
      <c r="IJ22" s="687"/>
      <c r="IK22" s="687"/>
      <c r="IL22" s="687"/>
      <c r="IM22" s="687"/>
      <c r="IN22" s="692">
        <f>SUM(IB22:IM22)</f>
        <v>0</v>
      </c>
      <c r="IO22" s="687"/>
      <c r="IP22" s="687"/>
      <c r="IQ22" s="687"/>
      <c r="IR22" s="687"/>
      <c r="IS22" s="687"/>
      <c r="IT22" s="687"/>
      <c r="IU22" s="687"/>
      <c r="IV22" s="687"/>
      <c r="IW22" s="687"/>
      <c r="IX22" s="687"/>
      <c r="IY22" s="687"/>
      <c r="IZ22" s="687"/>
      <c r="JA22" s="692">
        <f>SUM(IO22:IZ22)</f>
        <v>0</v>
      </c>
      <c r="JB22" s="687"/>
      <c r="JC22" s="687"/>
      <c r="JD22" s="687"/>
      <c r="JE22" s="687"/>
      <c r="JF22" s="687"/>
      <c r="JG22" s="687"/>
      <c r="JH22" s="687"/>
      <c r="JI22" s="687"/>
      <c r="JJ22" s="687"/>
      <c r="JK22" s="687"/>
      <c r="JL22" s="687"/>
      <c r="JM22" s="687"/>
      <c r="JN22" s="692">
        <f>SUM(JB22:JM22)</f>
        <v>0</v>
      </c>
      <c r="JO22" s="687"/>
      <c r="JP22" s="687"/>
      <c r="JQ22" s="687"/>
      <c r="JR22" s="687"/>
      <c r="JS22" s="687"/>
      <c r="JT22" s="687"/>
      <c r="JU22" s="687"/>
      <c r="JV22" s="687"/>
      <c r="JW22" s="687"/>
      <c r="JX22" s="687"/>
      <c r="JY22" s="687"/>
      <c r="JZ22" s="687"/>
      <c r="KA22" s="692">
        <f>SUM(JO22:JZ22)</f>
        <v>0</v>
      </c>
      <c r="KB22" s="687"/>
      <c r="KC22" s="687"/>
      <c r="KD22" s="687"/>
      <c r="KE22" s="687"/>
      <c r="KF22" s="687"/>
      <c r="KG22" s="687"/>
      <c r="KH22" s="687"/>
      <c r="KI22" s="687"/>
      <c r="KJ22" s="687"/>
      <c r="KK22" s="687"/>
      <c r="KL22" s="687"/>
      <c r="KM22" s="687"/>
      <c r="KN22" s="692">
        <f>SUM(KB22:KM22)</f>
        <v>0</v>
      </c>
      <c r="KO22" s="687"/>
      <c r="KP22" s="687"/>
      <c r="KQ22" s="687"/>
      <c r="KR22" s="687"/>
      <c r="KS22" s="687"/>
      <c r="KT22" s="687"/>
      <c r="KU22" s="687"/>
      <c r="KV22" s="687"/>
      <c r="KW22" s="687"/>
      <c r="KX22" s="687"/>
      <c r="KY22" s="687"/>
      <c r="KZ22" s="687"/>
      <c r="LA22" s="692">
        <f>SUM(KO22:KZ22)</f>
        <v>0</v>
      </c>
      <c r="LB22" s="687"/>
      <c r="LC22" s="687"/>
      <c r="LD22" s="687"/>
      <c r="LE22" s="687"/>
      <c r="LF22" s="687"/>
      <c r="LG22" s="687"/>
      <c r="LH22" s="687"/>
      <c r="LI22" s="687"/>
      <c r="LJ22" s="687"/>
      <c r="LK22" s="687"/>
      <c r="LL22" s="687"/>
      <c r="LM22" s="687"/>
      <c r="LN22" s="692">
        <f>SUM(LB22:LM22)</f>
        <v>0</v>
      </c>
    </row>
    <row r="23" spans="1:326" s="545" customFormat="1">
      <c r="A23" s="541" t="str">
        <f t="shared" ref="A23" si="148">A14</f>
        <v>M2 - Nuosavo kapitalo srautai</v>
      </c>
      <c r="B23" s="687"/>
      <c r="C23" s="687"/>
      <c r="D23" s="687"/>
      <c r="E23" s="687"/>
      <c r="F23" s="687"/>
      <c r="G23" s="687"/>
      <c r="H23" s="687"/>
      <c r="I23" s="687"/>
      <c r="J23" s="687"/>
      <c r="K23" s="687"/>
      <c r="L23" s="687"/>
      <c r="M23" s="687"/>
      <c r="N23" s="692"/>
      <c r="O23" s="687"/>
      <c r="P23" s="687"/>
      <c r="Q23" s="687"/>
      <c r="R23" s="687"/>
      <c r="S23" s="687"/>
      <c r="T23" s="687"/>
      <c r="U23" s="687"/>
      <c r="V23" s="687"/>
      <c r="W23" s="687"/>
      <c r="X23" s="687"/>
      <c r="Y23" s="687"/>
      <c r="Z23" s="687"/>
      <c r="AA23" s="692"/>
      <c r="AB23" s="687"/>
      <c r="AC23" s="687"/>
      <c r="AD23" s="687"/>
      <c r="AE23" s="687"/>
      <c r="AF23" s="687"/>
      <c r="AG23" s="687"/>
      <c r="AH23" s="687"/>
      <c r="AI23" s="687"/>
      <c r="AJ23" s="687"/>
      <c r="AK23" s="687"/>
      <c r="AL23" s="687"/>
      <c r="AM23" s="687"/>
      <c r="AN23" s="692"/>
      <c r="AO23" s="687"/>
      <c r="AP23" s="687"/>
      <c r="AQ23" s="687"/>
      <c r="AR23" s="687"/>
      <c r="AS23" s="687"/>
      <c r="AT23" s="687"/>
      <c r="AU23" s="687"/>
      <c r="AV23" s="687"/>
      <c r="AW23" s="687"/>
      <c r="AX23" s="687"/>
      <c r="AY23" s="687"/>
      <c r="AZ23" s="687"/>
      <c r="BA23" s="692"/>
      <c r="BB23" s="687"/>
      <c r="BC23" s="687"/>
      <c r="BD23" s="687"/>
      <c r="BE23" s="687"/>
      <c r="BF23" s="687"/>
      <c r="BG23" s="687"/>
      <c r="BH23" s="687"/>
      <c r="BI23" s="687"/>
      <c r="BJ23" s="687"/>
      <c r="BK23" s="687"/>
      <c r="BL23" s="687"/>
      <c r="BM23" s="687"/>
      <c r="BN23" s="692"/>
      <c r="BO23" s="687"/>
      <c r="BP23" s="687"/>
      <c r="BQ23" s="687"/>
      <c r="BR23" s="687"/>
      <c r="BS23" s="687"/>
      <c r="BT23" s="687"/>
      <c r="BU23" s="687"/>
      <c r="BV23" s="687"/>
      <c r="BW23" s="687"/>
      <c r="BX23" s="687"/>
      <c r="BY23" s="687"/>
      <c r="BZ23" s="687"/>
      <c r="CA23" s="692"/>
      <c r="CB23" s="687"/>
      <c r="CC23" s="687"/>
      <c r="CD23" s="687"/>
      <c r="CE23" s="687"/>
      <c r="CF23" s="687"/>
      <c r="CG23" s="687"/>
      <c r="CH23" s="687"/>
      <c r="CI23" s="687"/>
      <c r="CJ23" s="687"/>
      <c r="CK23" s="687"/>
      <c r="CL23" s="687"/>
      <c r="CM23" s="687"/>
      <c r="CN23" s="692"/>
      <c r="CO23" s="687"/>
      <c r="CP23" s="687"/>
      <c r="CQ23" s="687"/>
      <c r="CR23" s="687"/>
      <c r="CS23" s="687"/>
      <c r="CT23" s="687"/>
      <c r="CU23" s="687"/>
      <c r="CV23" s="687"/>
      <c r="CW23" s="687"/>
      <c r="CX23" s="687"/>
      <c r="CY23" s="687"/>
      <c r="CZ23" s="687"/>
      <c r="DA23" s="692"/>
      <c r="DB23" s="687"/>
      <c r="DC23" s="687"/>
      <c r="DD23" s="687"/>
      <c r="DE23" s="687"/>
      <c r="DF23" s="687"/>
      <c r="DG23" s="687"/>
      <c r="DH23" s="687"/>
      <c r="DI23" s="687"/>
      <c r="DJ23" s="687"/>
      <c r="DK23" s="687"/>
      <c r="DL23" s="687"/>
      <c r="DM23" s="687"/>
      <c r="DN23" s="692"/>
      <c r="DO23" s="687"/>
      <c r="DP23" s="687"/>
      <c r="DQ23" s="687"/>
      <c r="DR23" s="687"/>
      <c r="DS23" s="687"/>
      <c r="DT23" s="687"/>
      <c r="DU23" s="687"/>
      <c r="DV23" s="687"/>
      <c r="DW23" s="687"/>
      <c r="DX23" s="687"/>
      <c r="DY23" s="687"/>
      <c r="DZ23" s="687"/>
      <c r="EA23" s="692"/>
      <c r="EB23" s="687"/>
      <c r="EC23" s="687"/>
      <c r="ED23" s="687"/>
      <c r="EE23" s="687"/>
      <c r="EF23" s="687"/>
      <c r="EG23" s="687"/>
      <c r="EH23" s="687"/>
      <c r="EI23" s="687"/>
      <c r="EJ23" s="687"/>
      <c r="EK23" s="687"/>
      <c r="EL23" s="687"/>
      <c r="EM23" s="687"/>
      <c r="EN23" s="692"/>
      <c r="EO23" s="687"/>
      <c r="EP23" s="687"/>
      <c r="EQ23" s="687"/>
      <c r="ER23" s="687"/>
      <c r="ES23" s="687"/>
      <c r="ET23" s="687"/>
      <c r="EU23" s="687"/>
      <c r="EV23" s="687"/>
      <c r="EW23" s="687"/>
      <c r="EX23" s="687"/>
      <c r="EY23" s="687"/>
      <c r="EZ23" s="687"/>
      <c r="FA23" s="692"/>
      <c r="FB23" s="687"/>
      <c r="FC23" s="687"/>
      <c r="FD23" s="687"/>
      <c r="FE23" s="687"/>
      <c r="FF23" s="687"/>
      <c r="FG23" s="687"/>
      <c r="FH23" s="687"/>
      <c r="FI23" s="687"/>
      <c r="FJ23" s="687"/>
      <c r="FK23" s="687"/>
      <c r="FL23" s="687"/>
      <c r="FM23" s="687"/>
      <c r="FN23" s="692"/>
      <c r="FO23" s="687"/>
      <c r="FP23" s="687"/>
      <c r="FQ23" s="687"/>
      <c r="FR23" s="687"/>
      <c r="FS23" s="687"/>
      <c r="FT23" s="687"/>
      <c r="FU23" s="687"/>
      <c r="FV23" s="687"/>
      <c r="FW23" s="687"/>
      <c r="FX23" s="687"/>
      <c r="FY23" s="687"/>
      <c r="FZ23" s="687"/>
      <c r="GA23" s="692"/>
      <c r="GB23" s="687"/>
      <c r="GC23" s="687"/>
      <c r="GD23" s="687"/>
      <c r="GE23" s="687"/>
      <c r="GF23" s="687"/>
      <c r="GG23" s="687"/>
      <c r="GH23" s="687"/>
      <c r="GI23" s="687"/>
      <c r="GJ23" s="687"/>
      <c r="GK23" s="687"/>
      <c r="GL23" s="687"/>
      <c r="GM23" s="687"/>
      <c r="GN23" s="692"/>
      <c r="GO23" s="687"/>
      <c r="GP23" s="687"/>
      <c r="GQ23" s="687"/>
      <c r="GR23" s="687"/>
      <c r="GS23" s="687"/>
      <c r="GT23" s="687"/>
      <c r="GU23" s="687"/>
      <c r="GV23" s="687"/>
      <c r="GW23" s="687"/>
      <c r="GX23" s="687"/>
      <c r="GY23" s="687"/>
      <c r="GZ23" s="687"/>
      <c r="HA23" s="692"/>
      <c r="HB23" s="687"/>
      <c r="HC23" s="687"/>
      <c r="HD23" s="687"/>
      <c r="HE23" s="687"/>
      <c r="HF23" s="687"/>
      <c r="HG23" s="687"/>
      <c r="HH23" s="687"/>
      <c r="HI23" s="687"/>
      <c r="HJ23" s="687"/>
      <c r="HK23" s="687"/>
      <c r="HL23" s="687"/>
      <c r="HM23" s="687"/>
      <c r="HN23" s="692"/>
      <c r="HO23" s="687"/>
      <c r="HP23" s="687"/>
      <c r="HQ23" s="687"/>
      <c r="HR23" s="687"/>
      <c r="HS23" s="687"/>
      <c r="HT23" s="687"/>
      <c r="HU23" s="687"/>
      <c r="HV23" s="687"/>
      <c r="HW23" s="687"/>
      <c r="HX23" s="687"/>
      <c r="HY23" s="687"/>
      <c r="HZ23" s="687"/>
      <c r="IA23" s="692"/>
      <c r="IB23" s="687"/>
      <c r="IC23" s="687"/>
      <c r="ID23" s="687"/>
      <c r="IE23" s="687"/>
      <c r="IF23" s="687"/>
      <c r="IG23" s="687"/>
      <c r="IH23" s="687"/>
      <c r="II23" s="687"/>
      <c r="IJ23" s="687"/>
      <c r="IK23" s="687"/>
      <c r="IL23" s="687"/>
      <c r="IM23" s="687"/>
      <c r="IN23" s="692"/>
      <c r="IO23" s="687"/>
      <c r="IP23" s="687"/>
      <c r="IQ23" s="687"/>
      <c r="IR23" s="687"/>
      <c r="IS23" s="687"/>
      <c r="IT23" s="687"/>
      <c r="IU23" s="687"/>
      <c r="IV23" s="687"/>
      <c r="IW23" s="687"/>
      <c r="IX23" s="687"/>
      <c r="IY23" s="687"/>
      <c r="IZ23" s="687"/>
      <c r="JA23" s="692"/>
      <c r="JB23" s="687"/>
      <c r="JC23" s="687"/>
      <c r="JD23" s="687"/>
      <c r="JE23" s="687"/>
      <c r="JF23" s="687"/>
      <c r="JG23" s="687"/>
      <c r="JH23" s="687"/>
      <c r="JI23" s="687"/>
      <c r="JJ23" s="687"/>
      <c r="JK23" s="687"/>
      <c r="JL23" s="687"/>
      <c r="JM23" s="687"/>
      <c r="JN23" s="692"/>
      <c r="JO23" s="687"/>
      <c r="JP23" s="687"/>
      <c r="JQ23" s="687"/>
      <c r="JR23" s="687"/>
      <c r="JS23" s="687"/>
      <c r="JT23" s="687"/>
      <c r="JU23" s="687"/>
      <c r="JV23" s="687"/>
      <c r="JW23" s="687"/>
      <c r="JX23" s="687"/>
      <c r="JY23" s="687"/>
      <c r="JZ23" s="687"/>
      <c r="KA23" s="692"/>
      <c r="KB23" s="687"/>
      <c r="KC23" s="687"/>
      <c r="KD23" s="687"/>
      <c r="KE23" s="687"/>
      <c r="KF23" s="687"/>
      <c r="KG23" s="687"/>
      <c r="KH23" s="687"/>
      <c r="KI23" s="687"/>
      <c r="KJ23" s="687"/>
      <c r="KK23" s="687"/>
      <c r="KL23" s="687"/>
      <c r="KM23" s="687"/>
      <c r="KN23" s="692"/>
      <c r="KO23" s="687"/>
      <c r="KP23" s="687"/>
      <c r="KQ23" s="687"/>
      <c r="KR23" s="687"/>
      <c r="KS23" s="687"/>
      <c r="KT23" s="687"/>
      <c r="KU23" s="687"/>
      <c r="KV23" s="687"/>
      <c r="KW23" s="687"/>
      <c r="KX23" s="687"/>
      <c r="KY23" s="687"/>
      <c r="KZ23" s="687"/>
      <c r="LA23" s="692"/>
      <c r="LB23" s="687"/>
      <c r="LC23" s="687"/>
      <c r="LD23" s="687"/>
      <c r="LE23" s="687"/>
      <c r="LF23" s="687"/>
      <c r="LG23" s="687"/>
      <c r="LH23" s="687"/>
      <c r="LI23" s="687"/>
      <c r="LJ23" s="687"/>
      <c r="LK23" s="687"/>
      <c r="LL23" s="687"/>
      <c r="LM23" s="687"/>
      <c r="LN23" s="692"/>
    </row>
    <row r="24" spans="1:326" s="545" customFormat="1">
      <c r="A24" s="541" t="s">
        <v>403</v>
      </c>
      <c r="B24" s="401">
        <f t="shared" ref="B24:M24" si="149">+B15</f>
        <v>0</v>
      </c>
      <c r="C24" s="401">
        <f t="shared" si="149"/>
        <v>0</v>
      </c>
      <c r="D24" s="401">
        <f t="shared" si="149"/>
        <v>0</v>
      </c>
      <c r="E24" s="401">
        <f t="shared" si="149"/>
        <v>0</v>
      </c>
      <c r="F24" s="401">
        <f t="shared" si="149"/>
        <v>0</v>
      </c>
      <c r="G24" s="401">
        <f t="shared" si="149"/>
        <v>0</v>
      </c>
      <c r="H24" s="401">
        <f t="shared" si="149"/>
        <v>0</v>
      </c>
      <c r="I24" s="401">
        <f t="shared" si="149"/>
        <v>0</v>
      </c>
      <c r="J24" s="401">
        <f t="shared" si="149"/>
        <v>0</v>
      </c>
      <c r="K24" s="401">
        <f t="shared" si="149"/>
        <v>0</v>
      </c>
      <c r="L24" s="401">
        <f t="shared" si="149"/>
        <v>0</v>
      </c>
      <c r="M24" s="401">
        <f t="shared" si="149"/>
        <v>0</v>
      </c>
      <c r="N24" s="539">
        <f t="shared" ref="N24:N26" si="150">SUM(B24:M24)</f>
        <v>0</v>
      </c>
      <c r="O24" s="401">
        <f t="shared" ref="O24:Z24" si="151">+O15</f>
        <v>0</v>
      </c>
      <c r="P24" s="401">
        <f t="shared" si="151"/>
        <v>0</v>
      </c>
      <c r="Q24" s="401">
        <f t="shared" si="151"/>
        <v>0</v>
      </c>
      <c r="R24" s="401">
        <f t="shared" si="151"/>
        <v>0</v>
      </c>
      <c r="S24" s="401">
        <f t="shared" si="151"/>
        <v>0</v>
      </c>
      <c r="T24" s="401">
        <f t="shared" si="151"/>
        <v>0</v>
      </c>
      <c r="U24" s="401">
        <f t="shared" si="151"/>
        <v>0</v>
      </c>
      <c r="V24" s="401">
        <f t="shared" si="151"/>
        <v>0</v>
      </c>
      <c r="W24" s="401">
        <f t="shared" si="151"/>
        <v>0</v>
      </c>
      <c r="X24" s="401">
        <f t="shared" si="151"/>
        <v>0</v>
      </c>
      <c r="Y24" s="401">
        <f t="shared" si="151"/>
        <v>0</v>
      </c>
      <c r="Z24" s="401">
        <f t="shared" si="151"/>
        <v>0</v>
      </c>
      <c r="AA24" s="539">
        <f t="shared" ref="AA24:AA26" si="152">SUM(O24:Z24)</f>
        <v>0</v>
      </c>
      <c r="AB24" s="401">
        <f t="shared" ref="AB24:AM24" si="153">+AB15</f>
        <v>0</v>
      </c>
      <c r="AC24" s="401">
        <f t="shared" si="153"/>
        <v>0</v>
      </c>
      <c r="AD24" s="401">
        <f t="shared" si="153"/>
        <v>0</v>
      </c>
      <c r="AE24" s="401">
        <f t="shared" si="153"/>
        <v>0</v>
      </c>
      <c r="AF24" s="401">
        <f t="shared" si="153"/>
        <v>0</v>
      </c>
      <c r="AG24" s="401">
        <f t="shared" si="153"/>
        <v>0</v>
      </c>
      <c r="AH24" s="401">
        <f t="shared" si="153"/>
        <v>0</v>
      </c>
      <c r="AI24" s="401">
        <f t="shared" si="153"/>
        <v>0</v>
      </c>
      <c r="AJ24" s="401">
        <f t="shared" si="153"/>
        <v>0</v>
      </c>
      <c r="AK24" s="401">
        <f t="shared" si="153"/>
        <v>0</v>
      </c>
      <c r="AL24" s="401">
        <f t="shared" si="153"/>
        <v>0</v>
      </c>
      <c r="AM24" s="401">
        <f t="shared" si="153"/>
        <v>0</v>
      </c>
      <c r="AN24" s="539">
        <f t="shared" ref="AN24:AN26" si="154">SUM(AB24:AM24)</f>
        <v>0</v>
      </c>
      <c r="AO24" s="401">
        <f t="shared" ref="AO24:AZ24" si="155">+AO15</f>
        <v>80698.543361136122</v>
      </c>
      <c r="AP24" s="401">
        <f t="shared" si="155"/>
        <v>8969.8584860559822</v>
      </c>
      <c r="AQ24" s="401">
        <f t="shared" si="155"/>
        <v>8677.8452701519309</v>
      </c>
      <c r="AR24" s="401">
        <f t="shared" si="155"/>
        <v>8384.6153325149389</v>
      </c>
      <c r="AS24" s="401">
        <f t="shared" si="155"/>
        <v>8090.1636034711164</v>
      </c>
      <c r="AT24" s="401">
        <f t="shared" si="155"/>
        <v>7794.4849922229523</v>
      </c>
      <c r="AU24" s="401">
        <f t="shared" si="155"/>
        <v>7497.5743867612518</v>
      </c>
      <c r="AV24" s="401">
        <f t="shared" si="155"/>
        <v>7199.4266537768026</v>
      </c>
      <c r="AW24" s="401">
        <f t="shared" si="155"/>
        <v>6900.0366385715797</v>
      </c>
      <c r="AX24" s="401">
        <f t="shared" si="155"/>
        <v>37605.633093519085</v>
      </c>
      <c r="AY24" s="401">
        <f t="shared" si="155"/>
        <v>68181.818181818177</v>
      </c>
      <c r="AZ24" s="401">
        <f t="shared" si="155"/>
        <v>68181.818181818177</v>
      </c>
      <c r="BA24" s="539">
        <f t="shared" ref="BA24:BA26" si="156">SUM(AO24:AZ24)</f>
        <v>318181.81818181812</v>
      </c>
      <c r="BB24" s="401">
        <f t="shared" ref="BB24:BM24" si="157">+BB15</f>
        <v>68181.818181818177</v>
      </c>
      <c r="BC24" s="401">
        <f t="shared" si="157"/>
        <v>68181.818181818177</v>
      </c>
      <c r="BD24" s="401">
        <f t="shared" si="157"/>
        <v>68181.818181818177</v>
      </c>
      <c r="BE24" s="401">
        <f t="shared" si="157"/>
        <v>68181.818181818177</v>
      </c>
      <c r="BF24" s="401">
        <f t="shared" si="157"/>
        <v>68181.818181818177</v>
      </c>
      <c r="BG24" s="401">
        <f t="shared" si="157"/>
        <v>68181.818181818177</v>
      </c>
      <c r="BH24" s="401">
        <f t="shared" si="157"/>
        <v>68181.818181818177</v>
      </c>
      <c r="BI24" s="401">
        <f t="shared" si="157"/>
        <v>68181.818181818177</v>
      </c>
      <c r="BJ24" s="401">
        <f t="shared" si="157"/>
        <v>68181.818181818177</v>
      </c>
      <c r="BK24" s="401">
        <f t="shared" si="157"/>
        <v>68181.818181818177</v>
      </c>
      <c r="BL24" s="401">
        <f t="shared" si="157"/>
        <v>68181.818181818177</v>
      </c>
      <c r="BM24" s="401">
        <f t="shared" si="157"/>
        <v>68181.818181818177</v>
      </c>
      <c r="BN24" s="539">
        <f t="shared" ref="BN24:BN26" si="158">SUM(BB24:BM24)</f>
        <v>818181.81818181789</v>
      </c>
      <c r="BO24" s="401">
        <f t="shared" ref="BO24:BZ24" si="159">+BO15</f>
        <v>68181.818181818177</v>
      </c>
      <c r="BP24" s="401">
        <f t="shared" si="159"/>
        <v>68181.818181818177</v>
      </c>
      <c r="BQ24" s="401">
        <f t="shared" si="159"/>
        <v>68181.818181818177</v>
      </c>
      <c r="BR24" s="401">
        <f t="shared" si="159"/>
        <v>68181.818181818177</v>
      </c>
      <c r="BS24" s="401">
        <f t="shared" si="159"/>
        <v>68181.818181818177</v>
      </c>
      <c r="BT24" s="401">
        <f t="shared" si="159"/>
        <v>68181.818181818177</v>
      </c>
      <c r="BU24" s="401">
        <f t="shared" si="159"/>
        <v>68181.818181818177</v>
      </c>
      <c r="BV24" s="401">
        <f t="shared" si="159"/>
        <v>68181.818181818177</v>
      </c>
      <c r="BW24" s="401">
        <f t="shared" si="159"/>
        <v>68181.818181818177</v>
      </c>
      <c r="BX24" s="401">
        <f t="shared" si="159"/>
        <v>68181.818181818177</v>
      </c>
      <c r="BY24" s="401">
        <f t="shared" si="159"/>
        <v>68181.818181818177</v>
      </c>
      <c r="BZ24" s="401">
        <f t="shared" si="159"/>
        <v>68181.818181818177</v>
      </c>
      <c r="CA24" s="539">
        <f t="shared" ref="CA24:CA26" si="160">SUM(BO24:BZ24)</f>
        <v>818181.81818181789</v>
      </c>
      <c r="CB24" s="401">
        <f t="shared" ref="CB24:CM24" si="161">+CB15</f>
        <v>68181.818181818177</v>
      </c>
      <c r="CC24" s="401">
        <f t="shared" si="161"/>
        <v>68181.818181818177</v>
      </c>
      <c r="CD24" s="401">
        <f t="shared" si="161"/>
        <v>68181.818181818177</v>
      </c>
      <c r="CE24" s="401">
        <f t="shared" si="161"/>
        <v>68181.818181818177</v>
      </c>
      <c r="CF24" s="401">
        <f t="shared" si="161"/>
        <v>68181.818181818177</v>
      </c>
      <c r="CG24" s="401">
        <f t="shared" si="161"/>
        <v>68181.818181818177</v>
      </c>
      <c r="CH24" s="401">
        <f t="shared" si="161"/>
        <v>68181.818181818177</v>
      </c>
      <c r="CI24" s="401">
        <f t="shared" si="161"/>
        <v>68181.818181818177</v>
      </c>
      <c r="CJ24" s="401">
        <f t="shared" si="161"/>
        <v>68181.818181818177</v>
      </c>
      <c r="CK24" s="401">
        <f t="shared" si="161"/>
        <v>68181.818181818177</v>
      </c>
      <c r="CL24" s="401">
        <f t="shared" si="161"/>
        <v>68181.818181818177</v>
      </c>
      <c r="CM24" s="401">
        <f t="shared" si="161"/>
        <v>68181.818181818177</v>
      </c>
      <c r="CN24" s="539">
        <f t="shared" ref="CN24:CN26" si="162">SUM(CB24:CM24)</f>
        <v>818181.81818181789</v>
      </c>
      <c r="CO24" s="401">
        <f t="shared" ref="CO24:CZ24" si="163">+CO15</f>
        <v>68181.818181818177</v>
      </c>
      <c r="CP24" s="401">
        <f t="shared" si="163"/>
        <v>68181.818181818177</v>
      </c>
      <c r="CQ24" s="401">
        <f t="shared" si="163"/>
        <v>68181.818181818177</v>
      </c>
      <c r="CR24" s="401">
        <f t="shared" si="163"/>
        <v>68181.818181818177</v>
      </c>
      <c r="CS24" s="401">
        <f t="shared" si="163"/>
        <v>68181.818181818177</v>
      </c>
      <c r="CT24" s="401">
        <f t="shared" si="163"/>
        <v>68181.818181818177</v>
      </c>
      <c r="CU24" s="401">
        <f t="shared" si="163"/>
        <v>68181.818181818177</v>
      </c>
      <c r="CV24" s="401">
        <f t="shared" si="163"/>
        <v>68181.818181818177</v>
      </c>
      <c r="CW24" s="401">
        <f t="shared" si="163"/>
        <v>68181.818181818177</v>
      </c>
      <c r="CX24" s="401">
        <f t="shared" si="163"/>
        <v>68181.818181818177</v>
      </c>
      <c r="CY24" s="401">
        <f t="shared" si="163"/>
        <v>68181.818181818177</v>
      </c>
      <c r="CZ24" s="401">
        <f t="shared" si="163"/>
        <v>68181.818181818177</v>
      </c>
      <c r="DA24" s="539">
        <f t="shared" ref="DA24:DA26" si="164">SUM(CO24:CZ24)</f>
        <v>818181.81818181789</v>
      </c>
      <c r="DB24" s="401">
        <f t="shared" ref="DB24:DM24" si="165">+DB15</f>
        <v>68181.818181818177</v>
      </c>
      <c r="DC24" s="401">
        <f t="shared" si="165"/>
        <v>68181.818181818177</v>
      </c>
      <c r="DD24" s="401">
        <f t="shared" si="165"/>
        <v>68181.818181818177</v>
      </c>
      <c r="DE24" s="401">
        <f t="shared" si="165"/>
        <v>68181.818181818177</v>
      </c>
      <c r="DF24" s="401">
        <f t="shared" si="165"/>
        <v>68181.818181818177</v>
      </c>
      <c r="DG24" s="401">
        <f t="shared" si="165"/>
        <v>68181.818181818177</v>
      </c>
      <c r="DH24" s="401">
        <f t="shared" si="165"/>
        <v>68181.818181818177</v>
      </c>
      <c r="DI24" s="401">
        <f t="shared" si="165"/>
        <v>68181.818181818177</v>
      </c>
      <c r="DJ24" s="401">
        <f t="shared" si="165"/>
        <v>68181.818181818177</v>
      </c>
      <c r="DK24" s="401">
        <f t="shared" si="165"/>
        <v>68181.818181818177</v>
      </c>
      <c r="DL24" s="401">
        <f t="shared" si="165"/>
        <v>68181.818181818177</v>
      </c>
      <c r="DM24" s="401">
        <f t="shared" si="165"/>
        <v>68181.818181818177</v>
      </c>
      <c r="DN24" s="539">
        <f t="shared" ref="DN24:DN26" si="166">SUM(DB24:DM24)</f>
        <v>818181.81818181789</v>
      </c>
      <c r="DO24" s="401">
        <f t="shared" ref="DO24:DZ24" si="167">+DO15</f>
        <v>68181.818181818177</v>
      </c>
      <c r="DP24" s="401">
        <f t="shared" si="167"/>
        <v>68181.818181818177</v>
      </c>
      <c r="DQ24" s="401">
        <f t="shared" si="167"/>
        <v>68181.818181818177</v>
      </c>
      <c r="DR24" s="401">
        <f t="shared" si="167"/>
        <v>68181.818181818177</v>
      </c>
      <c r="DS24" s="401">
        <f t="shared" si="167"/>
        <v>68181.818181818177</v>
      </c>
      <c r="DT24" s="401">
        <f t="shared" si="167"/>
        <v>68181.818181818177</v>
      </c>
      <c r="DU24" s="401">
        <f t="shared" si="167"/>
        <v>68181.818181818177</v>
      </c>
      <c r="DV24" s="401">
        <f t="shared" si="167"/>
        <v>68181.818181818177</v>
      </c>
      <c r="DW24" s="401">
        <f t="shared" si="167"/>
        <v>68181.818181818177</v>
      </c>
      <c r="DX24" s="401">
        <f t="shared" si="167"/>
        <v>68181.818181818177</v>
      </c>
      <c r="DY24" s="401">
        <f t="shared" si="167"/>
        <v>68181.818181818177</v>
      </c>
      <c r="DZ24" s="401">
        <f t="shared" si="167"/>
        <v>68181.818181818177</v>
      </c>
      <c r="EA24" s="539">
        <f t="shared" ref="EA24:EA26" si="168">SUM(DO24:DZ24)</f>
        <v>818181.81818181789</v>
      </c>
      <c r="EB24" s="401">
        <f t="shared" ref="EB24:EM24" si="169">+EB15</f>
        <v>68181.818181818177</v>
      </c>
      <c r="EC24" s="401">
        <f t="shared" si="169"/>
        <v>68181.818181818177</v>
      </c>
      <c r="ED24" s="401">
        <f t="shared" si="169"/>
        <v>68181.818181818177</v>
      </c>
      <c r="EE24" s="401">
        <f t="shared" si="169"/>
        <v>68181.818181818177</v>
      </c>
      <c r="EF24" s="401">
        <f t="shared" si="169"/>
        <v>68181.818181818177</v>
      </c>
      <c r="EG24" s="401">
        <f t="shared" si="169"/>
        <v>68181.818181818177</v>
      </c>
      <c r="EH24" s="401">
        <f t="shared" si="169"/>
        <v>68181.818181818177</v>
      </c>
      <c r="EI24" s="401">
        <f t="shared" si="169"/>
        <v>68181.818181818177</v>
      </c>
      <c r="EJ24" s="401">
        <f t="shared" si="169"/>
        <v>68181.818181818177</v>
      </c>
      <c r="EK24" s="401">
        <f t="shared" si="169"/>
        <v>68181.818181818177</v>
      </c>
      <c r="EL24" s="401">
        <f t="shared" si="169"/>
        <v>68181.818181818177</v>
      </c>
      <c r="EM24" s="401">
        <f t="shared" si="169"/>
        <v>68181.818181818177</v>
      </c>
      <c r="EN24" s="539">
        <f t="shared" ref="EN24:EN26" si="170">SUM(EB24:EM24)</f>
        <v>818181.81818181789</v>
      </c>
      <c r="EO24" s="401">
        <f t="shared" ref="EO24:EZ24" si="171">+EO15</f>
        <v>68181.818181818177</v>
      </c>
      <c r="EP24" s="401">
        <f t="shared" si="171"/>
        <v>68181.818181818177</v>
      </c>
      <c r="EQ24" s="401">
        <f t="shared" si="171"/>
        <v>68181.818181818177</v>
      </c>
      <c r="ER24" s="401">
        <f t="shared" si="171"/>
        <v>68181.818181818177</v>
      </c>
      <c r="ES24" s="401">
        <f t="shared" si="171"/>
        <v>68181.818181818177</v>
      </c>
      <c r="ET24" s="401">
        <f t="shared" si="171"/>
        <v>68181.818181818177</v>
      </c>
      <c r="EU24" s="401">
        <f t="shared" si="171"/>
        <v>68181.818181818177</v>
      </c>
      <c r="EV24" s="401">
        <f t="shared" si="171"/>
        <v>68181.818181818177</v>
      </c>
      <c r="EW24" s="401">
        <f t="shared" si="171"/>
        <v>68181.818181818177</v>
      </c>
      <c r="EX24" s="401">
        <f t="shared" si="171"/>
        <v>68181.818181818177</v>
      </c>
      <c r="EY24" s="401">
        <f t="shared" si="171"/>
        <v>68181.818181818177</v>
      </c>
      <c r="EZ24" s="401">
        <f t="shared" si="171"/>
        <v>68181.818181818177</v>
      </c>
      <c r="FA24" s="539">
        <f t="shared" ref="FA24:FA26" si="172">SUM(EO24:EZ24)</f>
        <v>818181.81818181789</v>
      </c>
      <c r="FB24" s="401">
        <f t="shared" ref="FB24:FM24" si="173">+FB15</f>
        <v>68181.818181818177</v>
      </c>
      <c r="FC24" s="401">
        <f t="shared" si="173"/>
        <v>68181.818181818177</v>
      </c>
      <c r="FD24" s="401">
        <f t="shared" si="173"/>
        <v>68181.818181818177</v>
      </c>
      <c r="FE24" s="401">
        <f t="shared" si="173"/>
        <v>68181.818181818177</v>
      </c>
      <c r="FF24" s="401">
        <f t="shared" si="173"/>
        <v>68181.818181818177</v>
      </c>
      <c r="FG24" s="401">
        <f t="shared" si="173"/>
        <v>68181.818181818177</v>
      </c>
      <c r="FH24" s="401">
        <f t="shared" si="173"/>
        <v>68181.818181818177</v>
      </c>
      <c r="FI24" s="401">
        <f t="shared" si="173"/>
        <v>68181.818181818177</v>
      </c>
      <c r="FJ24" s="401">
        <f t="shared" si="173"/>
        <v>68181.818181818177</v>
      </c>
      <c r="FK24" s="401">
        <f t="shared" si="173"/>
        <v>68181.818181818177</v>
      </c>
      <c r="FL24" s="401">
        <f t="shared" si="173"/>
        <v>68181.818181818177</v>
      </c>
      <c r="FM24" s="401">
        <f t="shared" si="173"/>
        <v>68181.818181818177</v>
      </c>
      <c r="FN24" s="539">
        <f t="shared" ref="FN24:FN26" si="174">SUM(FB24:FM24)</f>
        <v>818181.81818181789</v>
      </c>
      <c r="FO24" s="401">
        <f t="shared" ref="FO24:FZ24" si="175">+FO15</f>
        <v>68181.818181818177</v>
      </c>
      <c r="FP24" s="401">
        <f t="shared" si="175"/>
        <v>68181.818181818177</v>
      </c>
      <c r="FQ24" s="401">
        <f t="shared" si="175"/>
        <v>68181.818181818177</v>
      </c>
      <c r="FR24" s="401">
        <f t="shared" si="175"/>
        <v>68181.818181818177</v>
      </c>
      <c r="FS24" s="401">
        <f t="shared" si="175"/>
        <v>68181.818181818177</v>
      </c>
      <c r="FT24" s="401">
        <f t="shared" si="175"/>
        <v>68181.818181818177</v>
      </c>
      <c r="FU24" s="401">
        <f t="shared" si="175"/>
        <v>68181.818181818177</v>
      </c>
      <c r="FV24" s="401">
        <f t="shared" si="175"/>
        <v>68181.818181818177</v>
      </c>
      <c r="FW24" s="401">
        <f t="shared" si="175"/>
        <v>68181.818181818177</v>
      </c>
      <c r="FX24" s="401">
        <f t="shared" si="175"/>
        <v>68181.818181818177</v>
      </c>
      <c r="FY24" s="401">
        <f t="shared" si="175"/>
        <v>68181.818181818177</v>
      </c>
      <c r="FZ24" s="401">
        <f t="shared" si="175"/>
        <v>68181.818181818177</v>
      </c>
      <c r="GA24" s="539">
        <f t="shared" ref="GA24:GA26" si="176">SUM(FO24:FZ24)</f>
        <v>818181.81818181789</v>
      </c>
      <c r="GB24" s="401">
        <f t="shared" ref="GB24:GM24" si="177">+GB15</f>
        <v>83333.333333333328</v>
      </c>
      <c r="GC24" s="401">
        <f t="shared" si="177"/>
        <v>83333.333333333328</v>
      </c>
      <c r="GD24" s="401">
        <f t="shared" si="177"/>
        <v>83333.333333333328</v>
      </c>
      <c r="GE24" s="401">
        <f t="shared" si="177"/>
        <v>83333.333333333328</v>
      </c>
      <c r="GF24" s="401">
        <f t="shared" si="177"/>
        <v>83333.333333333328</v>
      </c>
      <c r="GG24" s="401">
        <f t="shared" si="177"/>
        <v>83333.333333333328</v>
      </c>
      <c r="GH24" s="401">
        <f t="shared" si="177"/>
        <v>83333.333333333328</v>
      </c>
      <c r="GI24" s="401">
        <f t="shared" si="177"/>
        <v>83333.333333333328</v>
      </c>
      <c r="GJ24" s="401">
        <f t="shared" si="177"/>
        <v>83333.333333333328</v>
      </c>
      <c r="GK24" s="401">
        <f t="shared" si="177"/>
        <v>83333.333333333328</v>
      </c>
      <c r="GL24" s="401">
        <f t="shared" si="177"/>
        <v>83333.333333333328</v>
      </c>
      <c r="GM24" s="401">
        <f t="shared" si="177"/>
        <v>-166666.66666666666</v>
      </c>
      <c r="GN24" s="539">
        <f t="shared" ref="GN24:GN26" si="178">SUM(GB24:GM24)</f>
        <v>750000.00000000012</v>
      </c>
      <c r="GO24" s="401">
        <f t="shared" ref="GO24:GZ24" si="179">+GO15</f>
        <v>0</v>
      </c>
      <c r="GP24" s="401">
        <f t="shared" si="179"/>
        <v>0</v>
      </c>
      <c r="GQ24" s="401">
        <f t="shared" si="179"/>
        <v>0</v>
      </c>
      <c r="GR24" s="401">
        <f t="shared" si="179"/>
        <v>0</v>
      </c>
      <c r="GS24" s="401">
        <f t="shared" si="179"/>
        <v>0</v>
      </c>
      <c r="GT24" s="401">
        <f t="shared" si="179"/>
        <v>0</v>
      </c>
      <c r="GU24" s="401">
        <f t="shared" si="179"/>
        <v>0</v>
      </c>
      <c r="GV24" s="401">
        <f t="shared" si="179"/>
        <v>0</v>
      </c>
      <c r="GW24" s="401">
        <f t="shared" si="179"/>
        <v>0</v>
      </c>
      <c r="GX24" s="401">
        <f t="shared" si="179"/>
        <v>0</v>
      </c>
      <c r="GY24" s="401">
        <f t="shared" si="179"/>
        <v>0</v>
      </c>
      <c r="GZ24" s="401">
        <f t="shared" si="179"/>
        <v>0</v>
      </c>
      <c r="HA24" s="539">
        <f t="shared" ref="HA24:HA26" si="180">SUM(GO24:GZ24)</f>
        <v>0</v>
      </c>
      <c r="HB24" s="401">
        <f t="shared" ref="HB24:HM24" si="181">+HB15</f>
        <v>0</v>
      </c>
      <c r="HC24" s="401">
        <f t="shared" si="181"/>
        <v>0</v>
      </c>
      <c r="HD24" s="401">
        <f t="shared" si="181"/>
        <v>0</v>
      </c>
      <c r="HE24" s="401">
        <f t="shared" si="181"/>
        <v>0</v>
      </c>
      <c r="HF24" s="401">
        <f t="shared" si="181"/>
        <v>0</v>
      </c>
      <c r="HG24" s="401">
        <f t="shared" si="181"/>
        <v>0</v>
      </c>
      <c r="HH24" s="401">
        <f t="shared" si="181"/>
        <v>0</v>
      </c>
      <c r="HI24" s="401">
        <f t="shared" si="181"/>
        <v>0</v>
      </c>
      <c r="HJ24" s="401">
        <f t="shared" si="181"/>
        <v>0</v>
      </c>
      <c r="HK24" s="401">
        <f t="shared" si="181"/>
        <v>0</v>
      </c>
      <c r="HL24" s="401">
        <f t="shared" si="181"/>
        <v>0</v>
      </c>
      <c r="HM24" s="401">
        <f t="shared" si="181"/>
        <v>0</v>
      </c>
      <c r="HN24" s="539">
        <f t="shared" ref="HN24:HN26" si="182">SUM(HB24:HM24)</f>
        <v>0</v>
      </c>
      <c r="HO24" s="401">
        <f t="shared" ref="HO24:HZ24" si="183">+HO15</f>
        <v>0</v>
      </c>
      <c r="HP24" s="401">
        <f t="shared" si="183"/>
        <v>0</v>
      </c>
      <c r="HQ24" s="401">
        <f t="shared" si="183"/>
        <v>0</v>
      </c>
      <c r="HR24" s="401">
        <f t="shared" si="183"/>
        <v>0</v>
      </c>
      <c r="HS24" s="401">
        <f t="shared" si="183"/>
        <v>0</v>
      </c>
      <c r="HT24" s="401">
        <f t="shared" si="183"/>
        <v>0</v>
      </c>
      <c r="HU24" s="401">
        <f t="shared" si="183"/>
        <v>0</v>
      </c>
      <c r="HV24" s="401">
        <f t="shared" si="183"/>
        <v>0</v>
      </c>
      <c r="HW24" s="401">
        <f t="shared" si="183"/>
        <v>0</v>
      </c>
      <c r="HX24" s="401">
        <f t="shared" si="183"/>
        <v>0</v>
      </c>
      <c r="HY24" s="401">
        <f t="shared" si="183"/>
        <v>0</v>
      </c>
      <c r="HZ24" s="401">
        <f t="shared" si="183"/>
        <v>0</v>
      </c>
      <c r="IA24" s="539">
        <f t="shared" ref="IA24:IA26" si="184">SUM(HO24:HZ24)</f>
        <v>0</v>
      </c>
      <c r="IB24" s="401">
        <f t="shared" ref="IB24:IM24" si="185">+IB15</f>
        <v>0</v>
      </c>
      <c r="IC24" s="401">
        <f t="shared" si="185"/>
        <v>0</v>
      </c>
      <c r="ID24" s="401">
        <f t="shared" si="185"/>
        <v>0</v>
      </c>
      <c r="IE24" s="401">
        <f t="shared" si="185"/>
        <v>0</v>
      </c>
      <c r="IF24" s="401">
        <f t="shared" si="185"/>
        <v>0</v>
      </c>
      <c r="IG24" s="401">
        <f t="shared" si="185"/>
        <v>0</v>
      </c>
      <c r="IH24" s="401">
        <f t="shared" si="185"/>
        <v>0</v>
      </c>
      <c r="II24" s="401">
        <f t="shared" si="185"/>
        <v>0</v>
      </c>
      <c r="IJ24" s="401">
        <f t="shared" si="185"/>
        <v>0</v>
      </c>
      <c r="IK24" s="401">
        <f t="shared" si="185"/>
        <v>0</v>
      </c>
      <c r="IL24" s="401">
        <f t="shared" si="185"/>
        <v>0</v>
      </c>
      <c r="IM24" s="401">
        <f t="shared" si="185"/>
        <v>0</v>
      </c>
      <c r="IN24" s="539">
        <f t="shared" ref="IN24:IN26" si="186">SUM(IB24:IM24)</f>
        <v>0</v>
      </c>
      <c r="IO24" s="401">
        <f t="shared" ref="IO24:IZ24" si="187">+IO15</f>
        <v>0</v>
      </c>
      <c r="IP24" s="401">
        <f t="shared" si="187"/>
        <v>0</v>
      </c>
      <c r="IQ24" s="401">
        <f t="shared" si="187"/>
        <v>0</v>
      </c>
      <c r="IR24" s="401">
        <f t="shared" si="187"/>
        <v>0</v>
      </c>
      <c r="IS24" s="401">
        <f t="shared" si="187"/>
        <v>0</v>
      </c>
      <c r="IT24" s="401">
        <f t="shared" si="187"/>
        <v>0</v>
      </c>
      <c r="IU24" s="401">
        <f t="shared" si="187"/>
        <v>0</v>
      </c>
      <c r="IV24" s="401">
        <f t="shared" si="187"/>
        <v>0</v>
      </c>
      <c r="IW24" s="401">
        <f t="shared" si="187"/>
        <v>0</v>
      </c>
      <c r="IX24" s="401">
        <f t="shared" si="187"/>
        <v>0</v>
      </c>
      <c r="IY24" s="401">
        <f t="shared" si="187"/>
        <v>0</v>
      </c>
      <c r="IZ24" s="401">
        <f t="shared" si="187"/>
        <v>0</v>
      </c>
      <c r="JA24" s="539">
        <f t="shared" ref="JA24:JA26" si="188">SUM(IO24:IZ24)</f>
        <v>0</v>
      </c>
      <c r="JB24" s="401">
        <f t="shared" ref="JB24:JM24" si="189">+JB15</f>
        <v>0</v>
      </c>
      <c r="JC24" s="401">
        <f t="shared" si="189"/>
        <v>0</v>
      </c>
      <c r="JD24" s="401">
        <f t="shared" si="189"/>
        <v>0</v>
      </c>
      <c r="JE24" s="401">
        <f t="shared" si="189"/>
        <v>0</v>
      </c>
      <c r="JF24" s="401">
        <f t="shared" si="189"/>
        <v>0</v>
      </c>
      <c r="JG24" s="401">
        <f t="shared" si="189"/>
        <v>0</v>
      </c>
      <c r="JH24" s="401">
        <f t="shared" si="189"/>
        <v>0</v>
      </c>
      <c r="JI24" s="401">
        <f t="shared" si="189"/>
        <v>0</v>
      </c>
      <c r="JJ24" s="401">
        <f t="shared" si="189"/>
        <v>0</v>
      </c>
      <c r="JK24" s="401">
        <f t="shared" si="189"/>
        <v>0</v>
      </c>
      <c r="JL24" s="401">
        <f t="shared" si="189"/>
        <v>0</v>
      </c>
      <c r="JM24" s="401">
        <f t="shared" si="189"/>
        <v>0</v>
      </c>
      <c r="JN24" s="539">
        <f t="shared" ref="JN24:JN26" si="190">SUM(JB24:JM24)</f>
        <v>0</v>
      </c>
      <c r="JO24" s="401">
        <f t="shared" ref="JO24:JZ24" si="191">+JO15</f>
        <v>0</v>
      </c>
      <c r="JP24" s="401">
        <f t="shared" si="191"/>
        <v>0</v>
      </c>
      <c r="JQ24" s="401">
        <f t="shared" si="191"/>
        <v>0</v>
      </c>
      <c r="JR24" s="401">
        <f t="shared" si="191"/>
        <v>0</v>
      </c>
      <c r="JS24" s="401">
        <f t="shared" si="191"/>
        <v>0</v>
      </c>
      <c r="JT24" s="401">
        <f t="shared" si="191"/>
        <v>0</v>
      </c>
      <c r="JU24" s="401">
        <f t="shared" si="191"/>
        <v>0</v>
      </c>
      <c r="JV24" s="401">
        <f t="shared" si="191"/>
        <v>0</v>
      </c>
      <c r="JW24" s="401">
        <f t="shared" si="191"/>
        <v>0</v>
      </c>
      <c r="JX24" s="401">
        <f t="shared" si="191"/>
        <v>0</v>
      </c>
      <c r="JY24" s="401">
        <f t="shared" si="191"/>
        <v>0</v>
      </c>
      <c r="JZ24" s="401">
        <f t="shared" si="191"/>
        <v>0</v>
      </c>
      <c r="KA24" s="539">
        <f t="shared" ref="KA24:KA26" si="192">SUM(JO24:JZ24)</f>
        <v>0</v>
      </c>
      <c r="KB24" s="401">
        <f t="shared" ref="KB24:KM24" si="193">+KB15</f>
        <v>0</v>
      </c>
      <c r="KC24" s="401">
        <f t="shared" si="193"/>
        <v>0</v>
      </c>
      <c r="KD24" s="401">
        <f t="shared" si="193"/>
        <v>0</v>
      </c>
      <c r="KE24" s="401">
        <f t="shared" si="193"/>
        <v>0</v>
      </c>
      <c r="KF24" s="401">
        <f t="shared" si="193"/>
        <v>0</v>
      </c>
      <c r="KG24" s="401">
        <f t="shared" si="193"/>
        <v>0</v>
      </c>
      <c r="KH24" s="401">
        <f t="shared" si="193"/>
        <v>0</v>
      </c>
      <c r="KI24" s="401">
        <f t="shared" si="193"/>
        <v>0</v>
      </c>
      <c r="KJ24" s="401">
        <f t="shared" si="193"/>
        <v>0</v>
      </c>
      <c r="KK24" s="401">
        <f t="shared" si="193"/>
        <v>0</v>
      </c>
      <c r="KL24" s="401">
        <f t="shared" si="193"/>
        <v>0</v>
      </c>
      <c r="KM24" s="401">
        <f t="shared" si="193"/>
        <v>0</v>
      </c>
      <c r="KN24" s="539">
        <f t="shared" ref="KN24:KN26" si="194">SUM(KB24:KM24)</f>
        <v>0</v>
      </c>
      <c r="KO24" s="401">
        <f t="shared" ref="KO24:KZ24" si="195">+KO15</f>
        <v>0</v>
      </c>
      <c r="KP24" s="401">
        <f t="shared" si="195"/>
        <v>0</v>
      </c>
      <c r="KQ24" s="401">
        <f t="shared" si="195"/>
        <v>0</v>
      </c>
      <c r="KR24" s="401">
        <f t="shared" si="195"/>
        <v>0</v>
      </c>
      <c r="KS24" s="401">
        <f t="shared" si="195"/>
        <v>0</v>
      </c>
      <c r="KT24" s="401">
        <f t="shared" si="195"/>
        <v>0</v>
      </c>
      <c r="KU24" s="401">
        <f t="shared" si="195"/>
        <v>0</v>
      </c>
      <c r="KV24" s="401">
        <f t="shared" si="195"/>
        <v>0</v>
      </c>
      <c r="KW24" s="401">
        <f t="shared" si="195"/>
        <v>0</v>
      </c>
      <c r="KX24" s="401">
        <f t="shared" si="195"/>
        <v>0</v>
      </c>
      <c r="KY24" s="401">
        <f t="shared" si="195"/>
        <v>0</v>
      </c>
      <c r="KZ24" s="401">
        <f t="shared" si="195"/>
        <v>0</v>
      </c>
      <c r="LA24" s="539">
        <f t="shared" ref="LA24:LA26" si="196">SUM(KO24:KZ24)</f>
        <v>0</v>
      </c>
      <c r="LB24" s="401">
        <f t="shared" ref="LB24:LM24" si="197">+LB15</f>
        <v>0</v>
      </c>
      <c r="LC24" s="401">
        <f t="shared" si="197"/>
        <v>0</v>
      </c>
      <c r="LD24" s="401">
        <f t="shared" si="197"/>
        <v>0</v>
      </c>
      <c r="LE24" s="401">
        <f t="shared" si="197"/>
        <v>0</v>
      </c>
      <c r="LF24" s="401">
        <f t="shared" si="197"/>
        <v>0</v>
      </c>
      <c r="LG24" s="401">
        <f t="shared" si="197"/>
        <v>0</v>
      </c>
      <c r="LH24" s="401">
        <f t="shared" si="197"/>
        <v>0</v>
      </c>
      <c r="LI24" s="401">
        <f t="shared" si="197"/>
        <v>0</v>
      </c>
      <c r="LJ24" s="401">
        <f t="shared" si="197"/>
        <v>0</v>
      </c>
      <c r="LK24" s="401">
        <f t="shared" si="197"/>
        <v>0</v>
      </c>
      <c r="LL24" s="401">
        <f t="shared" si="197"/>
        <v>0</v>
      </c>
      <c r="LM24" s="401">
        <f t="shared" si="197"/>
        <v>0</v>
      </c>
      <c r="LN24" s="539">
        <f t="shared" ref="LN24:LN26" si="198">SUM(LB24:LM24)</f>
        <v>0</v>
      </c>
    </row>
    <row r="25" spans="1:326" s="545" customFormat="1">
      <c r="A25" s="541" t="s">
        <v>404</v>
      </c>
      <c r="B25" s="401">
        <f t="shared" ref="B25:M25" si="199">SUM(B26:B27)</f>
        <v>0</v>
      </c>
      <c r="C25" s="401">
        <f t="shared" si="199"/>
        <v>0</v>
      </c>
      <c r="D25" s="401">
        <f t="shared" si="199"/>
        <v>0</v>
      </c>
      <c r="E25" s="401">
        <f t="shared" si="199"/>
        <v>0</v>
      </c>
      <c r="F25" s="401">
        <f t="shared" si="199"/>
        <v>0</v>
      </c>
      <c r="G25" s="401">
        <f t="shared" si="199"/>
        <v>0</v>
      </c>
      <c r="H25" s="401">
        <f t="shared" si="199"/>
        <v>0</v>
      </c>
      <c r="I25" s="401">
        <f t="shared" si="199"/>
        <v>0</v>
      </c>
      <c r="J25" s="401">
        <f t="shared" si="199"/>
        <v>0</v>
      </c>
      <c r="K25" s="401">
        <f t="shared" si="199"/>
        <v>0</v>
      </c>
      <c r="L25" s="401">
        <f t="shared" si="199"/>
        <v>0</v>
      </c>
      <c r="M25" s="401">
        <f t="shared" si="199"/>
        <v>0</v>
      </c>
      <c r="N25" s="539">
        <f t="shared" si="150"/>
        <v>0</v>
      </c>
      <c r="O25" s="401">
        <f t="shared" ref="O25:Z25" si="200">SUM(O26:O27)</f>
        <v>0</v>
      </c>
      <c r="P25" s="401">
        <f t="shared" si="200"/>
        <v>0</v>
      </c>
      <c r="Q25" s="401">
        <f t="shared" si="200"/>
        <v>0</v>
      </c>
      <c r="R25" s="401">
        <f t="shared" si="200"/>
        <v>0</v>
      </c>
      <c r="S25" s="401">
        <f t="shared" si="200"/>
        <v>0</v>
      </c>
      <c r="T25" s="401">
        <f t="shared" si="200"/>
        <v>0</v>
      </c>
      <c r="U25" s="401">
        <f t="shared" si="200"/>
        <v>0</v>
      </c>
      <c r="V25" s="401">
        <f t="shared" si="200"/>
        <v>0</v>
      </c>
      <c r="W25" s="401">
        <f t="shared" si="200"/>
        <v>0</v>
      </c>
      <c r="X25" s="401">
        <f t="shared" si="200"/>
        <v>0</v>
      </c>
      <c r="Y25" s="401">
        <f t="shared" si="200"/>
        <v>0</v>
      </c>
      <c r="Z25" s="401">
        <f t="shared" si="200"/>
        <v>0</v>
      </c>
      <c r="AA25" s="539">
        <f t="shared" si="152"/>
        <v>0</v>
      </c>
      <c r="AB25" s="401">
        <f t="shared" ref="AB25:AM25" si="201">SUM(AB26:AB27)</f>
        <v>0</v>
      </c>
      <c r="AC25" s="401">
        <f t="shared" si="201"/>
        <v>0</v>
      </c>
      <c r="AD25" s="401">
        <f t="shared" si="201"/>
        <v>0</v>
      </c>
      <c r="AE25" s="401">
        <f t="shared" si="201"/>
        <v>0</v>
      </c>
      <c r="AF25" s="401">
        <f t="shared" si="201"/>
        <v>0</v>
      </c>
      <c r="AG25" s="401">
        <f t="shared" si="201"/>
        <v>0</v>
      </c>
      <c r="AH25" s="401">
        <f t="shared" si="201"/>
        <v>0</v>
      </c>
      <c r="AI25" s="401">
        <f t="shared" si="201"/>
        <v>0</v>
      </c>
      <c r="AJ25" s="401">
        <f t="shared" si="201"/>
        <v>0</v>
      </c>
      <c r="AK25" s="401">
        <f t="shared" si="201"/>
        <v>0</v>
      </c>
      <c r="AL25" s="401">
        <f t="shared" si="201"/>
        <v>0</v>
      </c>
      <c r="AM25" s="401">
        <f t="shared" si="201"/>
        <v>0</v>
      </c>
      <c r="AN25" s="539">
        <f t="shared" si="154"/>
        <v>0</v>
      </c>
      <c r="AO25" s="401">
        <f t="shared" ref="AO25:AZ25" si="202">SUM(AO26:AO27)</f>
        <v>5833.3333333333339</v>
      </c>
      <c r="AP25" s="401">
        <f t="shared" si="202"/>
        <v>5833.3333333333339</v>
      </c>
      <c r="AQ25" s="401">
        <f t="shared" si="202"/>
        <v>5833.3333333333339</v>
      </c>
      <c r="AR25" s="401">
        <f t="shared" si="202"/>
        <v>5833.3333333333339</v>
      </c>
      <c r="AS25" s="401">
        <f t="shared" si="202"/>
        <v>5833.3333333333339</v>
      </c>
      <c r="AT25" s="401">
        <f t="shared" si="202"/>
        <v>5833.3333333333339</v>
      </c>
      <c r="AU25" s="401">
        <f t="shared" si="202"/>
        <v>5833.3333333333339</v>
      </c>
      <c r="AV25" s="401">
        <f t="shared" si="202"/>
        <v>5833.3333333333339</v>
      </c>
      <c r="AW25" s="401">
        <f t="shared" si="202"/>
        <v>5833.3333333333339</v>
      </c>
      <c r="AX25" s="401">
        <f t="shared" si="202"/>
        <v>5833.3333333333339</v>
      </c>
      <c r="AY25" s="401">
        <f t="shared" si="202"/>
        <v>5833.3333333333339</v>
      </c>
      <c r="AZ25" s="401">
        <f t="shared" si="202"/>
        <v>5833.3333333333339</v>
      </c>
      <c r="BA25" s="539">
        <f t="shared" si="156"/>
        <v>70000.000000000015</v>
      </c>
      <c r="BB25" s="401">
        <f t="shared" ref="BB25:BM25" si="203">SUM(BB26:BB27)</f>
        <v>5833.3333333333339</v>
      </c>
      <c r="BC25" s="401">
        <f t="shared" si="203"/>
        <v>5833.3333333333339</v>
      </c>
      <c r="BD25" s="401">
        <f t="shared" si="203"/>
        <v>5833.3333333333339</v>
      </c>
      <c r="BE25" s="401">
        <f t="shared" si="203"/>
        <v>5833.3333333333339</v>
      </c>
      <c r="BF25" s="401">
        <f t="shared" si="203"/>
        <v>5833.3333333333339</v>
      </c>
      <c r="BG25" s="401">
        <f t="shared" si="203"/>
        <v>5833.3333333333339</v>
      </c>
      <c r="BH25" s="401">
        <f t="shared" si="203"/>
        <v>5833.3333333333339</v>
      </c>
      <c r="BI25" s="401">
        <f t="shared" si="203"/>
        <v>5833.3333333333339</v>
      </c>
      <c r="BJ25" s="401">
        <f t="shared" si="203"/>
        <v>5833.3333333333339</v>
      </c>
      <c r="BK25" s="401">
        <f t="shared" si="203"/>
        <v>5833.3333333333339</v>
      </c>
      <c r="BL25" s="401">
        <f t="shared" si="203"/>
        <v>5833.3333333333339</v>
      </c>
      <c r="BM25" s="401">
        <f t="shared" si="203"/>
        <v>5833.3333333333339</v>
      </c>
      <c r="BN25" s="539">
        <f t="shared" si="158"/>
        <v>70000.000000000015</v>
      </c>
      <c r="BO25" s="401">
        <f t="shared" ref="BO25:BZ25" si="204">SUM(BO26:BO27)</f>
        <v>5833.3333333333339</v>
      </c>
      <c r="BP25" s="401">
        <f t="shared" si="204"/>
        <v>5833.3333333333339</v>
      </c>
      <c r="BQ25" s="401">
        <f t="shared" si="204"/>
        <v>5833.3333333333339</v>
      </c>
      <c r="BR25" s="401">
        <f t="shared" si="204"/>
        <v>5833.3333333333339</v>
      </c>
      <c r="BS25" s="401">
        <f t="shared" si="204"/>
        <v>5833.3333333333339</v>
      </c>
      <c r="BT25" s="401">
        <f t="shared" si="204"/>
        <v>5833.3333333333339</v>
      </c>
      <c r="BU25" s="401">
        <f t="shared" si="204"/>
        <v>5833.3333333333339</v>
      </c>
      <c r="BV25" s="401">
        <f t="shared" si="204"/>
        <v>5833.3333333333339</v>
      </c>
      <c r="BW25" s="401">
        <f t="shared" si="204"/>
        <v>5833.3333333333339</v>
      </c>
      <c r="BX25" s="401">
        <f t="shared" si="204"/>
        <v>5833.3333333333339</v>
      </c>
      <c r="BY25" s="401">
        <f t="shared" si="204"/>
        <v>5833.3333333333339</v>
      </c>
      <c r="BZ25" s="401">
        <f t="shared" si="204"/>
        <v>5833.3333333333339</v>
      </c>
      <c r="CA25" s="539">
        <f t="shared" si="160"/>
        <v>70000.000000000015</v>
      </c>
      <c r="CB25" s="401">
        <f t="shared" ref="CB25:CM25" si="205">SUM(CB26:CB27)</f>
        <v>5833.3333333333339</v>
      </c>
      <c r="CC25" s="401">
        <f t="shared" si="205"/>
        <v>5833.3333333333339</v>
      </c>
      <c r="CD25" s="401">
        <f t="shared" si="205"/>
        <v>5833.3333333333339</v>
      </c>
      <c r="CE25" s="401">
        <f t="shared" si="205"/>
        <v>5833.3333333333339</v>
      </c>
      <c r="CF25" s="401">
        <f t="shared" si="205"/>
        <v>5833.3333333333339</v>
      </c>
      <c r="CG25" s="401">
        <f t="shared" si="205"/>
        <v>5833.3333333333339</v>
      </c>
      <c r="CH25" s="401">
        <f t="shared" si="205"/>
        <v>5833.3333333333339</v>
      </c>
      <c r="CI25" s="401">
        <f t="shared" si="205"/>
        <v>5833.3333333333339</v>
      </c>
      <c r="CJ25" s="401">
        <f t="shared" si="205"/>
        <v>5833.3333333333339</v>
      </c>
      <c r="CK25" s="401">
        <f t="shared" si="205"/>
        <v>5833.3333333333339</v>
      </c>
      <c r="CL25" s="401">
        <f t="shared" si="205"/>
        <v>5833.3333333333339</v>
      </c>
      <c r="CM25" s="401">
        <f t="shared" si="205"/>
        <v>5833.3333333333339</v>
      </c>
      <c r="CN25" s="539">
        <f t="shared" si="162"/>
        <v>70000.000000000015</v>
      </c>
      <c r="CO25" s="401">
        <f t="shared" ref="CO25:CZ25" si="206">SUM(CO26:CO27)</f>
        <v>5833.3333333333339</v>
      </c>
      <c r="CP25" s="401">
        <f t="shared" si="206"/>
        <v>5833.3333333333339</v>
      </c>
      <c r="CQ25" s="401">
        <f t="shared" si="206"/>
        <v>5833.3333333333339</v>
      </c>
      <c r="CR25" s="401">
        <f t="shared" si="206"/>
        <v>5833.3333333333339</v>
      </c>
      <c r="CS25" s="401">
        <f t="shared" si="206"/>
        <v>5833.3333333333339</v>
      </c>
      <c r="CT25" s="401">
        <f t="shared" si="206"/>
        <v>5833.3333333333339</v>
      </c>
      <c r="CU25" s="401">
        <f t="shared" si="206"/>
        <v>5833.3333333333339</v>
      </c>
      <c r="CV25" s="401">
        <f t="shared" si="206"/>
        <v>5833.3333333333339</v>
      </c>
      <c r="CW25" s="401">
        <f t="shared" si="206"/>
        <v>5833.3333333333339</v>
      </c>
      <c r="CX25" s="401">
        <f t="shared" si="206"/>
        <v>5833.3333333333339</v>
      </c>
      <c r="CY25" s="401">
        <f t="shared" si="206"/>
        <v>5833.3333333333339</v>
      </c>
      <c r="CZ25" s="401">
        <f t="shared" si="206"/>
        <v>5833.3333333333339</v>
      </c>
      <c r="DA25" s="539">
        <f t="shared" si="164"/>
        <v>70000.000000000015</v>
      </c>
      <c r="DB25" s="401">
        <f t="shared" ref="DB25:DM25" si="207">SUM(DB26:DB27)</f>
        <v>5833.3333333333339</v>
      </c>
      <c r="DC25" s="401">
        <f t="shared" si="207"/>
        <v>5833.3333333333339</v>
      </c>
      <c r="DD25" s="401">
        <f t="shared" si="207"/>
        <v>5833.3333333333339</v>
      </c>
      <c r="DE25" s="401">
        <f t="shared" si="207"/>
        <v>5833.3333333333339</v>
      </c>
      <c r="DF25" s="401">
        <f t="shared" si="207"/>
        <v>5833.3333333333339</v>
      </c>
      <c r="DG25" s="401">
        <f t="shared" si="207"/>
        <v>5833.3333333333339</v>
      </c>
      <c r="DH25" s="401">
        <f t="shared" si="207"/>
        <v>5833.3333333333339</v>
      </c>
      <c r="DI25" s="401">
        <f t="shared" si="207"/>
        <v>5833.3333333333339</v>
      </c>
      <c r="DJ25" s="401">
        <f t="shared" si="207"/>
        <v>5833.3333333333339</v>
      </c>
      <c r="DK25" s="401">
        <f t="shared" si="207"/>
        <v>5833.3333333333339</v>
      </c>
      <c r="DL25" s="401">
        <f t="shared" si="207"/>
        <v>5833.3333333333339</v>
      </c>
      <c r="DM25" s="401">
        <f t="shared" si="207"/>
        <v>5833.3333333333339</v>
      </c>
      <c r="DN25" s="539">
        <f t="shared" si="166"/>
        <v>70000.000000000015</v>
      </c>
      <c r="DO25" s="401">
        <f t="shared" ref="DO25:DZ25" si="208">SUM(DO26:DO27)</f>
        <v>5833.3333333333339</v>
      </c>
      <c r="DP25" s="401">
        <f t="shared" si="208"/>
        <v>5833.3333333333339</v>
      </c>
      <c r="DQ25" s="401">
        <f t="shared" si="208"/>
        <v>5833.3333333333339</v>
      </c>
      <c r="DR25" s="401">
        <f t="shared" si="208"/>
        <v>5833.3333333333339</v>
      </c>
      <c r="DS25" s="401">
        <f t="shared" si="208"/>
        <v>5833.3333333333339</v>
      </c>
      <c r="DT25" s="401">
        <f t="shared" si="208"/>
        <v>5833.3333333333339</v>
      </c>
      <c r="DU25" s="401">
        <f t="shared" si="208"/>
        <v>5833.3333333333339</v>
      </c>
      <c r="DV25" s="401">
        <f t="shared" si="208"/>
        <v>5833.3333333333339</v>
      </c>
      <c r="DW25" s="401">
        <f t="shared" si="208"/>
        <v>5833.3333333333339</v>
      </c>
      <c r="DX25" s="401">
        <f t="shared" si="208"/>
        <v>5833.3333333333339</v>
      </c>
      <c r="DY25" s="401">
        <f t="shared" si="208"/>
        <v>5833.3333333333339</v>
      </c>
      <c r="DZ25" s="401">
        <f t="shared" si="208"/>
        <v>5833.3333333333339</v>
      </c>
      <c r="EA25" s="539">
        <f t="shared" si="168"/>
        <v>70000.000000000015</v>
      </c>
      <c r="EB25" s="401">
        <f t="shared" ref="EB25:EM25" si="209">SUM(EB26:EB27)</f>
        <v>5833.3333333333339</v>
      </c>
      <c r="EC25" s="401">
        <f t="shared" si="209"/>
        <v>5833.3333333333339</v>
      </c>
      <c r="ED25" s="401">
        <f t="shared" si="209"/>
        <v>5833.3333333333339</v>
      </c>
      <c r="EE25" s="401">
        <f t="shared" si="209"/>
        <v>5833.3333333333339</v>
      </c>
      <c r="EF25" s="401">
        <f t="shared" si="209"/>
        <v>5833.3333333333339</v>
      </c>
      <c r="EG25" s="401">
        <f t="shared" si="209"/>
        <v>5833.3333333333339</v>
      </c>
      <c r="EH25" s="401">
        <f t="shared" si="209"/>
        <v>5833.3333333333339</v>
      </c>
      <c r="EI25" s="401">
        <f t="shared" si="209"/>
        <v>5833.3333333333339</v>
      </c>
      <c r="EJ25" s="401">
        <f t="shared" si="209"/>
        <v>5833.3333333333339</v>
      </c>
      <c r="EK25" s="401">
        <f t="shared" si="209"/>
        <v>5833.3333333333339</v>
      </c>
      <c r="EL25" s="401">
        <f t="shared" si="209"/>
        <v>5833.3333333333339</v>
      </c>
      <c r="EM25" s="401">
        <f t="shared" si="209"/>
        <v>5833.3333333333339</v>
      </c>
      <c r="EN25" s="539">
        <f t="shared" si="170"/>
        <v>70000.000000000015</v>
      </c>
      <c r="EO25" s="401">
        <f t="shared" ref="EO25:EZ25" si="210">SUM(EO26:EO27)</f>
        <v>5833.3333333333339</v>
      </c>
      <c r="EP25" s="401">
        <f t="shared" si="210"/>
        <v>5833.3333333333339</v>
      </c>
      <c r="EQ25" s="401">
        <f t="shared" si="210"/>
        <v>5833.3333333333339</v>
      </c>
      <c r="ER25" s="401">
        <f t="shared" si="210"/>
        <v>5833.3333333333339</v>
      </c>
      <c r="ES25" s="401">
        <f t="shared" si="210"/>
        <v>5833.3333333333339</v>
      </c>
      <c r="ET25" s="401">
        <f t="shared" si="210"/>
        <v>5833.3333333333339</v>
      </c>
      <c r="EU25" s="401">
        <f t="shared" si="210"/>
        <v>5833.3333333333339</v>
      </c>
      <c r="EV25" s="401">
        <f t="shared" si="210"/>
        <v>5833.3333333333339</v>
      </c>
      <c r="EW25" s="401">
        <f t="shared" si="210"/>
        <v>5833.3333333333339</v>
      </c>
      <c r="EX25" s="401">
        <f t="shared" si="210"/>
        <v>5833.3333333333339</v>
      </c>
      <c r="EY25" s="401">
        <f t="shared" si="210"/>
        <v>5833.3333333333339</v>
      </c>
      <c r="EZ25" s="401">
        <f t="shared" si="210"/>
        <v>5833.3333333333339</v>
      </c>
      <c r="FA25" s="539">
        <f t="shared" si="172"/>
        <v>70000.000000000015</v>
      </c>
      <c r="FB25" s="401">
        <f t="shared" ref="FB25:FM25" si="211">SUM(FB26:FB27)</f>
        <v>5833.3333333333339</v>
      </c>
      <c r="FC25" s="401">
        <f t="shared" si="211"/>
        <v>5833.3333333333339</v>
      </c>
      <c r="FD25" s="401">
        <f t="shared" si="211"/>
        <v>5833.3333333333339</v>
      </c>
      <c r="FE25" s="401">
        <f t="shared" si="211"/>
        <v>5833.3333333333339</v>
      </c>
      <c r="FF25" s="401">
        <f t="shared" si="211"/>
        <v>5833.3333333333339</v>
      </c>
      <c r="FG25" s="401">
        <f t="shared" si="211"/>
        <v>5833.3333333333339</v>
      </c>
      <c r="FH25" s="401">
        <f t="shared" si="211"/>
        <v>5833.3333333333339</v>
      </c>
      <c r="FI25" s="401">
        <f t="shared" si="211"/>
        <v>5833.3333333333339</v>
      </c>
      <c r="FJ25" s="401">
        <f t="shared" si="211"/>
        <v>5833.3333333333339</v>
      </c>
      <c r="FK25" s="401">
        <f t="shared" si="211"/>
        <v>5833.3333333333339</v>
      </c>
      <c r="FL25" s="401">
        <f t="shared" si="211"/>
        <v>5833.3333333333339</v>
      </c>
      <c r="FM25" s="401">
        <f t="shared" si="211"/>
        <v>5833.3333333333339</v>
      </c>
      <c r="FN25" s="539">
        <f t="shared" si="174"/>
        <v>70000.000000000015</v>
      </c>
      <c r="FO25" s="401">
        <f t="shared" ref="FO25:FZ25" si="212">SUM(FO26:FO27)</f>
        <v>5833.3333333333339</v>
      </c>
      <c r="FP25" s="401">
        <f t="shared" si="212"/>
        <v>5833.3333333333339</v>
      </c>
      <c r="FQ25" s="401">
        <f t="shared" si="212"/>
        <v>5833.3333333333339</v>
      </c>
      <c r="FR25" s="401">
        <f t="shared" si="212"/>
        <v>5833.3333333333339</v>
      </c>
      <c r="FS25" s="401">
        <f t="shared" si="212"/>
        <v>5833.3333333333339</v>
      </c>
      <c r="FT25" s="401">
        <f t="shared" si="212"/>
        <v>5833.3333333333339</v>
      </c>
      <c r="FU25" s="401">
        <f t="shared" si="212"/>
        <v>5833.3333333333339</v>
      </c>
      <c r="FV25" s="401">
        <f t="shared" si="212"/>
        <v>5833.3333333333339</v>
      </c>
      <c r="FW25" s="401">
        <f t="shared" si="212"/>
        <v>5833.3333333333339</v>
      </c>
      <c r="FX25" s="401">
        <f t="shared" si="212"/>
        <v>5833.3333333333339</v>
      </c>
      <c r="FY25" s="401">
        <f t="shared" si="212"/>
        <v>5833.3333333333339</v>
      </c>
      <c r="FZ25" s="401">
        <f t="shared" si="212"/>
        <v>5833.3333333333339</v>
      </c>
      <c r="GA25" s="539">
        <f t="shared" si="176"/>
        <v>70000.000000000015</v>
      </c>
      <c r="GB25" s="401">
        <f t="shared" ref="GB25:GM25" si="213">SUM(GB26:GB27)</f>
        <v>5833.3333333333339</v>
      </c>
      <c r="GC25" s="401">
        <f t="shared" si="213"/>
        <v>5833.3333333333339</v>
      </c>
      <c r="GD25" s="401">
        <f t="shared" si="213"/>
        <v>5833.3333333333339</v>
      </c>
      <c r="GE25" s="401">
        <f t="shared" si="213"/>
        <v>5833.3333333333339</v>
      </c>
      <c r="GF25" s="401">
        <f t="shared" si="213"/>
        <v>5833.3333333333339</v>
      </c>
      <c r="GG25" s="401">
        <f t="shared" si="213"/>
        <v>5833.3333333333339</v>
      </c>
      <c r="GH25" s="401">
        <f t="shared" si="213"/>
        <v>5833.3333333333339</v>
      </c>
      <c r="GI25" s="401">
        <f t="shared" si="213"/>
        <v>5833.3333333333339</v>
      </c>
      <c r="GJ25" s="401">
        <f t="shared" si="213"/>
        <v>5833.3333333333339</v>
      </c>
      <c r="GK25" s="401">
        <f t="shared" si="213"/>
        <v>5833.3333333333339</v>
      </c>
      <c r="GL25" s="401">
        <f t="shared" si="213"/>
        <v>5833.3333333333339</v>
      </c>
      <c r="GM25" s="401">
        <f t="shared" si="213"/>
        <v>5833.3333333333339</v>
      </c>
      <c r="GN25" s="539">
        <f t="shared" si="178"/>
        <v>70000.000000000015</v>
      </c>
      <c r="GO25" s="401">
        <f t="shared" ref="GO25:GZ25" si="214">SUM(GO26:GO27)</f>
        <v>0</v>
      </c>
      <c r="GP25" s="401">
        <f t="shared" si="214"/>
        <v>0</v>
      </c>
      <c r="GQ25" s="401">
        <f t="shared" si="214"/>
        <v>0</v>
      </c>
      <c r="GR25" s="401">
        <f t="shared" si="214"/>
        <v>0</v>
      </c>
      <c r="GS25" s="401">
        <f t="shared" si="214"/>
        <v>0</v>
      </c>
      <c r="GT25" s="401">
        <f t="shared" si="214"/>
        <v>0</v>
      </c>
      <c r="GU25" s="401">
        <f t="shared" si="214"/>
        <v>0</v>
      </c>
      <c r="GV25" s="401">
        <f t="shared" si="214"/>
        <v>0</v>
      </c>
      <c r="GW25" s="401">
        <f t="shared" si="214"/>
        <v>0</v>
      </c>
      <c r="GX25" s="401">
        <f t="shared" si="214"/>
        <v>0</v>
      </c>
      <c r="GY25" s="401">
        <f t="shared" si="214"/>
        <v>0</v>
      </c>
      <c r="GZ25" s="401">
        <f t="shared" si="214"/>
        <v>0</v>
      </c>
      <c r="HA25" s="539">
        <f t="shared" si="180"/>
        <v>0</v>
      </c>
      <c r="HB25" s="401">
        <f t="shared" ref="HB25:HM25" si="215">SUM(HB26:HB27)</f>
        <v>0</v>
      </c>
      <c r="HC25" s="401">
        <f t="shared" si="215"/>
        <v>0</v>
      </c>
      <c r="HD25" s="401">
        <f t="shared" si="215"/>
        <v>0</v>
      </c>
      <c r="HE25" s="401">
        <f t="shared" si="215"/>
        <v>0</v>
      </c>
      <c r="HF25" s="401">
        <f t="shared" si="215"/>
        <v>0</v>
      </c>
      <c r="HG25" s="401">
        <f t="shared" si="215"/>
        <v>0</v>
      </c>
      <c r="HH25" s="401">
        <f t="shared" si="215"/>
        <v>0</v>
      </c>
      <c r="HI25" s="401">
        <f t="shared" si="215"/>
        <v>0</v>
      </c>
      <c r="HJ25" s="401">
        <f t="shared" si="215"/>
        <v>0</v>
      </c>
      <c r="HK25" s="401">
        <f t="shared" si="215"/>
        <v>0</v>
      </c>
      <c r="HL25" s="401">
        <f t="shared" si="215"/>
        <v>0</v>
      </c>
      <c r="HM25" s="401">
        <f t="shared" si="215"/>
        <v>0</v>
      </c>
      <c r="HN25" s="539">
        <f t="shared" si="182"/>
        <v>0</v>
      </c>
      <c r="HO25" s="401">
        <f t="shared" ref="HO25:HZ25" si="216">SUM(HO26:HO27)</f>
        <v>0</v>
      </c>
      <c r="HP25" s="401">
        <f t="shared" si="216"/>
        <v>0</v>
      </c>
      <c r="HQ25" s="401">
        <f t="shared" si="216"/>
        <v>0</v>
      </c>
      <c r="HR25" s="401">
        <f t="shared" si="216"/>
        <v>0</v>
      </c>
      <c r="HS25" s="401">
        <f t="shared" si="216"/>
        <v>0</v>
      </c>
      <c r="HT25" s="401">
        <f t="shared" si="216"/>
        <v>0</v>
      </c>
      <c r="HU25" s="401">
        <f t="shared" si="216"/>
        <v>0</v>
      </c>
      <c r="HV25" s="401">
        <f t="shared" si="216"/>
        <v>0</v>
      </c>
      <c r="HW25" s="401">
        <f t="shared" si="216"/>
        <v>0</v>
      </c>
      <c r="HX25" s="401">
        <f t="shared" si="216"/>
        <v>0</v>
      </c>
      <c r="HY25" s="401">
        <f t="shared" si="216"/>
        <v>0</v>
      </c>
      <c r="HZ25" s="401">
        <f t="shared" si="216"/>
        <v>0</v>
      </c>
      <c r="IA25" s="539">
        <f t="shared" si="184"/>
        <v>0</v>
      </c>
      <c r="IB25" s="401">
        <f t="shared" ref="IB25:IM25" si="217">SUM(IB26:IB27)</f>
        <v>0</v>
      </c>
      <c r="IC25" s="401">
        <f t="shared" si="217"/>
        <v>0</v>
      </c>
      <c r="ID25" s="401">
        <f t="shared" si="217"/>
        <v>0</v>
      </c>
      <c r="IE25" s="401">
        <f t="shared" si="217"/>
        <v>0</v>
      </c>
      <c r="IF25" s="401">
        <f t="shared" si="217"/>
        <v>0</v>
      </c>
      <c r="IG25" s="401">
        <f t="shared" si="217"/>
        <v>0</v>
      </c>
      <c r="IH25" s="401">
        <f t="shared" si="217"/>
        <v>0</v>
      </c>
      <c r="II25" s="401">
        <f t="shared" si="217"/>
        <v>0</v>
      </c>
      <c r="IJ25" s="401">
        <f t="shared" si="217"/>
        <v>0</v>
      </c>
      <c r="IK25" s="401">
        <f t="shared" si="217"/>
        <v>0</v>
      </c>
      <c r="IL25" s="401">
        <f t="shared" si="217"/>
        <v>0</v>
      </c>
      <c r="IM25" s="401">
        <f t="shared" si="217"/>
        <v>0</v>
      </c>
      <c r="IN25" s="539">
        <f t="shared" si="186"/>
        <v>0</v>
      </c>
      <c r="IO25" s="401">
        <f t="shared" ref="IO25:IZ25" si="218">SUM(IO26:IO27)</f>
        <v>0</v>
      </c>
      <c r="IP25" s="401">
        <f t="shared" si="218"/>
        <v>0</v>
      </c>
      <c r="IQ25" s="401">
        <f t="shared" si="218"/>
        <v>0</v>
      </c>
      <c r="IR25" s="401">
        <f t="shared" si="218"/>
        <v>0</v>
      </c>
      <c r="IS25" s="401">
        <f t="shared" si="218"/>
        <v>0</v>
      </c>
      <c r="IT25" s="401">
        <f t="shared" si="218"/>
        <v>0</v>
      </c>
      <c r="IU25" s="401">
        <f t="shared" si="218"/>
        <v>0</v>
      </c>
      <c r="IV25" s="401">
        <f t="shared" si="218"/>
        <v>0</v>
      </c>
      <c r="IW25" s="401">
        <f t="shared" si="218"/>
        <v>0</v>
      </c>
      <c r="IX25" s="401">
        <f t="shared" si="218"/>
        <v>0</v>
      </c>
      <c r="IY25" s="401">
        <f t="shared" si="218"/>
        <v>0</v>
      </c>
      <c r="IZ25" s="401">
        <f t="shared" si="218"/>
        <v>0</v>
      </c>
      <c r="JA25" s="539">
        <f t="shared" si="188"/>
        <v>0</v>
      </c>
      <c r="JB25" s="401">
        <f t="shared" ref="JB25:JM25" si="219">SUM(JB26:JB27)</f>
        <v>0</v>
      </c>
      <c r="JC25" s="401">
        <f t="shared" si="219"/>
        <v>0</v>
      </c>
      <c r="JD25" s="401">
        <f t="shared" si="219"/>
        <v>0</v>
      </c>
      <c r="JE25" s="401">
        <f t="shared" si="219"/>
        <v>0</v>
      </c>
      <c r="JF25" s="401">
        <f t="shared" si="219"/>
        <v>0</v>
      </c>
      <c r="JG25" s="401">
        <f t="shared" si="219"/>
        <v>0</v>
      </c>
      <c r="JH25" s="401">
        <f t="shared" si="219"/>
        <v>0</v>
      </c>
      <c r="JI25" s="401">
        <f t="shared" si="219"/>
        <v>0</v>
      </c>
      <c r="JJ25" s="401">
        <f t="shared" si="219"/>
        <v>0</v>
      </c>
      <c r="JK25" s="401">
        <f t="shared" si="219"/>
        <v>0</v>
      </c>
      <c r="JL25" s="401">
        <f t="shared" si="219"/>
        <v>0</v>
      </c>
      <c r="JM25" s="401">
        <f t="shared" si="219"/>
        <v>0</v>
      </c>
      <c r="JN25" s="539">
        <f t="shared" si="190"/>
        <v>0</v>
      </c>
      <c r="JO25" s="401">
        <f t="shared" ref="JO25:JZ25" si="220">SUM(JO26:JO27)</f>
        <v>0</v>
      </c>
      <c r="JP25" s="401">
        <f t="shared" si="220"/>
        <v>0</v>
      </c>
      <c r="JQ25" s="401">
        <f t="shared" si="220"/>
        <v>0</v>
      </c>
      <c r="JR25" s="401">
        <f t="shared" si="220"/>
        <v>0</v>
      </c>
      <c r="JS25" s="401">
        <f t="shared" si="220"/>
        <v>0</v>
      </c>
      <c r="JT25" s="401">
        <f t="shared" si="220"/>
        <v>0</v>
      </c>
      <c r="JU25" s="401">
        <f t="shared" si="220"/>
        <v>0</v>
      </c>
      <c r="JV25" s="401">
        <f t="shared" si="220"/>
        <v>0</v>
      </c>
      <c r="JW25" s="401">
        <f t="shared" si="220"/>
        <v>0</v>
      </c>
      <c r="JX25" s="401">
        <f t="shared" si="220"/>
        <v>0</v>
      </c>
      <c r="JY25" s="401">
        <f t="shared" si="220"/>
        <v>0</v>
      </c>
      <c r="JZ25" s="401">
        <f t="shared" si="220"/>
        <v>0</v>
      </c>
      <c r="KA25" s="539">
        <f t="shared" si="192"/>
        <v>0</v>
      </c>
      <c r="KB25" s="401">
        <f t="shared" ref="KB25:KM25" si="221">SUM(KB26:KB27)</f>
        <v>0</v>
      </c>
      <c r="KC25" s="401">
        <f t="shared" si="221"/>
        <v>0</v>
      </c>
      <c r="KD25" s="401">
        <f t="shared" si="221"/>
        <v>0</v>
      </c>
      <c r="KE25" s="401">
        <f t="shared" si="221"/>
        <v>0</v>
      </c>
      <c r="KF25" s="401">
        <f t="shared" si="221"/>
        <v>0</v>
      </c>
      <c r="KG25" s="401">
        <f t="shared" si="221"/>
        <v>0</v>
      </c>
      <c r="KH25" s="401">
        <f t="shared" si="221"/>
        <v>0</v>
      </c>
      <c r="KI25" s="401">
        <f t="shared" si="221"/>
        <v>0</v>
      </c>
      <c r="KJ25" s="401">
        <f t="shared" si="221"/>
        <v>0</v>
      </c>
      <c r="KK25" s="401">
        <f t="shared" si="221"/>
        <v>0</v>
      </c>
      <c r="KL25" s="401">
        <f t="shared" si="221"/>
        <v>0</v>
      </c>
      <c r="KM25" s="401">
        <f t="shared" si="221"/>
        <v>0</v>
      </c>
      <c r="KN25" s="539">
        <f t="shared" si="194"/>
        <v>0</v>
      </c>
      <c r="KO25" s="401">
        <f t="shared" ref="KO25:KZ25" si="222">SUM(KO26:KO27)</f>
        <v>0</v>
      </c>
      <c r="KP25" s="401">
        <f t="shared" si="222"/>
        <v>0</v>
      </c>
      <c r="KQ25" s="401">
        <f t="shared" si="222"/>
        <v>0</v>
      </c>
      <c r="KR25" s="401">
        <f t="shared" si="222"/>
        <v>0</v>
      </c>
      <c r="KS25" s="401">
        <f t="shared" si="222"/>
        <v>0</v>
      </c>
      <c r="KT25" s="401">
        <f t="shared" si="222"/>
        <v>0</v>
      </c>
      <c r="KU25" s="401">
        <f t="shared" si="222"/>
        <v>0</v>
      </c>
      <c r="KV25" s="401">
        <f t="shared" si="222"/>
        <v>0</v>
      </c>
      <c r="KW25" s="401">
        <f t="shared" si="222"/>
        <v>0</v>
      </c>
      <c r="KX25" s="401">
        <f t="shared" si="222"/>
        <v>0</v>
      </c>
      <c r="KY25" s="401">
        <f t="shared" si="222"/>
        <v>0</v>
      </c>
      <c r="KZ25" s="401">
        <f t="shared" si="222"/>
        <v>0</v>
      </c>
      <c r="LA25" s="539">
        <f t="shared" si="196"/>
        <v>0</v>
      </c>
      <c r="LB25" s="401">
        <f t="shared" ref="LB25:LM25" si="223">SUM(LB26:LB27)</f>
        <v>0</v>
      </c>
      <c r="LC25" s="401">
        <f t="shared" si="223"/>
        <v>0</v>
      </c>
      <c r="LD25" s="401">
        <f t="shared" si="223"/>
        <v>0</v>
      </c>
      <c r="LE25" s="401">
        <f t="shared" si="223"/>
        <v>0</v>
      </c>
      <c r="LF25" s="401">
        <f t="shared" si="223"/>
        <v>0</v>
      </c>
      <c r="LG25" s="401">
        <f t="shared" si="223"/>
        <v>0</v>
      </c>
      <c r="LH25" s="401">
        <f t="shared" si="223"/>
        <v>0</v>
      </c>
      <c r="LI25" s="401">
        <f t="shared" si="223"/>
        <v>0</v>
      </c>
      <c r="LJ25" s="401">
        <f t="shared" si="223"/>
        <v>0</v>
      </c>
      <c r="LK25" s="401">
        <f t="shared" si="223"/>
        <v>0</v>
      </c>
      <c r="LL25" s="401">
        <f t="shared" si="223"/>
        <v>0</v>
      </c>
      <c r="LM25" s="401">
        <f t="shared" si="223"/>
        <v>0</v>
      </c>
      <c r="LN25" s="539">
        <f t="shared" si="198"/>
        <v>0</v>
      </c>
    </row>
    <row r="26" spans="1:326" s="545" customFormat="1">
      <c r="A26" s="541" t="s">
        <v>407</v>
      </c>
      <c r="B26" s="401">
        <f>IF(B5,'Dalyvio prielaidos'!$F$11/12,0)</f>
        <v>0</v>
      </c>
      <c r="C26" s="401">
        <f>IF(C5,'Dalyvio prielaidos'!$F$11/12,0)</f>
        <v>0</v>
      </c>
      <c r="D26" s="401">
        <f>IF(D5,'Dalyvio prielaidos'!$F$11/12,0)</f>
        <v>0</v>
      </c>
      <c r="E26" s="401">
        <f>IF(E5,'Dalyvio prielaidos'!$F$11/12,0)</f>
        <v>0</v>
      </c>
      <c r="F26" s="401">
        <f>IF(F5,'Dalyvio prielaidos'!$F$11/12,0)</f>
        <v>0</v>
      </c>
      <c r="G26" s="401">
        <f>IF(G5,'Dalyvio prielaidos'!$F$11/12,0)</f>
        <v>0</v>
      </c>
      <c r="H26" s="401">
        <f>IF(H5,'Dalyvio prielaidos'!$F$11/12,0)</f>
        <v>0</v>
      </c>
      <c r="I26" s="401">
        <f>IF(I5,'Dalyvio prielaidos'!$F$11/12,0)</f>
        <v>0</v>
      </c>
      <c r="J26" s="401">
        <f>IF(J5,'Dalyvio prielaidos'!$F$11/12,0)</f>
        <v>0</v>
      </c>
      <c r="K26" s="401">
        <f>IF(K5,'Dalyvio prielaidos'!$F$11/12,0)</f>
        <v>0</v>
      </c>
      <c r="L26" s="401">
        <f>IF(L5,'Dalyvio prielaidos'!$F$11/12,0)</f>
        <v>0</v>
      </c>
      <c r="M26" s="401">
        <f>IF(M5,'Dalyvio prielaidos'!$F$11/12,0)</f>
        <v>0</v>
      </c>
      <c r="N26" s="598">
        <f t="shared" si="150"/>
        <v>0</v>
      </c>
      <c r="O26" s="401">
        <f>IF(O5,'Dalyvio prielaidos'!$F$11/12,0)</f>
        <v>0</v>
      </c>
      <c r="P26" s="401">
        <f>IF(P5,'Dalyvio prielaidos'!$F$11/12,0)</f>
        <v>0</v>
      </c>
      <c r="Q26" s="401">
        <f>IF(Q5,'Dalyvio prielaidos'!$F$11/12,0)</f>
        <v>0</v>
      </c>
      <c r="R26" s="401">
        <f>IF(R5,'Dalyvio prielaidos'!$F$11/12,0)</f>
        <v>0</v>
      </c>
      <c r="S26" s="401">
        <f>IF(S5,'Dalyvio prielaidos'!$F$11/12,0)</f>
        <v>0</v>
      </c>
      <c r="T26" s="401">
        <f>IF(T5,'Dalyvio prielaidos'!$F$11/12,0)</f>
        <v>0</v>
      </c>
      <c r="U26" s="401">
        <f>IF(U5,'Dalyvio prielaidos'!$F$11/12,0)</f>
        <v>0</v>
      </c>
      <c r="V26" s="401">
        <f>IF(V5,'Dalyvio prielaidos'!$F$11/12,0)</f>
        <v>0</v>
      </c>
      <c r="W26" s="401">
        <f>IF(W5,'Dalyvio prielaidos'!$F$11/12,0)</f>
        <v>0</v>
      </c>
      <c r="X26" s="401">
        <f>IF(X5,'Dalyvio prielaidos'!$F$11/12,0)</f>
        <v>0</v>
      </c>
      <c r="Y26" s="401">
        <f>IF(Y5,'Dalyvio prielaidos'!$F$11/12,0)</f>
        <v>0</v>
      </c>
      <c r="Z26" s="401">
        <f>IF(Z5,'Dalyvio prielaidos'!$F$11/12,0)</f>
        <v>0</v>
      </c>
      <c r="AA26" s="598">
        <f t="shared" si="152"/>
        <v>0</v>
      </c>
      <c r="AB26" s="401">
        <f>IF(AB5,'Dalyvio prielaidos'!$F$11/12,0)</f>
        <v>0</v>
      </c>
      <c r="AC26" s="401">
        <f>IF(AC5,'Dalyvio prielaidos'!$F$11/12,0)</f>
        <v>0</v>
      </c>
      <c r="AD26" s="401">
        <f>IF(AD5,'Dalyvio prielaidos'!$F$11/12,0)</f>
        <v>0</v>
      </c>
      <c r="AE26" s="401">
        <f>IF(AE5,'Dalyvio prielaidos'!$F$11/12,0)</f>
        <v>0</v>
      </c>
      <c r="AF26" s="401">
        <f>IF(AF5,'Dalyvio prielaidos'!$F$11/12,0)</f>
        <v>0</v>
      </c>
      <c r="AG26" s="401">
        <f>IF(AG5,'Dalyvio prielaidos'!$F$11/12,0)</f>
        <v>0</v>
      </c>
      <c r="AH26" s="401">
        <f>IF(AH5,'Dalyvio prielaidos'!$F$11/12,0)</f>
        <v>0</v>
      </c>
      <c r="AI26" s="401">
        <f>IF(AI5,'Dalyvio prielaidos'!$F$11/12,0)</f>
        <v>0</v>
      </c>
      <c r="AJ26" s="401">
        <f>IF(AJ5,'Dalyvio prielaidos'!$F$11/12,0)</f>
        <v>0</v>
      </c>
      <c r="AK26" s="401">
        <f>IF(AK5,'Dalyvio prielaidos'!$F$11/12,0)</f>
        <v>0</v>
      </c>
      <c r="AL26" s="401">
        <f>IF(AL5,'Dalyvio prielaidos'!$F$11/12,0)</f>
        <v>0</v>
      </c>
      <c r="AM26" s="401">
        <f>IF(AM5,'Dalyvio prielaidos'!$F$11/12,0)</f>
        <v>0</v>
      </c>
      <c r="AN26" s="539">
        <f t="shared" si="154"/>
        <v>0</v>
      </c>
      <c r="AO26" s="401">
        <f>IF(AO5,'Dalyvio prielaidos'!$F$11/12,0)</f>
        <v>4166.666666666667</v>
      </c>
      <c r="AP26" s="401">
        <f>IF(AP5,'Dalyvio prielaidos'!$F$11/12,0)</f>
        <v>4166.666666666667</v>
      </c>
      <c r="AQ26" s="401">
        <f>IF(AQ5,'Dalyvio prielaidos'!$F$11/12,0)</f>
        <v>4166.666666666667</v>
      </c>
      <c r="AR26" s="401">
        <f>IF(AR5,'Dalyvio prielaidos'!$F$11/12,0)</f>
        <v>4166.666666666667</v>
      </c>
      <c r="AS26" s="401">
        <f>IF(AS5,'Dalyvio prielaidos'!$F$11/12,0)</f>
        <v>4166.666666666667</v>
      </c>
      <c r="AT26" s="401">
        <f>IF(AT5,'Dalyvio prielaidos'!$F$11/12,0)</f>
        <v>4166.666666666667</v>
      </c>
      <c r="AU26" s="401">
        <f>IF(AU5,'Dalyvio prielaidos'!$F$11/12,0)</f>
        <v>4166.666666666667</v>
      </c>
      <c r="AV26" s="401">
        <f>IF(AV5,'Dalyvio prielaidos'!$F$11/12,0)</f>
        <v>4166.666666666667</v>
      </c>
      <c r="AW26" s="401">
        <f>IF(AW5,'Dalyvio prielaidos'!$F$11/12,0)</f>
        <v>4166.666666666667</v>
      </c>
      <c r="AX26" s="401">
        <f>IF(AX5,'Dalyvio prielaidos'!$F$11/12,0)</f>
        <v>4166.666666666667</v>
      </c>
      <c r="AY26" s="401">
        <f>IF(AY5,'Dalyvio prielaidos'!$F$11/12,0)</f>
        <v>4166.666666666667</v>
      </c>
      <c r="AZ26" s="401">
        <f>IF(AZ5,'Dalyvio prielaidos'!$F$11/12,0)</f>
        <v>4166.666666666667</v>
      </c>
      <c r="BA26" s="598">
        <f t="shared" si="156"/>
        <v>49999.999999999993</v>
      </c>
      <c r="BB26" s="401">
        <f>IF(BB5,'Dalyvio prielaidos'!$F$11/12,0)</f>
        <v>4166.666666666667</v>
      </c>
      <c r="BC26" s="401">
        <f>IF(BC5,'Dalyvio prielaidos'!$F$11/12,0)</f>
        <v>4166.666666666667</v>
      </c>
      <c r="BD26" s="401">
        <f>IF(BD5,'Dalyvio prielaidos'!$F$11/12,0)</f>
        <v>4166.666666666667</v>
      </c>
      <c r="BE26" s="401">
        <f>IF(BE5,'Dalyvio prielaidos'!$F$11/12,0)</f>
        <v>4166.666666666667</v>
      </c>
      <c r="BF26" s="401">
        <f>IF(BF5,'Dalyvio prielaidos'!$F$11/12,0)</f>
        <v>4166.666666666667</v>
      </c>
      <c r="BG26" s="401">
        <f>IF(BG5,'Dalyvio prielaidos'!$F$11/12,0)</f>
        <v>4166.666666666667</v>
      </c>
      <c r="BH26" s="401">
        <f>IF(BH5,'Dalyvio prielaidos'!$F$11/12,0)</f>
        <v>4166.666666666667</v>
      </c>
      <c r="BI26" s="401">
        <f>IF(BI5,'Dalyvio prielaidos'!$F$11/12,0)</f>
        <v>4166.666666666667</v>
      </c>
      <c r="BJ26" s="401">
        <f>IF(BJ5,'Dalyvio prielaidos'!$F$11/12,0)</f>
        <v>4166.666666666667</v>
      </c>
      <c r="BK26" s="401">
        <f>IF(BK5,'Dalyvio prielaidos'!$F$11/12,0)</f>
        <v>4166.666666666667</v>
      </c>
      <c r="BL26" s="401">
        <f>IF(BL5,'Dalyvio prielaidos'!$F$11/12,0)</f>
        <v>4166.666666666667</v>
      </c>
      <c r="BM26" s="401">
        <f>IF(BM5,'Dalyvio prielaidos'!$F$11/12,0)</f>
        <v>4166.666666666667</v>
      </c>
      <c r="BN26" s="598">
        <f t="shared" si="158"/>
        <v>49999.999999999993</v>
      </c>
      <c r="BO26" s="401">
        <f>IF(BO5,'Dalyvio prielaidos'!$F$11/12,0)</f>
        <v>4166.666666666667</v>
      </c>
      <c r="BP26" s="401">
        <f>IF(BP5,'Dalyvio prielaidos'!$F$11/12,0)</f>
        <v>4166.666666666667</v>
      </c>
      <c r="BQ26" s="401">
        <f>IF(BQ5,'Dalyvio prielaidos'!$F$11/12,0)</f>
        <v>4166.666666666667</v>
      </c>
      <c r="BR26" s="401">
        <f>IF(BR5,'Dalyvio prielaidos'!$F$11/12,0)</f>
        <v>4166.666666666667</v>
      </c>
      <c r="BS26" s="401">
        <f>IF(BS5,'Dalyvio prielaidos'!$F$11/12,0)</f>
        <v>4166.666666666667</v>
      </c>
      <c r="BT26" s="401">
        <f>IF(BT5,'Dalyvio prielaidos'!$F$11/12,0)</f>
        <v>4166.666666666667</v>
      </c>
      <c r="BU26" s="401">
        <f>IF(BU5,'Dalyvio prielaidos'!$F$11/12,0)</f>
        <v>4166.666666666667</v>
      </c>
      <c r="BV26" s="401">
        <f>IF(BV5,'Dalyvio prielaidos'!$F$11/12,0)</f>
        <v>4166.666666666667</v>
      </c>
      <c r="BW26" s="401">
        <f>IF(BW5,'Dalyvio prielaidos'!$F$11/12,0)</f>
        <v>4166.666666666667</v>
      </c>
      <c r="BX26" s="401">
        <f>IF(BX5,'Dalyvio prielaidos'!$F$11/12,0)</f>
        <v>4166.666666666667</v>
      </c>
      <c r="BY26" s="401">
        <f>IF(BY5,'Dalyvio prielaidos'!$F$11/12,0)</f>
        <v>4166.666666666667</v>
      </c>
      <c r="BZ26" s="401">
        <f>IF(BZ5,'Dalyvio prielaidos'!$F$11/12,0)</f>
        <v>4166.666666666667</v>
      </c>
      <c r="CA26" s="598">
        <f t="shared" si="160"/>
        <v>49999.999999999993</v>
      </c>
      <c r="CB26" s="401">
        <f>IF(CB5,'Dalyvio prielaidos'!$F$11/12,0)</f>
        <v>4166.666666666667</v>
      </c>
      <c r="CC26" s="401">
        <f>IF(CC5,'Dalyvio prielaidos'!$F$11/12,0)</f>
        <v>4166.666666666667</v>
      </c>
      <c r="CD26" s="401">
        <f>IF(CD5,'Dalyvio prielaidos'!$F$11/12,0)</f>
        <v>4166.666666666667</v>
      </c>
      <c r="CE26" s="401">
        <f>IF(CE5,'Dalyvio prielaidos'!$F$11/12,0)</f>
        <v>4166.666666666667</v>
      </c>
      <c r="CF26" s="401">
        <f>IF(CF5,'Dalyvio prielaidos'!$F$11/12,0)</f>
        <v>4166.666666666667</v>
      </c>
      <c r="CG26" s="401">
        <f>IF(CG5,'Dalyvio prielaidos'!$F$11/12,0)</f>
        <v>4166.666666666667</v>
      </c>
      <c r="CH26" s="401">
        <f>IF(CH5,'Dalyvio prielaidos'!$F$11/12,0)</f>
        <v>4166.666666666667</v>
      </c>
      <c r="CI26" s="401">
        <f>IF(CI5,'Dalyvio prielaidos'!$F$11/12,0)</f>
        <v>4166.666666666667</v>
      </c>
      <c r="CJ26" s="401">
        <f>IF(CJ5,'Dalyvio prielaidos'!$F$11/12,0)</f>
        <v>4166.666666666667</v>
      </c>
      <c r="CK26" s="401">
        <f>IF(CK5,'Dalyvio prielaidos'!$F$11/12,0)</f>
        <v>4166.666666666667</v>
      </c>
      <c r="CL26" s="401">
        <f>IF(CL5,'Dalyvio prielaidos'!$F$11/12,0)</f>
        <v>4166.666666666667</v>
      </c>
      <c r="CM26" s="401">
        <f>IF(CM5,'Dalyvio prielaidos'!$F$11/12,0)</f>
        <v>4166.666666666667</v>
      </c>
      <c r="CN26" s="598">
        <f t="shared" si="162"/>
        <v>49999.999999999993</v>
      </c>
      <c r="CO26" s="401">
        <f>IF(CO5,'Dalyvio prielaidos'!$F$11/12,0)</f>
        <v>4166.666666666667</v>
      </c>
      <c r="CP26" s="401">
        <f>IF(CP5,'Dalyvio prielaidos'!$F$11/12,0)</f>
        <v>4166.666666666667</v>
      </c>
      <c r="CQ26" s="401">
        <f>IF(CQ5,'Dalyvio prielaidos'!$F$11/12,0)</f>
        <v>4166.666666666667</v>
      </c>
      <c r="CR26" s="401">
        <f>IF(CR5,'Dalyvio prielaidos'!$F$11/12,0)</f>
        <v>4166.666666666667</v>
      </c>
      <c r="CS26" s="401">
        <f>IF(CS5,'Dalyvio prielaidos'!$F$11/12,0)</f>
        <v>4166.666666666667</v>
      </c>
      <c r="CT26" s="401">
        <f>IF(CT5,'Dalyvio prielaidos'!$F$11/12,0)</f>
        <v>4166.666666666667</v>
      </c>
      <c r="CU26" s="401">
        <f>IF(CU5,'Dalyvio prielaidos'!$F$11/12,0)</f>
        <v>4166.666666666667</v>
      </c>
      <c r="CV26" s="401">
        <f>IF(CV5,'Dalyvio prielaidos'!$F$11/12,0)</f>
        <v>4166.666666666667</v>
      </c>
      <c r="CW26" s="401">
        <f>IF(CW5,'Dalyvio prielaidos'!$F$11/12,0)</f>
        <v>4166.666666666667</v>
      </c>
      <c r="CX26" s="401">
        <f>IF(CX5,'Dalyvio prielaidos'!$F$11/12,0)</f>
        <v>4166.666666666667</v>
      </c>
      <c r="CY26" s="401">
        <f>IF(CY5,'Dalyvio prielaidos'!$F$11/12,0)</f>
        <v>4166.666666666667</v>
      </c>
      <c r="CZ26" s="401">
        <f>IF(CZ5,'Dalyvio prielaidos'!$F$11/12,0)</f>
        <v>4166.666666666667</v>
      </c>
      <c r="DA26" s="598">
        <f t="shared" si="164"/>
        <v>49999.999999999993</v>
      </c>
      <c r="DB26" s="401">
        <f>IF(DB5,'Dalyvio prielaidos'!$F$11/12,0)</f>
        <v>4166.666666666667</v>
      </c>
      <c r="DC26" s="401">
        <f>IF(DC5,'Dalyvio prielaidos'!$F$11/12,0)</f>
        <v>4166.666666666667</v>
      </c>
      <c r="DD26" s="401">
        <f>IF(DD5,'Dalyvio prielaidos'!$F$11/12,0)</f>
        <v>4166.666666666667</v>
      </c>
      <c r="DE26" s="401">
        <f>IF(DE5,'Dalyvio prielaidos'!$F$11/12,0)</f>
        <v>4166.666666666667</v>
      </c>
      <c r="DF26" s="401">
        <f>IF(DF5,'Dalyvio prielaidos'!$F$11/12,0)</f>
        <v>4166.666666666667</v>
      </c>
      <c r="DG26" s="401">
        <f>IF(DG5,'Dalyvio prielaidos'!$F$11/12,0)</f>
        <v>4166.666666666667</v>
      </c>
      <c r="DH26" s="401">
        <f>IF(DH5,'Dalyvio prielaidos'!$F$11/12,0)</f>
        <v>4166.666666666667</v>
      </c>
      <c r="DI26" s="401">
        <f>IF(DI5,'Dalyvio prielaidos'!$F$11/12,0)</f>
        <v>4166.666666666667</v>
      </c>
      <c r="DJ26" s="401">
        <f>IF(DJ5,'Dalyvio prielaidos'!$F$11/12,0)</f>
        <v>4166.666666666667</v>
      </c>
      <c r="DK26" s="401">
        <f>IF(DK5,'Dalyvio prielaidos'!$F$11/12,0)</f>
        <v>4166.666666666667</v>
      </c>
      <c r="DL26" s="401">
        <f>IF(DL5,'Dalyvio prielaidos'!$F$11/12,0)</f>
        <v>4166.666666666667</v>
      </c>
      <c r="DM26" s="401">
        <f>IF(DM5,'Dalyvio prielaidos'!$F$11/12,0)</f>
        <v>4166.666666666667</v>
      </c>
      <c r="DN26" s="598">
        <f t="shared" si="166"/>
        <v>49999.999999999993</v>
      </c>
      <c r="DO26" s="401">
        <f>IF(DO5,'Dalyvio prielaidos'!$F$11/12,0)</f>
        <v>4166.666666666667</v>
      </c>
      <c r="DP26" s="401">
        <f>IF(DP5,'Dalyvio prielaidos'!$F$11/12,0)</f>
        <v>4166.666666666667</v>
      </c>
      <c r="DQ26" s="401">
        <f>IF(DQ5,'Dalyvio prielaidos'!$F$11/12,0)</f>
        <v>4166.666666666667</v>
      </c>
      <c r="DR26" s="401">
        <f>IF(DR5,'Dalyvio prielaidos'!$F$11/12,0)</f>
        <v>4166.666666666667</v>
      </c>
      <c r="DS26" s="401">
        <f>IF(DS5,'Dalyvio prielaidos'!$F$11/12,0)</f>
        <v>4166.666666666667</v>
      </c>
      <c r="DT26" s="401">
        <f>IF(DT5,'Dalyvio prielaidos'!$F$11/12,0)</f>
        <v>4166.666666666667</v>
      </c>
      <c r="DU26" s="401">
        <f>IF(DU5,'Dalyvio prielaidos'!$F$11/12,0)</f>
        <v>4166.666666666667</v>
      </c>
      <c r="DV26" s="401">
        <f>IF(DV5,'Dalyvio prielaidos'!$F$11/12,0)</f>
        <v>4166.666666666667</v>
      </c>
      <c r="DW26" s="401">
        <f>IF(DW5,'Dalyvio prielaidos'!$F$11/12,0)</f>
        <v>4166.666666666667</v>
      </c>
      <c r="DX26" s="401">
        <f>IF(DX5,'Dalyvio prielaidos'!$F$11/12,0)</f>
        <v>4166.666666666667</v>
      </c>
      <c r="DY26" s="401">
        <f>IF(DY5,'Dalyvio prielaidos'!$F$11/12,0)</f>
        <v>4166.666666666667</v>
      </c>
      <c r="DZ26" s="401">
        <f>IF(DZ5,'Dalyvio prielaidos'!$F$11/12,0)</f>
        <v>4166.666666666667</v>
      </c>
      <c r="EA26" s="598">
        <f t="shared" si="168"/>
        <v>49999.999999999993</v>
      </c>
      <c r="EB26" s="401">
        <f>IF(EB5,'Dalyvio prielaidos'!$F$11/12,0)</f>
        <v>4166.666666666667</v>
      </c>
      <c r="EC26" s="401">
        <f>IF(EC5,'Dalyvio prielaidos'!$F$11/12,0)</f>
        <v>4166.666666666667</v>
      </c>
      <c r="ED26" s="401">
        <f>IF(ED5,'Dalyvio prielaidos'!$F$11/12,0)</f>
        <v>4166.666666666667</v>
      </c>
      <c r="EE26" s="401">
        <f>IF(EE5,'Dalyvio prielaidos'!$F$11/12,0)</f>
        <v>4166.666666666667</v>
      </c>
      <c r="EF26" s="401">
        <f>IF(EF5,'Dalyvio prielaidos'!$F$11/12,0)</f>
        <v>4166.666666666667</v>
      </c>
      <c r="EG26" s="401">
        <f>IF(EG5,'Dalyvio prielaidos'!$F$11/12,0)</f>
        <v>4166.666666666667</v>
      </c>
      <c r="EH26" s="401">
        <f>IF(EH5,'Dalyvio prielaidos'!$F$11/12,0)</f>
        <v>4166.666666666667</v>
      </c>
      <c r="EI26" s="401">
        <f>IF(EI5,'Dalyvio prielaidos'!$F$11/12,0)</f>
        <v>4166.666666666667</v>
      </c>
      <c r="EJ26" s="401">
        <f>IF(EJ5,'Dalyvio prielaidos'!$F$11/12,0)</f>
        <v>4166.666666666667</v>
      </c>
      <c r="EK26" s="401">
        <f>IF(EK5,'Dalyvio prielaidos'!$F$11/12,0)</f>
        <v>4166.666666666667</v>
      </c>
      <c r="EL26" s="401">
        <f>IF(EL5,'Dalyvio prielaidos'!$F$11/12,0)</f>
        <v>4166.666666666667</v>
      </c>
      <c r="EM26" s="401">
        <f>IF(EM5,'Dalyvio prielaidos'!$F$11/12,0)</f>
        <v>4166.666666666667</v>
      </c>
      <c r="EN26" s="598">
        <f t="shared" si="170"/>
        <v>49999.999999999993</v>
      </c>
      <c r="EO26" s="401">
        <f>IF(EO5,'Dalyvio prielaidos'!$F$11/12,0)</f>
        <v>4166.666666666667</v>
      </c>
      <c r="EP26" s="401">
        <f>IF(EP5,'Dalyvio prielaidos'!$F$11/12,0)</f>
        <v>4166.666666666667</v>
      </c>
      <c r="EQ26" s="401">
        <f>IF(EQ5,'Dalyvio prielaidos'!$F$11/12,0)</f>
        <v>4166.666666666667</v>
      </c>
      <c r="ER26" s="401">
        <f>IF(ER5,'Dalyvio prielaidos'!$F$11/12,0)</f>
        <v>4166.666666666667</v>
      </c>
      <c r="ES26" s="401">
        <f>IF(ES5,'Dalyvio prielaidos'!$F$11/12,0)</f>
        <v>4166.666666666667</v>
      </c>
      <c r="ET26" s="401">
        <f>IF(ET5,'Dalyvio prielaidos'!$F$11/12,0)</f>
        <v>4166.666666666667</v>
      </c>
      <c r="EU26" s="401">
        <f>IF(EU5,'Dalyvio prielaidos'!$F$11/12,0)</f>
        <v>4166.666666666667</v>
      </c>
      <c r="EV26" s="401">
        <f>IF(EV5,'Dalyvio prielaidos'!$F$11/12,0)</f>
        <v>4166.666666666667</v>
      </c>
      <c r="EW26" s="401">
        <f>IF(EW5,'Dalyvio prielaidos'!$F$11/12,0)</f>
        <v>4166.666666666667</v>
      </c>
      <c r="EX26" s="401">
        <f>IF(EX5,'Dalyvio prielaidos'!$F$11/12,0)</f>
        <v>4166.666666666667</v>
      </c>
      <c r="EY26" s="401">
        <f>IF(EY5,'Dalyvio prielaidos'!$F$11/12,0)</f>
        <v>4166.666666666667</v>
      </c>
      <c r="EZ26" s="401">
        <f>IF(EZ5,'Dalyvio prielaidos'!$F$11/12,0)</f>
        <v>4166.666666666667</v>
      </c>
      <c r="FA26" s="598">
        <f t="shared" si="172"/>
        <v>49999.999999999993</v>
      </c>
      <c r="FB26" s="401">
        <f>IF(FB5,'Dalyvio prielaidos'!$F$11/12,0)</f>
        <v>4166.666666666667</v>
      </c>
      <c r="FC26" s="401">
        <f>IF(FC5,'Dalyvio prielaidos'!$F$11/12,0)</f>
        <v>4166.666666666667</v>
      </c>
      <c r="FD26" s="401">
        <f>IF(FD5,'Dalyvio prielaidos'!$F$11/12,0)</f>
        <v>4166.666666666667</v>
      </c>
      <c r="FE26" s="401">
        <f>IF(FE5,'Dalyvio prielaidos'!$F$11/12,0)</f>
        <v>4166.666666666667</v>
      </c>
      <c r="FF26" s="401">
        <f>IF(FF5,'Dalyvio prielaidos'!$F$11/12,0)</f>
        <v>4166.666666666667</v>
      </c>
      <c r="FG26" s="401">
        <f>IF(FG5,'Dalyvio prielaidos'!$F$11/12,0)</f>
        <v>4166.666666666667</v>
      </c>
      <c r="FH26" s="401">
        <f>IF(FH5,'Dalyvio prielaidos'!$F$11/12,0)</f>
        <v>4166.666666666667</v>
      </c>
      <c r="FI26" s="401">
        <f>IF(FI5,'Dalyvio prielaidos'!$F$11/12,0)</f>
        <v>4166.666666666667</v>
      </c>
      <c r="FJ26" s="401">
        <f>IF(FJ5,'Dalyvio prielaidos'!$F$11/12,0)</f>
        <v>4166.666666666667</v>
      </c>
      <c r="FK26" s="401">
        <f>IF(FK5,'Dalyvio prielaidos'!$F$11/12,0)</f>
        <v>4166.666666666667</v>
      </c>
      <c r="FL26" s="401">
        <f>IF(FL5,'Dalyvio prielaidos'!$F$11/12,0)</f>
        <v>4166.666666666667</v>
      </c>
      <c r="FM26" s="401">
        <f>IF(FM5,'Dalyvio prielaidos'!$F$11/12,0)</f>
        <v>4166.666666666667</v>
      </c>
      <c r="FN26" s="598">
        <f t="shared" si="174"/>
        <v>49999.999999999993</v>
      </c>
      <c r="FO26" s="401">
        <f>IF(FO5,'Dalyvio prielaidos'!$F$11/12,0)</f>
        <v>4166.666666666667</v>
      </c>
      <c r="FP26" s="401">
        <f>IF(FP5,'Dalyvio prielaidos'!$F$11/12,0)</f>
        <v>4166.666666666667</v>
      </c>
      <c r="FQ26" s="401">
        <f>IF(FQ5,'Dalyvio prielaidos'!$F$11/12,0)</f>
        <v>4166.666666666667</v>
      </c>
      <c r="FR26" s="401">
        <f>IF(FR5,'Dalyvio prielaidos'!$F$11/12,0)</f>
        <v>4166.666666666667</v>
      </c>
      <c r="FS26" s="401">
        <f>IF(FS5,'Dalyvio prielaidos'!$F$11/12,0)</f>
        <v>4166.666666666667</v>
      </c>
      <c r="FT26" s="401">
        <f>IF(FT5,'Dalyvio prielaidos'!$F$11/12,0)</f>
        <v>4166.666666666667</v>
      </c>
      <c r="FU26" s="401">
        <f>IF(FU5,'Dalyvio prielaidos'!$F$11/12,0)</f>
        <v>4166.666666666667</v>
      </c>
      <c r="FV26" s="401">
        <f>IF(FV5,'Dalyvio prielaidos'!$F$11/12,0)</f>
        <v>4166.666666666667</v>
      </c>
      <c r="FW26" s="401">
        <f>IF(FW5,'Dalyvio prielaidos'!$F$11/12,0)</f>
        <v>4166.666666666667</v>
      </c>
      <c r="FX26" s="401">
        <f>IF(FX5,'Dalyvio prielaidos'!$F$11/12,0)</f>
        <v>4166.666666666667</v>
      </c>
      <c r="FY26" s="401">
        <f>IF(FY5,'Dalyvio prielaidos'!$F$11/12,0)</f>
        <v>4166.666666666667</v>
      </c>
      <c r="FZ26" s="401">
        <f>IF(FZ5,'Dalyvio prielaidos'!$F$11/12,0)</f>
        <v>4166.666666666667</v>
      </c>
      <c r="GA26" s="598">
        <f t="shared" si="176"/>
        <v>49999.999999999993</v>
      </c>
      <c r="GB26" s="401">
        <f>IF(GB5,'Dalyvio prielaidos'!$F$11/12,0)</f>
        <v>4166.666666666667</v>
      </c>
      <c r="GC26" s="401">
        <f>IF(GC5,'Dalyvio prielaidos'!$F$11/12,0)</f>
        <v>4166.666666666667</v>
      </c>
      <c r="GD26" s="401">
        <f>IF(GD5,'Dalyvio prielaidos'!$F$11/12,0)</f>
        <v>4166.666666666667</v>
      </c>
      <c r="GE26" s="401">
        <f>IF(GE5,'Dalyvio prielaidos'!$F$11/12,0)</f>
        <v>4166.666666666667</v>
      </c>
      <c r="GF26" s="401">
        <f>IF(GF5,'Dalyvio prielaidos'!$F$11/12,0)</f>
        <v>4166.666666666667</v>
      </c>
      <c r="GG26" s="401">
        <f>IF(GG5,'Dalyvio prielaidos'!$F$11/12,0)</f>
        <v>4166.666666666667</v>
      </c>
      <c r="GH26" s="401">
        <f>IF(GH5,'Dalyvio prielaidos'!$F$11/12,0)</f>
        <v>4166.666666666667</v>
      </c>
      <c r="GI26" s="401">
        <f>IF(GI5,'Dalyvio prielaidos'!$F$11/12,0)</f>
        <v>4166.666666666667</v>
      </c>
      <c r="GJ26" s="401">
        <f>IF(GJ5,'Dalyvio prielaidos'!$F$11/12,0)</f>
        <v>4166.666666666667</v>
      </c>
      <c r="GK26" s="401">
        <f>IF(GK5,'Dalyvio prielaidos'!$F$11/12,0)</f>
        <v>4166.666666666667</v>
      </c>
      <c r="GL26" s="401">
        <f>IF(GL5,'Dalyvio prielaidos'!$F$11/12,0)</f>
        <v>4166.666666666667</v>
      </c>
      <c r="GM26" s="401">
        <f>IF(GM5,'Dalyvio prielaidos'!$F$11/12,0)</f>
        <v>4166.666666666667</v>
      </c>
      <c r="GN26" s="598">
        <f t="shared" si="178"/>
        <v>49999.999999999993</v>
      </c>
      <c r="GO26" s="401">
        <f>IF(GO5,'Dalyvio prielaidos'!$F$11/12,0)</f>
        <v>0</v>
      </c>
      <c r="GP26" s="401">
        <f>IF(GP5,'Dalyvio prielaidos'!$F$11/12,0)</f>
        <v>0</v>
      </c>
      <c r="GQ26" s="401">
        <f>IF(GQ5,'Dalyvio prielaidos'!$F$11/12,0)</f>
        <v>0</v>
      </c>
      <c r="GR26" s="401">
        <f>IF(GR5,'Dalyvio prielaidos'!$F$11/12,0)</f>
        <v>0</v>
      </c>
      <c r="GS26" s="401">
        <f>IF(GS5,'Dalyvio prielaidos'!$F$11/12,0)</f>
        <v>0</v>
      </c>
      <c r="GT26" s="401">
        <f>IF(GT5,'Dalyvio prielaidos'!$F$11/12,0)</f>
        <v>0</v>
      </c>
      <c r="GU26" s="401">
        <f>IF(GU5,'Dalyvio prielaidos'!$F$11/12,0)</f>
        <v>0</v>
      </c>
      <c r="GV26" s="401">
        <f>IF(GV5,'Dalyvio prielaidos'!$F$11/12,0)</f>
        <v>0</v>
      </c>
      <c r="GW26" s="401">
        <f>IF(GW5,'Dalyvio prielaidos'!$F$11/12,0)</f>
        <v>0</v>
      </c>
      <c r="GX26" s="401">
        <f>IF(GX5,'Dalyvio prielaidos'!$F$11/12,0)</f>
        <v>0</v>
      </c>
      <c r="GY26" s="401">
        <f>IF(GY5,'Dalyvio prielaidos'!$F$11/12,0)</f>
        <v>0</v>
      </c>
      <c r="GZ26" s="401">
        <f>IF(GZ5,'Dalyvio prielaidos'!$F$11/12,0)</f>
        <v>0</v>
      </c>
      <c r="HA26" s="598">
        <f t="shared" si="180"/>
        <v>0</v>
      </c>
      <c r="HB26" s="401">
        <f>IF(HB5,'Dalyvio prielaidos'!$F$11/12,0)</f>
        <v>0</v>
      </c>
      <c r="HC26" s="401">
        <f>IF(HC5,'Dalyvio prielaidos'!$F$11/12,0)</f>
        <v>0</v>
      </c>
      <c r="HD26" s="401">
        <f>IF(HD5,'Dalyvio prielaidos'!$F$11/12,0)</f>
        <v>0</v>
      </c>
      <c r="HE26" s="401">
        <f>IF(HE5,'Dalyvio prielaidos'!$F$11/12,0)</f>
        <v>0</v>
      </c>
      <c r="HF26" s="401">
        <f>IF(HF5,'Dalyvio prielaidos'!$F$11/12,0)</f>
        <v>0</v>
      </c>
      <c r="HG26" s="401">
        <f>IF(HG5,'Dalyvio prielaidos'!$F$11/12,0)</f>
        <v>0</v>
      </c>
      <c r="HH26" s="401">
        <f>IF(HH5,'Dalyvio prielaidos'!$F$11/12,0)</f>
        <v>0</v>
      </c>
      <c r="HI26" s="401">
        <f>IF(HI5,'Dalyvio prielaidos'!$F$11/12,0)</f>
        <v>0</v>
      </c>
      <c r="HJ26" s="401">
        <f>IF(HJ5,'Dalyvio prielaidos'!$F$11/12,0)</f>
        <v>0</v>
      </c>
      <c r="HK26" s="401">
        <f>IF(HK5,'Dalyvio prielaidos'!$F$11/12,0)</f>
        <v>0</v>
      </c>
      <c r="HL26" s="401">
        <f>IF(HL5,'Dalyvio prielaidos'!$F$11/12,0)</f>
        <v>0</v>
      </c>
      <c r="HM26" s="401">
        <f>IF(HM5,'Dalyvio prielaidos'!$F$11/12,0)</f>
        <v>0</v>
      </c>
      <c r="HN26" s="598">
        <f t="shared" si="182"/>
        <v>0</v>
      </c>
      <c r="HO26" s="401">
        <f>IF(HO5,'Dalyvio prielaidos'!$F$11/12,0)</f>
        <v>0</v>
      </c>
      <c r="HP26" s="401">
        <f>IF(HP5,'Dalyvio prielaidos'!$F$11/12,0)</f>
        <v>0</v>
      </c>
      <c r="HQ26" s="401">
        <f>IF(HQ5,'Dalyvio prielaidos'!$F$11/12,0)</f>
        <v>0</v>
      </c>
      <c r="HR26" s="401">
        <f>IF(HR5,'Dalyvio prielaidos'!$F$11/12,0)</f>
        <v>0</v>
      </c>
      <c r="HS26" s="401">
        <f>IF(HS5,'Dalyvio prielaidos'!$F$11/12,0)</f>
        <v>0</v>
      </c>
      <c r="HT26" s="401">
        <f>IF(HT5,'Dalyvio prielaidos'!$F$11/12,0)</f>
        <v>0</v>
      </c>
      <c r="HU26" s="401">
        <f>IF(HU5,'Dalyvio prielaidos'!$F$11/12,0)</f>
        <v>0</v>
      </c>
      <c r="HV26" s="401">
        <f>IF(HV5,'Dalyvio prielaidos'!$F$11/12,0)</f>
        <v>0</v>
      </c>
      <c r="HW26" s="401">
        <f>IF(HW5,'Dalyvio prielaidos'!$F$11/12,0)</f>
        <v>0</v>
      </c>
      <c r="HX26" s="401">
        <f>IF(HX5,'Dalyvio prielaidos'!$F$11/12,0)</f>
        <v>0</v>
      </c>
      <c r="HY26" s="401">
        <f>IF(HY5,'Dalyvio prielaidos'!$F$11/12,0)</f>
        <v>0</v>
      </c>
      <c r="HZ26" s="401">
        <f>IF(HZ5,'Dalyvio prielaidos'!$F$11/12,0)</f>
        <v>0</v>
      </c>
      <c r="IA26" s="598">
        <f t="shared" si="184"/>
        <v>0</v>
      </c>
      <c r="IB26" s="401">
        <f>IF(IB5,'Dalyvio prielaidos'!$F$11/12,0)</f>
        <v>0</v>
      </c>
      <c r="IC26" s="401">
        <f>IF(IC5,'Dalyvio prielaidos'!$F$11/12,0)</f>
        <v>0</v>
      </c>
      <c r="ID26" s="401">
        <f>IF(ID5,'Dalyvio prielaidos'!$F$11/12,0)</f>
        <v>0</v>
      </c>
      <c r="IE26" s="401">
        <f>IF(IE5,'Dalyvio prielaidos'!$F$11/12,0)</f>
        <v>0</v>
      </c>
      <c r="IF26" s="401">
        <f>IF(IF5,'Dalyvio prielaidos'!$F$11/12,0)</f>
        <v>0</v>
      </c>
      <c r="IG26" s="401">
        <f>IF(IG5,'Dalyvio prielaidos'!$F$11/12,0)</f>
        <v>0</v>
      </c>
      <c r="IH26" s="401">
        <f>IF(IH5,'Dalyvio prielaidos'!$F$11/12,0)</f>
        <v>0</v>
      </c>
      <c r="II26" s="401">
        <f>IF(II5,'Dalyvio prielaidos'!$F$11/12,0)</f>
        <v>0</v>
      </c>
      <c r="IJ26" s="401">
        <f>IF(IJ5,'Dalyvio prielaidos'!$F$11/12,0)</f>
        <v>0</v>
      </c>
      <c r="IK26" s="401">
        <f>IF(IK5,'Dalyvio prielaidos'!$F$11/12,0)</f>
        <v>0</v>
      </c>
      <c r="IL26" s="401">
        <f>IF(IL5,'Dalyvio prielaidos'!$F$11/12,0)</f>
        <v>0</v>
      </c>
      <c r="IM26" s="401">
        <f>IF(IM5,'Dalyvio prielaidos'!$F$11/12,0)</f>
        <v>0</v>
      </c>
      <c r="IN26" s="598">
        <f t="shared" si="186"/>
        <v>0</v>
      </c>
      <c r="IO26" s="401">
        <f>IF(IO5,'Dalyvio prielaidos'!$F$11/12,0)</f>
        <v>0</v>
      </c>
      <c r="IP26" s="401">
        <f>IF(IP5,'Dalyvio prielaidos'!$F$11/12,0)</f>
        <v>0</v>
      </c>
      <c r="IQ26" s="401">
        <f>IF(IQ5,'Dalyvio prielaidos'!$F$11/12,0)</f>
        <v>0</v>
      </c>
      <c r="IR26" s="401">
        <f>IF(IR5,'Dalyvio prielaidos'!$F$11/12,0)</f>
        <v>0</v>
      </c>
      <c r="IS26" s="401">
        <f>IF(IS5,'Dalyvio prielaidos'!$F$11/12,0)</f>
        <v>0</v>
      </c>
      <c r="IT26" s="401">
        <f>IF(IT5,'Dalyvio prielaidos'!$F$11/12,0)</f>
        <v>0</v>
      </c>
      <c r="IU26" s="401">
        <f>IF(IU5,'Dalyvio prielaidos'!$F$11/12,0)</f>
        <v>0</v>
      </c>
      <c r="IV26" s="401">
        <f>IF(IV5,'Dalyvio prielaidos'!$F$11/12,0)</f>
        <v>0</v>
      </c>
      <c r="IW26" s="401">
        <f>IF(IW5,'Dalyvio prielaidos'!$F$11/12,0)</f>
        <v>0</v>
      </c>
      <c r="IX26" s="401">
        <f>IF(IX5,'Dalyvio prielaidos'!$F$11/12,0)</f>
        <v>0</v>
      </c>
      <c r="IY26" s="401">
        <f>IF(IY5,'Dalyvio prielaidos'!$F$11/12,0)</f>
        <v>0</v>
      </c>
      <c r="IZ26" s="401">
        <f>IF(IZ5,'Dalyvio prielaidos'!$F$11/12,0)</f>
        <v>0</v>
      </c>
      <c r="JA26" s="598">
        <f t="shared" si="188"/>
        <v>0</v>
      </c>
      <c r="JB26" s="401">
        <f>IF(JB5,'Dalyvio prielaidos'!$F$11/12,0)</f>
        <v>0</v>
      </c>
      <c r="JC26" s="401">
        <f>IF(JC5,'Dalyvio prielaidos'!$F$11/12,0)</f>
        <v>0</v>
      </c>
      <c r="JD26" s="401">
        <f>IF(JD5,'Dalyvio prielaidos'!$F$11/12,0)</f>
        <v>0</v>
      </c>
      <c r="JE26" s="401">
        <f>IF(JE5,'Dalyvio prielaidos'!$F$11/12,0)</f>
        <v>0</v>
      </c>
      <c r="JF26" s="401">
        <f>IF(JF5,'Dalyvio prielaidos'!$F$11/12,0)</f>
        <v>0</v>
      </c>
      <c r="JG26" s="401">
        <f>IF(JG5,'Dalyvio prielaidos'!$F$11/12,0)</f>
        <v>0</v>
      </c>
      <c r="JH26" s="401">
        <f>IF(JH5,'Dalyvio prielaidos'!$F$11/12,0)</f>
        <v>0</v>
      </c>
      <c r="JI26" s="401">
        <f>IF(JI5,'Dalyvio prielaidos'!$F$11/12,0)</f>
        <v>0</v>
      </c>
      <c r="JJ26" s="401">
        <f>IF(JJ5,'Dalyvio prielaidos'!$F$11/12,0)</f>
        <v>0</v>
      </c>
      <c r="JK26" s="401">
        <f>IF(JK5,'Dalyvio prielaidos'!$F$11/12,0)</f>
        <v>0</v>
      </c>
      <c r="JL26" s="401">
        <f>IF(JL5,'Dalyvio prielaidos'!$F$11/12,0)</f>
        <v>0</v>
      </c>
      <c r="JM26" s="401">
        <f>IF(JM5,'Dalyvio prielaidos'!$F$11/12,0)</f>
        <v>0</v>
      </c>
      <c r="JN26" s="598">
        <f t="shared" si="190"/>
        <v>0</v>
      </c>
      <c r="JO26" s="401">
        <f>IF(JO5,'Dalyvio prielaidos'!$F$11/12,0)</f>
        <v>0</v>
      </c>
      <c r="JP26" s="401">
        <f>IF(JP5,'Dalyvio prielaidos'!$F$11/12,0)</f>
        <v>0</v>
      </c>
      <c r="JQ26" s="401">
        <f>IF(JQ5,'Dalyvio prielaidos'!$F$11/12,0)</f>
        <v>0</v>
      </c>
      <c r="JR26" s="401">
        <f>IF(JR5,'Dalyvio prielaidos'!$F$11/12,0)</f>
        <v>0</v>
      </c>
      <c r="JS26" s="401">
        <f>IF(JS5,'Dalyvio prielaidos'!$F$11/12,0)</f>
        <v>0</v>
      </c>
      <c r="JT26" s="401">
        <f>IF(JT5,'Dalyvio prielaidos'!$F$11/12,0)</f>
        <v>0</v>
      </c>
      <c r="JU26" s="401">
        <f>IF(JU5,'Dalyvio prielaidos'!$F$11/12,0)</f>
        <v>0</v>
      </c>
      <c r="JV26" s="401">
        <f>IF(JV5,'Dalyvio prielaidos'!$F$11/12,0)</f>
        <v>0</v>
      </c>
      <c r="JW26" s="401">
        <f>IF(JW5,'Dalyvio prielaidos'!$F$11/12,0)</f>
        <v>0</v>
      </c>
      <c r="JX26" s="401">
        <f>IF(JX5,'Dalyvio prielaidos'!$F$11/12,0)</f>
        <v>0</v>
      </c>
      <c r="JY26" s="401">
        <f>IF(JY5,'Dalyvio prielaidos'!$F$11/12,0)</f>
        <v>0</v>
      </c>
      <c r="JZ26" s="401">
        <f>IF(JZ5,'Dalyvio prielaidos'!$F$11/12,0)</f>
        <v>0</v>
      </c>
      <c r="KA26" s="598">
        <f t="shared" si="192"/>
        <v>0</v>
      </c>
      <c r="KB26" s="401">
        <f>IF(KB5,'Dalyvio prielaidos'!$F$11/12,0)</f>
        <v>0</v>
      </c>
      <c r="KC26" s="401">
        <f>IF(KC5,'Dalyvio prielaidos'!$F$11/12,0)</f>
        <v>0</v>
      </c>
      <c r="KD26" s="401">
        <f>IF(KD5,'Dalyvio prielaidos'!$F$11/12,0)</f>
        <v>0</v>
      </c>
      <c r="KE26" s="401">
        <f>IF(KE5,'Dalyvio prielaidos'!$F$11/12,0)</f>
        <v>0</v>
      </c>
      <c r="KF26" s="401">
        <f>IF(KF5,'Dalyvio prielaidos'!$F$11/12,0)</f>
        <v>0</v>
      </c>
      <c r="KG26" s="401">
        <f>IF(KG5,'Dalyvio prielaidos'!$F$11/12,0)</f>
        <v>0</v>
      </c>
      <c r="KH26" s="401">
        <f>IF(KH5,'Dalyvio prielaidos'!$F$11/12,0)</f>
        <v>0</v>
      </c>
      <c r="KI26" s="401">
        <f>IF(KI5,'Dalyvio prielaidos'!$F$11/12,0)</f>
        <v>0</v>
      </c>
      <c r="KJ26" s="401">
        <f>IF(KJ5,'Dalyvio prielaidos'!$F$11/12,0)</f>
        <v>0</v>
      </c>
      <c r="KK26" s="401">
        <f>IF(KK5,'Dalyvio prielaidos'!$F$11/12,0)</f>
        <v>0</v>
      </c>
      <c r="KL26" s="401">
        <f>IF(KL5,'Dalyvio prielaidos'!$F$11/12,0)</f>
        <v>0</v>
      </c>
      <c r="KM26" s="401">
        <f>IF(KM5,'Dalyvio prielaidos'!$F$11/12,0)</f>
        <v>0</v>
      </c>
      <c r="KN26" s="598">
        <f t="shared" si="194"/>
        <v>0</v>
      </c>
      <c r="KO26" s="401">
        <f>IF(KO5,'Dalyvio prielaidos'!$F$11/12,0)</f>
        <v>0</v>
      </c>
      <c r="KP26" s="401">
        <f>IF(KP5,'Dalyvio prielaidos'!$F$11/12,0)</f>
        <v>0</v>
      </c>
      <c r="KQ26" s="401">
        <f>IF(KQ5,'Dalyvio prielaidos'!$F$11/12,0)</f>
        <v>0</v>
      </c>
      <c r="KR26" s="401">
        <f>IF(KR5,'Dalyvio prielaidos'!$F$11/12,0)</f>
        <v>0</v>
      </c>
      <c r="KS26" s="401">
        <f>IF(KS5,'Dalyvio prielaidos'!$F$11/12,0)</f>
        <v>0</v>
      </c>
      <c r="KT26" s="401">
        <f>IF(KT5,'Dalyvio prielaidos'!$F$11/12,0)</f>
        <v>0</v>
      </c>
      <c r="KU26" s="401">
        <f>IF(KU5,'Dalyvio prielaidos'!$F$11/12,0)</f>
        <v>0</v>
      </c>
      <c r="KV26" s="401">
        <f>IF(KV5,'Dalyvio prielaidos'!$F$11/12,0)</f>
        <v>0</v>
      </c>
      <c r="KW26" s="401">
        <f>IF(KW5,'Dalyvio prielaidos'!$F$11/12,0)</f>
        <v>0</v>
      </c>
      <c r="KX26" s="401">
        <f>IF(KX5,'Dalyvio prielaidos'!$F$11/12,0)</f>
        <v>0</v>
      </c>
      <c r="KY26" s="401">
        <f>IF(KY5,'Dalyvio prielaidos'!$F$11/12,0)</f>
        <v>0</v>
      </c>
      <c r="KZ26" s="401">
        <f>IF(KZ5,'Dalyvio prielaidos'!$F$11/12,0)</f>
        <v>0</v>
      </c>
      <c r="LA26" s="598">
        <f t="shared" si="196"/>
        <v>0</v>
      </c>
      <c r="LB26" s="401">
        <f>IF(LB5,'Dalyvio prielaidos'!$F$11/12,0)</f>
        <v>0</v>
      </c>
      <c r="LC26" s="401">
        <f>IF(LC5,'Dalyvio prielaidos'!$F$11/12,0)</f>
        <v>0</v>
      </c>
      <c r="LD26" s="401">
        <f>IF(LD5,'Dalyvio prielaidos'!$F$11/12,0)</f>
        <v>0</v>
      </c>
      <c r="LE26" s="401">
        <f>IF(LE5,'Dalyvio prielaidos'!$F$11/12,0)</f>
        <v>0</v>
      </c>
      <c r="LF26" s="401">
        <f>IF(LF5,'Dalyvio prielaidos'!$F$11/12,0)</f>
        <v>0</v>
      </c>
      <c r="LG26" s="401">
        <f>IF(LG5,'Dalyvio prielaidos'!$F$11/12,0)</f>
        <v>0</v>
      </c>
      <c r="LH26" s="401">
        <f>IF(LH5,'Dalyvio prielaidos'!$F$11/12,0)</f>
        <v>0</v>
      </c>
      <c r="LI26" s="401">
        <f>IF(LI5,'Dalyvio prielaidos'!$F$11/12,0)</f>
        <v>0</v>
      </c>
      <c r="LJ26" s="401">
        <f>IF(LJ5,'Dalyvio prielaidos'!$F$11/12,0)</f>
        <v>0</v>
      </c>
      <c r="LK26" s="401">
        <f>IF(LK5,'Dalyvio prielaidos'!$F$11/12,0)</f>
        <v>0</v>
      </c>
      <c r="LL26" s="401">
        <f>IF(LL5,'Dalyvio prielaidos'!$F$11/12,0)</f>
        <v>0</v>
      </c>
      <c r="LM26" s="401">
        <f>IF(LM5,'Dalyvio prielaidos'!$F$11/12,0)</f>
        <v>0</v>
      </c>
      <c r="LN26" s="539">
        <f t="shared" si="198"/>
        <v>0</v>
      </c>
    </row>
    <row r="27" spans="1:326" s="545" customFormat="1">
      <c r="A27" s="541" t="s">
        <v>408</v>
      </c>
      <c r="B27" s="402">
        <f>+N27/12</f>
        <v>0</v>
      </c>
      <c r="C27" s="402">
        <f>+N27/12</f>
        <v>0</v>
      </c>
      <c r="D27" s="402">
        <f>+N27/12</f>
        <v>0</v>
      </c>
      <c r="E27" s="402">
        <f>+N27/12</f>
        <v>0</v>
      </c>
      <c r="F27" s="402">
        <f>+N27/12</f>
        <v>0</v>
      </c>
      <c r="G27" s="402">
        <f>+N27/12</f>
        <v>0</v>
      </c>
      <c r="H27" s="402">
        <f>+N27/12</f>
        <v>0</v>
      </c>
      <c r="I27" s="402">
        <f>+N27/12</f>
        <v>0</v>
      </c>
      <c r="J27" s="402">
        <f>+N27/12</f>
        <v>0</v>
      </c>
      <c r="K27" s="402">
        <f>+N27/12</f>
        <v>0</v>
      </c>
      <c r="L27" s="402">
        <f>+N27/12</f>
        <v>0</v>
      </c>
      <c r="M27" s="402">
        <f>+N27/12</f>
        <v>0</v>
      </c>
      <c r="N27" s="605">
        <f>'Dalyvio prielaidos'!I115</f>
        <v>0</v>
      </c>
      <c r="O27" s="402">
        <f>+AA27/12</f>
        <v>0</v>
      </c>
      <c r="P27" s="402">
        <f>+AA27/12</f>
        <v>0</v>
      </c>
      <c r="Q27" s="402">
        <f>+AA27/12</f>
        <v>0</v>
      </c>
      <c r="R27" s="402">
        <f>+AA27/12</f>
        <v>0</v>
      </c>
      <c r="S27" s="402">
        <f>+AA27/12</f>
        <v>0</v>
      </c>
      <c r="T27" s="402">
        <f>+AA27/12</f>
        <v>0</v>
      </c>
      <c r="U27" s="402">
        <f>+AA27/12</f>
        <v>0</v>
      </c>
      <c r="V27" s="402">
        <f>+AA27/12</f>
        <v>0</v>
      </c>
      <c r="W27" s="402">
        <f>+AA27/12</f>
        <v>0</v>
      </c>
      <c r="X27" s="402">
        <f>+AA27/12</f>
        <v>0</v>
      </c>
      <c r="Y27" s="402">
        <f>+AA27/12</f>
        <v>0</v>
      </c>
      <c r="Z27" s="402">
        <f>+AA27/12</f>
        <v>0</v>
      </c>
      <c r="AA27" s="605">
        <f>'Dalyvio prielaidos'!J115</f>
        <v>0</v>
      </c>
      <c r="AB27" s="402">
        <f>+AN27/12</f>
        <v>0</v>
      </c>
      <c r="AC27" s="402">
        <f>+AN27/12</f>
        <v>0</v>
      </c>
      <c r="AD27" s="402">
        <f>+AN27/12</f>
        <v>0</v>
      </c>
      <c r="AE27" s="402">
        <f>+AN27/12</f>
        <v>0</v>
      </c>
      <c r="AF27" s="402">
        <f>+AN27/12</f>
        <v>0</v>
      </c>
      <c r="AG27" s="402">
        <f>+AN27/12</f>
        <v>0</v>
      </c>
      <c r="AH27" s="402">
        <f>+AN27/12</f>
        <v>0</v>
      </c>
      <c r="AI27" s="402">
        <f>+AN27/12</f>
        <v>0</v>
      </c>
      <c r="AJ27" s="402">
        <f>+AN27/12</f>
        <v>0</v>
      </c>
      <c r="AK27" s="402">
        <f>+AN27/12</f>
        <v>0</v>
      </c>
      <c r="AL27" s="402">
        <f>+AN27/12</f>
        <v>0</v>
      </c>
      <c r="AM27" s="402">
        <f>+AN27/12</f>
        <v>0</v>
      </c>
      <c r="AN27" s="605">
        <f>'Dalyvio prielaidos'!K115</f>
        <v>0</v>
      </c>
      <c r="AO27" s="402">
        <f>+BA27/12</f>
        <v>1666.6666666666667</v>
      </c>
      <c r="AP27" s="402">
        <f>+BA27/12</f>
        <v>1666.6666666666667</v>
      </c>
      <c r="AQ27" s="402">
        <f>+BA27/12</f>
        <v>1666.6666666666667</v>
      </c>
      <c r="AR27" s="402">
        <f>+BA27/12</f>
        <v>1666.6666666666667</v>
      </c>
      <c r="AS27" s="402">
        <f>+BA27/12</f>
        <v>1666.6666666666667</v>
      </c>
      <c r="AT27" s="402">
        <f>+BA27/12</f>
        <v>1666.6666666666667</v>
      </c>
      <c r="AU27" s="402">
        <f>+BA27/12</f>
        <v>1666.6666666666667</v>
      </c>
      <c r="AV27" s="402">
        <f>+BA27/12</f>
        <v>1666.6666666666667</v>
      </c>
      <c r="AW27" s="402">
        <f>+BA27/12</f>
        <v>1666.6666666666667</v>
      </c>
      <c r="AX27" s="402">
        <f>+BA27/12</f>
        <v>1666.6666666666667</v>
      </c>
      <c r="AY27" s="402">
        <f>+BA27/12</f>
        <v>1666.6666666666667</v>
      </c>
      <c r="AZ27" s="402">
        <f>+BA27/12</f>
        <v>1666.6666666666667</v>
      </c>
      <c r="BA27" s="605">
        <f>'Dalyvio prielaidos'!L115</f>
        <v>20000</v>
      </c>
      <c r="BB27" s="402">
        <f>+BN27/12</f>
        <v>1666.6666666666667</v>
      </c>
      <c r="BC27" s="402">
        <f>+BN27/12</f>
        <v>1666.6666666666667</v>
      </c>
      <c r="BD27" s="402">
        <f>+BN27/12</f>
        <v>1666.6666666666667</v>
      </c>
      <c r="BE27" s="402">
        <f>+BN27/12</f>
        <v>1666.6666666666667</v>
      </c>
      <c r="BF27" s="402">
        <f>+BN27/12</f>
        <v>1666.6666666666667</v>
      </c>
      <c r="BG27" s="402">
        <f>+BN27/12</f>
        <v>1666.6666666666667</v>
      </c>
      <c r="BH27" s="402">
        <f>+BN27/12</f>
        <v>1666.6666666666667</v>
      </c>
      <c r="BI27" s="402">
        <f>+BN27/12</f>
        <v>1666.6666666666667</v>
      </c>
      <c r="BJ27" s="402">
        <f>+BN27/12</f>
        <v>1666.6666666666667</v>
      </c>
      <c r="BK27" s="402">
        <f>+BN27/12</f>
        <v>1666.6666666666667</v>
      </c>
      <c r="BL27" s="402">
        <f>+BN27/12</f>
        <v>1666.6666666666667</v>
      </c>
      <c r="BM27" s="402">
        <f>+BN27/12</f>
        <v>1666.6666666666667</v>
      </c>
      <c r="BN27" s="605">
        <f>'Dalyvio prielaidos'!M115</f>
        <v>20000</v>
      </c>
      <c r="BO27" s="402">
        <f>+CA27/12</f>
        <v>1666.6666666666667</v>
      </c>
      <c r="BP27" s="402">
        <f>+CA27/12</f>
        <v>1666.6666666666667</v>
      </c>
      <c r="BQ27" s="402">
        <f>+CA27/12</f>
        <v>1666.6666666666667</v>
      </c>
      <c r="BR27" s="402">
        <f>+CA27/12</f>
        <v>1666.6666666666667</v>
      </c>
      <c r="BS27" s="402">
        <f>+CA27/12</f>
        <v>1666.6666666666667</v>
      </c>
      <c r="BT27" s="402">
        <f>+CA27/12</f>
        <v>1666.6666666666667</v>
      </c>
      <c r="BU27" s="402">
        <f>+CA27/12</f>
        <v>1666.6666666666667</v>
      </c>
      <c r="BV27" s="402">
        <f>+CA27/12</f>
        <v>1666.6666666666667</v>
      </c>
      <c r="BW27" s="402">
        <f>+CA27/12</f>
        <v>1666.6666666666667</v>
      </c>
      <c r="BX27" s="402">
        <f>+CA27/12</f>
        <v>1666.6666666666667</v>
      </c>
      <c r="BY27" s="402">
        <f>+CA27/12</f>
        <v>1666.6666666666667</v>
      </c>
      <c r="BZ27" s="402">
        <f>+CA27/12</f>
        <v>1666.6666666666667</v>
      </c>
      <c r="CA27" s="605">
        <f>'Dalyvio prielaidos'!N115</f>
        <v>20000</v>
      </c>
      <c r="CB27" s="402">
        <f>+CN27/12</f>
        <v>1666.6666666666667</v>
      </c>
      <c r="CC27" s="402">
        <f>+CN27/12</f>
        <v>1666.6666666666667</v>
      </c>
      <c r="CD27" s="402">
        <f>+CN27/12</f>
        <v>1666.6666666666667</v>
      </c>
      <c r="CE27" s="402">
        <f>+CN27/12</f>
        <v>1666.6666666666667</v>
      </c>
      <c r="CF27" s="402">
        <f>+CN27/12</f>
        <v>1666.6666666666667</v>
      </c>
      <c r="CG27" s="402">
        <f>+CN27/12</f>
        <v>1666.6666666666667</v>
      </c>
      <c r="CH27" s="402">
        <f>+CN27/12</f>
        <v>1666.6666666666667</v>
      </c>
      <c r="CI27" s="402">
        <f>+CN27/12</f>
        <v>1666.6666666666667</v>
      </c>
      <c r="CJ27" s="402">
        <f>+CN27/12</f>
        <v>1666.6666666666667</v>
      </c>
      <c r="CK27" s="402">
        <f>+CN27/12</f>
        <v>1666.6666666666667</v>
      </c>
      <c r="CL27" s="402">
        <f>+CN27/12</f>
        <v>1666.6666666666667</v>
      </c>
      <c r="CM27" s="402">
        <f>+CN27/12</f>
        <v>1666.6666666666667</v>
      </c>
      <c r="CN27" s="605">
        <f>'Dalyvio prielaidos'!O115</f>
        <v>20000</v>
      </c>
      <c r="CO27" s="402">
        <f>+DA27/12</f>
        <v>1666.6666666666667</v>
      </c>
      <c r="CP27" s="402">
        <f>+DA27/12</f>
        <v>1666.6666666666667</v>
      </c>
      <c r="CQ27" s="402">
        <f>+DA27/12</f>
        <v>1666.6666666666667</v>
      </c>
      <c r="CR27" s="402">
        <f>+DA27/12</f>
        <v>1666.6666666666667</v>
      </c>
      <c r="CS27" s="402">
        <f>+DA27/12</f>
        <v>1666.6666666666667</v>
      </c>
      <c r="CT27" s="402">
        <f>+DA27/12</f>
        <v>1666.6666666666667</v>
      </c>
      <c r="CU27" s="402">
        <f>+DA27/12</f>
        <v>1666.6666666666667</v>
      </c>
      <c r="CV27" s="402">
        <f>+DA27/12</f>
        <v>1666.6666666666667</v>
      </c>
      <c r="CW27" s="402">
        <f>+DA27/12</f>
        <v>1666.6666666666667</v>
      </c>
      <c r="CX27" s="402">
        <f>+DA27/12</f>
        <v>1666.6666666666667</v>
      </c>
      <c r="CY27" s="402">
        <f>+DA27/12</f>
        <v>1666.6666666666667</v>
      </c>
      <c r="CZ27" s="402">
        <f>+DA27/12</f>
        <v>1666.6666666666667</v>
      </c>
      <c r="DA27" s="605">
        <f>'Dalyvio prielaidos'!P115</f>
        <v>20000</v>
      </c>
      <c r="DB27" s="402">
        <f>+DN27/12</f>
        <v>1666.6666666666667</v>
      </c>
      <c r="DC27" s="402">
        <f>+DN27/12</f>
        <v>1666.6666666666667</v>
      </c>
      <c r="DD27" s="402">
        <f>+DN27/12</f>
        <v>1666.6666666666667</v>
      </c>
      <c r="DE27" s="402">
        <f>+DN27/12</f>
        <v>1666.6666666666667</v>
      </c>
      <c r="DF27" s="402">
        <f>+DN27/12</f>
        <v>1666.6666666666667</v>
      </c>
      <c r="DG27" s="402">
        <f>+DN27/12</f>
        <v>1666.6666666666667</v>
      </c>
      <c r="DH27" s="402">
        <f>+DN27/12</f>
        <v>1666.6666666666667</v>
      </c>
      <c r="DI27" s="402">
        <f>+DN27/12</f>
        <v>1666.6666666666667</v>
      </c>
      <c r="DJ27" s="402">
        <f>+DN27/12</f>
        <v>1666.6666666666667</v>
      </c>
      <c r="DK27" s="402">
        <f>+DN27/12</f>
        <v>1666.6666666666667</v>
      </c>
      <c r="DL27" s="402">
        <f>+DN27/12</f>
        <v>1666.6666666666667</v>
      </c>
      <c r="DM27" s="402">
        <f>+DN27/12</f>
        <v>1666.6666666666667</v>
      </c>
      <c r="DN27" s="605">
        <f>'Dalyvio prielaidos'!Q115</f>
        <v>20000</v>
      </c>
      <c r="DO27" s="402">
        <f>+EA27/12</f>
        <v>1666.6666666666667</v>
      </c>
      <c r="DP27" s="402">
        <f>+EA27/12</f>
        <v>1666.6666666666667</v>
      </c>
      <c r="DQ27" s="402">
        <f>+EA27/12</f>
        <v>1666.6666666666667</v>
      </c>
      <c r="DR27" s="402">
        <f>+EA27/12</f>
        <v>1666.6666666666667</v>
      </c>
      <c r="DS27" s="402">
        <f>+EA27/12</f>
        <v>1666.6666666666667</v>
      </c>
      <c r="DT27" s="402">
        <f>+EA27/12</f>
        <v>1666.6666666666667</v>
      </c>
      <c r="DU27" s="402">
        <f>+EA27/12</f>
        <v>1666.6666666666667</v>
      </c>
      <c r="DV27" s="402">
        <f>+EA27/12</f>
        <v>1666.6666666666667</v>
      </c>
      <c r="DW27" s="402">
        <f>+EA27/12</f>
        <v>1666.6666666666667</v>
      </c>
      <c r="DX27" s="402">
        <f>+EA27/12</f>
        <v>1666.6666666666667</v>
      </c>
      <c r="DY27" s="402">
        <f>+EA27/12</f>
        <v>1666.6666666666667</v>
      </c>
      <c r="DZ27" s="402">
        <f>+EA27/12</f>
        <v>1666.6666666666667</v>
      </c>
      <c r="EA27" s="605">
        <f>'Dalyvio prielaidos'!R115</f>
        <v>20000</v>
      </c>
      <c r="EB27" s="402">
        <f>+EN27/12</f>
        <v>1666.6666666666667</v>
      </c>
      <c r="EC27" s="402">
        <f>+EN27/12</f>
        <v>1666.6666666666667</v>
      </c>
      <c r="ED27" s="402">
        <f>+EN27/12</f>
        <v>1666.6666666666667</v>
      </c>
      <c r="EE27" s="402">
        <f>+EN27/12</f>
        <v>1666.6666666666667</v>
      </c>
      <c r="EF27" s="402">
        <f>+EN27/12</f>
        <v>1666.6666666666667</v>
      </c>
      <c r="EG27" s="402">
        <f>+EN27/12</f>
        <v>1666.6666666666667</v>
      </c>
      <c r="EH27" s="402">
        <f>+EN27/12</f>
        <v>1666.6666666666667</v>
      </c>
      <c r="EI27" s="402">
        <f>+EN27/12</f>
        <v>1666.6666666666667</v>
      </c>
      <c r="EJ27" s="402">
        <f>+EN27/12</f>
        <v>1666.6666666666667</v>
      </c>
      <c r="EK27" s="402">
        <f>+EN27/12</f>
        <v>1666.6666666666667</v>
      </c>
      <c r="EL27" s="402">
        <f>+EN27/12</f>
        <v>1666.6666666666667</v>
      </c>
      <c r="EM27" s="402">
        <f>+EN27/12</f>
        <v>1666.6666666666667</v>
      </c>
      <c r="EN27" s="605">
        <f>'Dalyvio prielaidos'!S115</f>
        <v>20000</v>
      </c>
      <c r="EO27" s="402">
        <f>+FA27/12</f>
        <v>1666.6666666666667</v>
      </c>
      <c r="EP27" s="402">
        <f>+FA27/12</f>
        <v>1666.6666666666667</v>
      </c>
      <c r="EQ27" s="402">
        <f>+FA27/12</f>
        <v>1666.6666666666667</v>
      </c>
      <c r="ER27" s="402">
        <f>+FA27/12</f>
        <v>1666.6666666666667</v>
      </c>
      <c r="ES27" s="402">
        <f>+FA27/12</f>
        <v>1666.6666666666667</v>
      </c>
      <c r="ET27" s="402">
        <f>+FA27/12</f>
        <v>1666.6666666666667</v>
      </c>
      <c r="EU27" s="402">
        <f>+FA27/12</f>
        <v>1666.6666666666667</v>
      </c>
      <c r="EV27" s="402">
        <f>+FA27/12</f>
        <v>1666.6666666666667</v>
      </c>
      <c r="EW27" s="402">
        <f>+FA27/12</f>
        <v>1666.6666666666667</v>
      </c>
      <c r="EX27" s="402">
        <f>+FA27/12</f>
        <v>1666.6666666666667</v>
      </c>
      <c r="EY27" s="402">
        <f>+FA27/12</f>
        <v>1666.6666666666667</v>
      </c>
      <c r="EZ27" s="402">
        <f>+FA27/12</f>
        <v>1666.6666666666667</v>
      </c>
      <c r="FA27" s="605">
        <f>'Dalyvio prielaidos'!T115</f>
        <v>20000</v>
      </c>
      <c r="FB27" s="402">
        <f>+FN27/12</f>
        <v>1666.6666666666667</v>
      </c>
      <c r="FC27" s="402">
        <f>+FN27/12</f>
        <v>1666.6666666666667</v>
      </c>
      <c r="FD27" s="402">
        <f>+FN27/12</f>
        <v>1666.6666666666667</v>
      </c>
      <c r="FE27" s="402">
        <f>+FN27/12</f>
        <v>1666.6666666666667</v>
      </c>
      <c r="FF27" s="402">
        <f>+FN27/12</f>
        <v>1666.6666666666667</v>
      </c>
      <c r="FG27" s="402">
        <f>+FN27/12</f>
        <v>1666.6666666666667</v>
      </c>
      <c r="FH27" s="402">
        <f>+FN27/12</f>
        <v>1666.6666666666667</v>
      </c>
      <c r="FI27" s="402">
        <f>+FN27/12</f>
        <v>1666.6666666666667</v>
      </c>
      <c r="FJ27" s="402">
        <f>+FN27/12</f>
        <v>1666.6666666666667</v>
      </c>
      <c r="FK27" s="402">
        <f>+FN27/12</f>
        <v>1666.6666666666667</v>
      </c>
      <c r="FL27" s="402">
        <f>+FN27/12</f>
        <v>1666.6666666666667</v>
      </c>
      <c r="FM27" s="402">
        <f>+FN27/12</f>
        <v>1666.6666666666667</v>
      </c>
      <c r="FN27" s="605">
        <f>'Dalyvio prielaidos'!U115</f>
        <v>20000</v>
      </c>
      <c r="FO27" s="402">
        <f>+GA27/12</f>
        <v>1666.6666666666667</v>
      </c>
      <c r="FP27" s="402">
        <f>+GA27/12</f>
        <v>1666.6666666666667</v>
      </c>
      <c r="FQ27" s="402">
        <f>+GA27/12</f>
        <v>1666.6666666666667</v>
      </c>
      <c r="FR27" s="402">
        <f>+GA27/12</f>
        <v>1666.6666666666667</v>
      </c>
      <c r="FS27" s="402">
        <f>+GA27/12</f>
        <v>1666.6666666666667</v>
      </c>
      <c r="FT27" s="402">
        <f>+GA27/12</f>
        <v>1666.6666666666667</v>
      </c>
      <c r="FU27" s="402">
        <f>+GA27/12</f>
        <v>1666.6666666666667</v>
      </c>
      <c r="FV27" s="402">
        <f>+GA27/12</f>
        <v>1666.6666666666667</v>
      </c>
      <c r="FW27" s="402">
        <f>+GA27/12</f>
        <v>1666.6666666666667</v>
      </c>
      <c r="FX27" s="402">
        <f>+GA27/12</f>
        <v>1666.6666666666667</v>
      </c>
      <c r="FY27" s="402">
        <f>+GA27/12</f>
        <v>1666.6666666666667</v>
      </c>
      <c r="FZ27" s="402">
        <f>+GA27/12</f>
        <v>1666.6666666666667</v>
      </c>
      <c r="GA27" s="605">
        <f>'Dalyvio prielaidos'!V115</f>
        <v>20000</v>
      </c>
      <c r="GB27" s="402">
        <f>+GN27/12</f>
        <v>1666.6666666666667</v>
      </c>
      <c r="GC27" s="402">
        <f>+GN27/12</f>
        <v>1666.6666666666667</v>
      </c>
      <c r="GD27" s="402">
        <f>+GN27/12</f>
        <v>1666.6666666666667</v>
      </c>
      <c r="GE27" s="402">
        <f>+GN27/12</f>
        <v>1666.6666666666667</v>
      </c>
      <c r="GF27" s="402">
        <f>+GN27/12</f>
        <v>1666.6666666666667</v>
      </c>
      <c r="GG27" s="402">
        <f>+GN27/12</f>
        <v>1666.6666666666667</v>
      </c>
      <c r="GH27" s="402">
        <f>+GN27/12</f>
        <v>1666.6666666666667</v>
      </c>
      <c r="GI27" s="402">
        <f>+GN27/12</f>
        <v>1666.6666666666667</v>
      </c>
      <c r="GJ27" s="402">
        <f>+GN27/12</f>
        <v>1666.6666666666667</v>
      </c>
      <c r="GK27" s="402">
        <f>+GN27/12</f>
        <v>1666.6666666666667</v>
      </c>
      <c r="GL27" s="402">
        <f>+GN27/12</f>
        <v>1666.6666666666667</v>
      </c>
      <c r="GM27" s="402">
        <f>+GN27/12</f>
        <v>1666.6666666666667</v>
      </c>
      <c r="GN27" s="605">
        <f>'Dalyvio prielaidos'!W115</f>
        <v>20000</v>
      </c>
      <c r="GO27" s="401">
        <f>$HA$27/12</f>
        <v>0</v>
      </c>
      <c r="GP27" s="401">
        <f t="shared" ref="GP27:GZ27" si="224">$HA$27/12</f>
        <v>0</v>
      </c>
      <c r="GQ27" s="401">
        <f t="shared" si="224"/>
        <v>0</v>
      </c>
      <c r="GR27" s="401">
        <f t="shared" si="224"/>
        <v>0</v>
      </c>
      <c r="GS27" s="401">
        <f t="shared" si="224"/>
        <v>0</v>
      </c>
      <c r="GT27" s="401">
        <f t="shared" si="224"/>
        <v>0</v>
      </c>
      <c r="GU27" s="401">
        <f t="shared" si="224"/>
        <v>0</v>
      </c>
      <c r="GV27" s="401">
        <f t="shared" si="224"/>
        <v>0</v>
      </c>
      <c r="GW27" s="401">
        <f t="shared" si="224"/>
        <v>0</v>
      </c>
      <c r="GX27" s="401">
        <f t="shared" si="224"/>
        <v>0</v>
      </c>
      <c r="GY27" s="401">
        <f t="shared" si="224"/>
        <v>0</v>
      </c>
      <c r="GZ27" s="401">
        <f t="shared" si="224"/>
        <v>0</v>
      </c>
      <c r="HA27" s="605">
        <f>'Dalyvio prielaidos'!X115</f>
        <v>0</v>
      </c>
      <c r="HB27" s="401">
        <f>$HN$27/12</f>
        <v>0</v>
      </c>
      <c r="HC27" s="401">
        <f t="shared" ref="HC27:HM27" si="225">$HN$27/12</f>
        <v>0</v>
      </c>
      <c r="HD27" s="401">
        <f t="shared" si="225"/>
        <v>0</v>
      </c>
      <c r="HE27" s="401">
        <f t="shared" si="225"/>
        <v>0</v>
      </c>
      <c r="HF27" s="401">
        <f t="shared" si="225"/>
        <v>0</v>
      </c>
      <c r="HG27" s="401">
        <f t="shared" si="225"/>
        <v>0</v>
      </c>
      <c r="HH27" s="401">
        <f t="shared" si="225"/>
        <v>0</v>
      </c>
      <c r="HI27" s="401">
        <f t="shared" si="225"/>
        <v>0</v>
      </c>
      <c r="HJ27" s="401">
        <f t="shared" si="225"/>
        <v>0</v>
      </c>
      <c r="HK27" s="401">
        <f t="shared" si="225"/>
        <v>0</v>
      </c>
      <c r="HL27" s="401">
        <f t="shared" si="225"/>
        <v>0</v>
      </c>
      <c r="HM27" s="401">
        <f t="shared" si="225"/>
        <v>0</v>
      </c>
      <c r="HN27" s="605">
        <f>'Dalyvio prielaidos'!Y115</f>
        <v>0</v>
      </c>
      <c r="HO27" s="401">
        <f>$IA$27/12</f>
        <v>0</v>
      </c>
      <c r="HP27" s="401">
        <f t="shared" ref="HP27:HZ27" si="226">$IA$27/12</f>
        <v>0</v>
      </c>
      <c r="HQ27" s="401">
        <f t="shared" si="226"/>
        <v>0</v>
      </c>
      <c r="HR27" s="401">
        <f t="shared" si="226"/>
        <v>0</v>
      </c>
      <c r="HS27" s="401">
        <f t="shared" si="226"/>
        <v>0</v>
      </c>
      <c r="HT27" s="401">
        <f t="shared" si="226"/>
        <v>0</v>
      </c>
      <c r="HU27" s="401">
        <f t="shared" si="226"/>
        <v>0</v>
      </c>
      <c r="HV27" s="401">
        <f t="shared" si="226"/>
        <v>0</v>
      </c>
      <c r="HW27" s="401">
        <f t="shared" si="226"/>
        <v>0</v>
      </c>
      <c r="HX27" s="401">
        <f t="shared" si="226"/>
        <v>0</v>
      </c>
      <c r="HY27" s="401">
        <f t="shared" si="226"/>
        <v>0</v>
      </c>
      <c r="HZ27" s="401">
        <f t="shared" si="226"/>
        <v>0</v>
      </c>
      <c r="IA27" s="605">
        <f>'Dalyvio prielaidos'!Z115</f>
        <v>0</v>
      </c>
      <c r="IB27" s="401">
        <f>$IN$27/12</f>
        <v>0</v>
      </c>
      <c r="IC27" s="401">
        <f t="shared" ref="IC27:IM27" si="227">$IN$27/12</f>
        <v>0</v>
      </c>
      <c r="ID27" s="401">
        <f t="shared" si="227"/>
        <v>0</v>
      </c>
      <c r="IE27" s="401">
        <f t="shared" si="227"/>
        <v>0</v>
      </c>
      <c r="IF27" s="401">
        <f t="shared" si="227"/>
        <v>0</v>
      </c>
      <c r="IG27" s="401">
        <f t="shared" si="227"/>
        <v>0</v>
      </c>
      <c r="IH27" s="401">
        <f t="shared" si="227"/>
        <v>0</v>
      </c>
      <c r="II27" s="401">
        <f t="shared" si="227"/>
        <v>0</v>
      </c>
      <c r="IJ27" s="401">
        <f t="shared" si="227"/>
        <v>0</v>
      </c>
      <c r="IK27" s="401">
        <f t="shared" si="227"/>
        <v>0</v>
      </c>
      <c r="IL27" s="401">
        <f t="shared" si="227"/>
        <v>0</v>
      </c>
      <c r="IM27" s="401">
        <f t="shared" si="227"/>
        <v>0</v>
      </c>
      <c r="IN27" s="605">
        <f>'Dalyvio prielaidos'!AA115</f>
        <v>0</v>
      </c>
      <c r="IO27" s="401">
        <f>$JA$27/12</f>
        <v>0</v>
      </c>
      <c r="IP27" s="401">
        <f t="shared" ref="IP27:IZ27" si="228">$JA$27/12</f>
        <v>0</v>
      </c>
      <c r="IQ27" s="401">
        <f t="shared" si="228"/>
        <v>0</v>
      </c>
      <c r="IR27" s="401">
        <f t="shared" si="228"/>
        <v>0</v>
      </c>
      <c r="IS27" s="401">
        <f t="shared" si="228"/>
        <v>0</v>
      </c>
      <c r="IT27" s="401">
        <f t="shared" si="228"/>
        <v>0</v>
      </c>
      <c r="IU27" s="401">
        <f t="shared" si="228"/>
        <v>0</v>
      </c>
      <c r="IV27" s="401">
        <f t="shared" si="228"/>
        <v>0</v>
      </c>
      <c r="IW27" s="401">
        <f t="shared" si="228"/>
        <v>0</v>
      </c>
      <c r="IX27" s="401">
        <f t="shared" si="228"/>
        <v>0</v>
      </c>
      <c r="IY27" s="401">
        <f t="shared" si="228"/>
        <v>0</v>
      </c>
      <c r="IZ27" s="401">
        <f t="shared" si="228"/>
        <v>0</v>
      </c>
      <c r="JA27" s="605">
        <f>'Dalyvio prielaidos'!AB115</f>
        <v>0</v>
      </c>
      <c r="JB27" s="401">
        <f>$JN$27/12</f>
        <v>0</v>
      </c>
      <c r="JC27" s="401">
        <f t="shared" ref="JC27:JM27" si="229">$JN$27/12</f>
        <v>0</v>
      </c>
      <c r="JD27" s="401">
        <f t="shared" si="229"/>
        <v>0</v>
      </c>
      <c r="JE27" s="401">
        <f t="shared" si="229"/>
        <v>0</v>
      </c>
      <c r="JF27" s="401">
        <f t="shared" si="229"/>
        <v>0</v>
      </c>
      <c r="JG27" s="401">
        <f t="shared" si="229"/>
        <v>0</v>
      </c>
      <c r="JH27" s="401">
        <f t="shared" si="229"/>
        <v>0</v>
      </c>
      <c r="JI27" s="401">
        <f t="shared" si="229"/>
        <v>0</v>
      </c>
      <c r="JJ27" s="401">
        <f t="shared" si="229"/>
        <v>0</v>
      </c>
      <c r="JK27" s="401">
        <f t="shared" si="229"/>
        <v>0</v>
      </c>
      <c r="JL27" s="401">
        <f t="shared" si="229"/>
        <v>0</v>
      </c>
      <c r="JM27" s="401">
        <f t="shared" si="229"/>
        <v>0</v>
      </c>
      <c r="JN27" s="605">
        <f>'Dalyvio prielaidos'!AC115</f>
        <v>0</v>
      </c>
      <c r="JO27" s="401">
        <f>$KA$27/12</f>
        <v>0</v>
      </c>
      <c r="JP27" s="401">
        <f t="shared" ref="JP27:JZ27" si="230">$KA$27/12</f>
        <v>0</v>
      </c>
      <c r="JQ27" s="401">
        <f t="shared" si="230"/>
        <v>0</v>
      </c>
      <c r="JR27" s="401">
        <f t="shared" si="230"/>
        <v>0</v>
      </c>
      <c r="JS27" s="401">
        <f t="shared" si="230"/>
        <v>0</v>
      </c>
      <c r="JT27" s="401">
        <f t="shared" si="230"/>
        <v>0</v>
      </c>
      <c r="JU27" s="401">
        <f t="shared" si="230"/>
        <v>0</v>
      </c>
      <c r="JV27" s="401">
        <f t="shared" si="230"/>
        <v>0</v>
      </c>
      <c r="JW27" s="401">
        <f t="shared" si="230"/>
        <v>0</v>
      </c>
      <c r="JX27" s="401">
        <f t="shared" si="230"/>
        <v>0</v>
      </c>
      <c r="JY27" s="401">
        <f t="shared" si="230"/>
        <v>0</v>
      </c>
      <c r="JZ27" s="401">
        <f t="shared" si="230"/>
        <v>0</v>
      </c>
      <c r="KA27" s="605">
        <f>'Dalyvio prielaidos'!AD115</f>
        <v>0</v>
      </c>
      <c r="KB27" s="401">
        <f>$KN$27/12</f>
        <v>0</v>
      </c>
      <c r="KC27" s="401">
        <f t="shared" ref="KC27:KM27" si="231">$KN$27/12</f>
        <v>0</v>
      </c>
      <c r="KD27" s="401">
        <f t="shared" si="231"/>
        <v>0</v>
      </c>
      <c r="KE27" s="401">
        <f t="shared" si="231"/>
        <v>0</v>
      </c>
      <c r="KF27" s="401">
        <f t="shared" si="231"/>
        <v>0</v>
      </c>
      <c r="KG27" s="401">
        <f t="shared" si="231"/>
        <v>0</v>
      </c>
      <c r="KH27" s="401">
        <f t="shared" si="231"/>
        <v>0</v>
      </c>
      <c r="KI27" s="401">
        <f t="shared" si="231"/>
        <v>0</v>
      </c>
      <c r="KJ27" s="401">
        <f t="shared" si="231"/>
        <v>0</v>
      </c>
      <c r="KK27" s="401">
        <f t="shared" si="231"/>
        <v>0</v>
      </c>
      <c r="KL27" s="401">
        <f t="shared" si="231"/>
        <v>0</v>
      </c>
      <c r="KM27" s="401">
        <f t="shared" si="231"/>
        <v>0</v>
      </c>
      <c r="KN27" s="605">
        <f>'Dalyvio prielaidos'!AE115</f>
        <v>0</v>
      </c>
      <c r="KO27" s="401">
        <f>$LA$27/12</f>
        <v>0</v>
      </c>
      <c r="KP27" s="401">
        <f t="shared" ref="KP27:KZ27" si="232">$LA$27/12</f>
        <v>0</v>
      </c>
      <c r="KQ27" s="401">
        <f t="shared" si="232"/>
        <v>0</v>
      </c>
      <c r="KR27" s="401">
        <f t="shared" si="232"/>
        <v>0</v>
      </c>
      <c r="KS27" s="401">
        <f t="shared" si="232"/>
        <v>0</v>
      </c>
      <c r="KT27" s="401">
        <f t="shared" si="232"/>
        <v>0</v>
      </c>
      <c r="KU27" s="401">
        <f t="shared" si="232"/>
        <v>0</v>
      </c>
      <c r="KV27" s="401">
        <f t="shared" si="232"/>
        <v>0</v>
      </c>
      <c r="KW27" s="401">
        <f t="shared" si="232"/>
        <v>0</v>
      </c>
      <c r="KX27" s="401">
        <f t="shared" si="232"/>
        <v>0</v>
      </c>
      <c r="KY27" s="401">
        <f t="shared" si="232"/>
        <v>0</v>
      </c>
      <c r="KZ27" s="401">
        <f t="shared" si="232"/>
        <v>0</v>
      </c>
      <c r="LA27" s="605">
        <f>'Dalyvio prielaidos'!AF115</f>
        <v>0</v>
      </c>
      <c r="LB27" s="401">
        <f>$LN$27/12</f>
        <v>0</v>
      </c>
      <c r="LC27" s="401">
        <f t="shared" ref="LC27:LM27" si="233">$LN$27/12</f>
        <v>0</v>
      </c>
      <c r="LD27" s="401">
        <f t="shared" si="233"/>
        <v>0</v>
      </c>
      <c r="LE27" s="401">
        <f t="shared" si="233"/>
        <v>0</v>
      </c>
      <c r="LF27" s="401">
        <f t="shared" si="233"/>
        <v>0</v>
      </c>
      <c r="LG27" s="401">
        <f t="shared" si="233"/>
        <v>0</v>
      </c>
      <c r="LH27" s="401">
        <f t="shared" si="233"/>
        <v>0</v>
      </c>
      <c r="LI27" s="401">
        <f t="shared" si="233"/>
        <v>0</v>
      </c>
      <c r="LJ27" s="401">
        <f t="shared" si="233"/>
        <v>0</v>
      </c>
      <c r="LK27" s="401">
        <f t="shared" si="233"/>
        <v>0</v>
      </c>
      <c r="LL27" s="401">
        <f t="shared" si="233"/>
        <v>0</v>
      </c>
      <c r="LM27" s="401">
        <f t="shared" si="233"/>
        <v>0</v>
      </c>
      <c r="LN27" s="605">
        <f>'Dalyvio prielaidos'!AG115</f>
        <v>0</v>
      </c>
    </row>
    <row r="28" spans="1:326" s="547" customFormat="1">
      <c r="A28" s="541" t="s">
        <v>409</v>
      </c>
      <c r="B28" s="401">
        <f>IF(B5,'Dalyvio prielaidos'!$F$13/12,0)</f>
        <v>0</v>
      </c>
      <c r="C28" s="401">
        <f>IF(C5,'Dalyvio prielaidos'!$F$13/12,0)</f>
        <v>0</v>
      </c>
      <c r="D28" s="401">
        <f>IF(D5,'Dalyvio prielaidos'!$F$13/12,0)</f>
        <v>0</v>
      </c>
      <c r="E28" s="401">
        <f>IF(E5,'Dalyvio prielaidos'!$F$13/12,0)</f>
        <v>0</v>
      </c>
      <c r="F28" s="401">
        <f>IF(F5,'Dalyvio prielaidos'!$F$13/12,0)</f>
        <v>0</v>
      </c>
      <c r="G28" s="401">
        <f>IF(G5,'Dalyvio prielaidos'!$F$13/12,0)</f>
        <v>0</v>
      </c>
      <c r="H28" s="401">
        <f>IF(H5,'Dalyvio prielaidos'!$F$13/12,0)</f>
        <v>0</v>
      </c>
      <c r="I28" s="401">
        <f>IF(I5,'Dalyvio prielaidos'!$F$13/12,0)</f>
        <v>0</v>
      </c>
      <c r="J28" s="401">
        <f>IF(J5,'Dalyvio prielaidos'!$F$13/12,0)</f>
        <v>0</v>
      </c>
      <c r="K28" s="401">
        <f>IF(K5,'Dalyvio prielaidos'!$F$13/12,0)</f>
        <v>0</v>
      </c>
      <c r="L28" s="401">
        <f>IF(L5,'Dalyvio prielaidos'!$F$13/12,0)</f>
        <v>0</v>
      </c>
      <c r="M28" s="401">
        <f>IF(M5,'Dalyvio prielaidos'!$F$13/12,0)</f>
        <v>0</v>
      </c>
      <c r="N28" s="539">
        <f t="shared" ref="N28" si="234">SUM(B28:M28)</f>
        <v>0</v>
      </c>
      <c r="O28" s="401">
        <f>IF(O5,'Dalyvio prielaidos'!$F$13/12,0)</f>
        <v>0</v>
      </c>
      <c r="P28" s="401">
        <f>IF(P5,'Dalyvio prielaidos'!$F$13/12,0)</f>
        <v>0</v>
      </c>
      <c r="Q28" s="401">
        <f>IF(Q5,'Dalyvio prielaidos'!$F$13/12,0)</f>
        <v>0</v>
      </c>
      <c r="R28" s="401">
        <f>IF(R5,'Dalyvio prielaidos'!$F$13/12,0)</f>
        <v>0</v>
      </c>
      <c r="S28" s="401">
        <f>IF(S5,'Dalyvio prielaidos'!$F$13/12,0)</f>
        <v>0</v>
      </c>
      <c r="T28" s="401">
        <f>IF(T5,'Dalyvio prielaidos'!$F$13/12,0)</f>
        <v>0</v>
      </c>
      <c r="U28" s="401">
        <f>IF(U5,'Dalyvio prielaidos'!$F$13/12,0)</f>
        <v>0</v>
      </c>
      <c r="V28" s="401">
        <f>IF(V5,'Dalyvio prielaidos'!$F$13/12,0)</f>
        <v>0</v>
      </c>
      <c r="W28" s="401">
        <f>IF(W5,'Dalyvio prielaidos'!$F$13/12,0)</f>
        <v>0</v>
      </c>
      <c r="X28" s="401">
        <f>IF(X5,'Dalyvio prielaidos'!$F$13/12,0)</f>
        <v>0</v>
      </c>
      <c r="Y28" s="401">
        <f>IF(Y5,'Dalyvio prielaidos'!$F$13/12,0)</f>
        <v>0</v>
      </c>
      <c r="Z28" s="401">
        <f>IF(Z5,'Dalyvio prielaidos'!$F$13/12,0)</f>
        <v>0</v>
      </c>
      <c r="AA28" s="539">
        <f t="shared" ref="AA28" si="235">SUM(O28:Z28)</f>
        <v>0</v>
      </c>
      <c r="AB28" s="401">
        <f>IF(AB5,'Dalyvio prielaidos'!$F$13/12,0)</f>
        <v>0</v>
      </c>
      <c r="AC28" s="401">
        <f>IF(AC5,'Dalyvio prielaidos'!$F$13/12,0)</f>
        <v>0</v>
      </c>
      <c r="AD28" s="401">
        <f>IF(AD5,'Dalyvio prielaidos'!$F$13/12,0)</f>
        <v>0</v>
      </c>
      <c r="AE28" s="401">
        <f>IF(AE5,'Dalyvio prielaidos'!$F$13/12,0)</f>
        <v>0</v>
      </c>
      <c r="AF28" s="401">
        <f>IF(AF5,'Dalyvio prielaidos'!$F$13/12,0)</f>
        <v>0</v>
      </c>
      <c r="AG28" s="401">
        <f>IF(AG5,'Dalyvio prielaidos'!$F$13/12,0)</f>
        <v>0</v>
      </c>
      <c r="AH28" s="401">
        <f>IF(AH5,'Dalyvio prielaidos'!$F$13/12,0)</f>
        <v>0</v>
      </c>
      <c r="AI28" s="401">
        <f>IF(AI5,'Dalyvio prielaidos'!$F$13/12,0)</f>
        <v>0</v>
      </c>
      <c r="AJ28" s="401">
        <f>IF(AJ5,'Dalyvio prielaidos'!$F$13/12,0)</f>
        <v>0</v>
      </c>
      <c r="AK28" s="401">
        <f>IF(AK5,'Dalyvio prielaidos'!$F$13/12,0)</f>
        <v>0</v>
      </c>
      <c r="AL28" s="401">
        <f>IF(AL5,'Dalyvio prielaidos'!$F$13/12,0)</f>
        <v>0</v>
      </c>
      <c r="AM28" s="401">
        <f>IF(AM5,'Dalyvio prielaidos'!$F$13/12,0)</f>
        <v>0</v>
      </c>
      <c r="AN28" s="539">
        <f t="shared" ref="AN28" si="236">SUM(AB28:AM28)</f>
        <v>0</v>
      </c>
      <c r="AO28" s="401">
        <f>IF(AO5,'Dalyvio prielaidos'!$F$13/12,0)</f>
        <v>3333.3333333333335</v>
      </c>
      <c r="AP28" s="401">
        <f>IF(AP5,'Dalyvio prielaidos'!$F$13/12,0)</f>
        <v>3333.3333333333335</v>
      </c>
      <c r="AQ28" s="401">
        <f>IF(AQ5,'Dalyvio prielaidos'!$F$13/12,0)</f>
        <v>3333.3333333333335</v>
      </c>
      <c r="AR28" s="401">
        <f>IF(AR5,'Dalyvio prielaidos'!$F$13/12,0)</f>
        <v>3333.3333333333335</v>
      </c>
      <c r="AS28" s="401">
        <f>IF(AS5,'Dalyvio prielaidos'!$F$13/12,0)</f>
        <v>3333.3333333333335</v>
      </c>
      <c r="AT28" s="401">
        <f>IF(AT5,'Dalyvio prielaidos'!$F$13/12,0)</f>
        <v>3333.3333333333335</v>
      </c>
      <c r="AU28" s="401">
        <f>IF(AU5,'Dalyvio prielaidos'!$F$13/12,0)</f>
        <v>3333.3333333333335</v>
      </c>
      <c r="AV28" s="401">
        <f>IF(AV5,'Dalyvio prielaidos'!$F$13/12,0)</f>
        <v>3333.3333333333335</v>
      </c>
      <c r="AW28" s="401">
        <f>IF(AW5,'Dalyvio prielaidos'!$F$13/12,0)</f>
        <v>3333.3333333333335</v>
      </c>
      <c r="AX28" s="401">
        <f>IF(AX5,'Dalyvio prielaidos'!$F$13/12,0)</f>
        <v>3333.3333333333335</v>
      </c>
      <c r="AY28" s="401">
        <f>IF(AY5,'Dalyvio prielaidos'!$F$13/12,0)</f>
        <v>3333.3333333333335</v>
      </c>
      <c r="AZ28" s="401">
        <f>IF(AZ5,'Dalyvio prielaidos'!$F$13/12,0)</f>
        <v>3333.3333333333335</v>
      </c>
      <c r="BA28" s="598">
        <f t="shared" ref="BA28" si="237">SUM(AO28:AZ28)</f>
        <v>40000</v>
      </c>
      <c r="BB28" s="401">
        <f>IF(BB5,'Dalyvio prielaidos'!$F$13/12,0)</f>
        <v>3333.3333333333335</v>
      </c>
      <c r="BC28" s="401">
        <f>IF(BC5,'Dalyvio prielaidos'!$F$13/12,0)</f>
        <v>3333.3333333333335</v>
      </c>
      <c r="BD28" s="401">
        <f>IF(BD5,'Dalyvio prielaidos'!$F$13/12,0)</f>
        <v>3333.3333333333335</v>
      </c>
      <c r="BE28" s="401">
        <f>IF(BE5,'Dalyvio prielaidos'!$F$13/12,0)</f>
        <v>3333.3333333333335</v>
      </c>
      <c r="BF28" s="401">
        <f>IF(BF5,'Dalyvio prielaidos'!$F$13/12,0)</f>
        <v>3333.3333333333335</v>
      </c>
      <c r="BG28" s="401">
        <f>IF(BG5,'Dalyvio prielaidos'!$F$13/12,0)</f>
        <v>3333.3333333333335</v>
      </c>
      <c r="BH28" s="401">
        <f>IF(BH5,'Dalyvio prielaidos'!$F$13/12,0)</f>
        <v>3333.3333333333335</v>
      </c>
      <c r="BI28" s="401">
        <f>IF(BI5,'Dalyvio prielaidos'!$F$13/12,0)</f>
        <v>3333.3333333333335</v>
      </c>
      <c r="BJ28" s="401">
        <f>IF(BJ5,'Dalyvio prielaidos'!$F$13/12,0)</f>
        <v>3333.3333333333335</v>
      </c>
      <c r="BK28" s="401">
        <f>IF(BK5,'Dalyvio prielaidos'!$F$13/12,0)</f>
        <v>3333.3333333333335</v>
      </c>
      <c r="BL28" s="401">
        <f>IF(BL5,'Dalyvio prielaidos'!$F$13/12,0)</f>
        <v>3333.3333333333335</v>
      </c>
      <c r="BM28" s="401">
        <f>IF(BM5,'Dalyvio prielaidos'!$F$13/12,0)</f>
        <v>3333.3333333333335</v>
      </c>
      <c r="BN28" s="598">
        <f t="shared" ref="BN28" si="238">SUM(BB28:BM28)</f>
        <v>40000</v>
      </c>
      <c r="BO28" s="401">
        <f>IF(BO5,'Dalyvio prielaidos'!$F$13/12,0)</f>
        <v>3333.3333333333335</v>
      </c>
      <c r="BP28" s="401">
        <f>IF(BP5,'Dalyvio prielaidos'!$F$13/12,0)</f>
        <v>3333.3333333333335</v>
      </c>
      <c r="BQ28" s="401">
        <f>IF(BQ5,'Dalyvio prielaidos'!$F$13/12,0)</f>
        <v>3333.3333333333335</v>
      </c>
      <c r="BR28" s="401">
        <f>IF(BR5,'Dalyvio prielaidos'!$F$13/12,0)</f>
        <v>3333.3333333333335</v>
      </c>
      <c r="BS28" s="401">
        <f>IF(BS5,'Dalyvio prielaidos'!$F$13/12,0)</f>
        <v>3333.3333333333335</v>
      </c>
      <c r="BT28" s="401">
        <f>IF(BT5,'Dalyvio prielaidos'!$F$13/12,0)</f>
        <v>3333.3333333333335</v>
      </c>
      <c r="BU28" s="401">
        <f>IF(BU5,'Dalyvio prielaidos'!$F$13/12,0)</f>
        <v>3333.3333333333335</v>
      </c>
      <c r="BV28" s="401">
        <f>IF(BV5,'Dalyvio prielaidos'!$F$13/12,0)</f>
        <v>3333.3333333333335</v>
      </c>
      <c r="BW28" s="401">
        <f>IF(BW5,'Dalyvio prielaidos'!$F$13/12,0)</f>
        <v>3333.3333333333335</v>
      </c>
      <c r="BX28" s="401">
        <f>IF(BX5,'Dalyvio prielaidos'!$F$13/12,0)</f>
        <v>3333.3333333333335</v>
      </c>
      <c r="BY28" s="401">
        <f>IF(BY5,'Dalyvio prielaidos'!$F$13/12,0)</f>
        <v>3333.3333333333335</v>
      </c>
      <c r="BZ28" s="401">
        <f>IF(BZ5,'Dalyvio prielaidos'!$F$13/12,0)</f>
        <v>3333.3333333333335</v>
      </c>
      <c r="CA28" s="598">
        <f t="shared" ref="CA28" si="239">SUM(BO28:BZ28)</f>
        <v>40000</v>
      </c>
      <c r="CB28" s="401">
        <f>IF(CB5,'Dalyvio prielaidos'!$F$13/12,0)</f>
        <v>3333.3333333333335</v>
      </c>
      <c r="CC28" s="401">
        <f>IF(CC5,'Dalyvio prielaidos'!$F$13/12,0)</f>
        <v>3333.3333333333335</v>
      </c>
      <c r="CD28" s="401">
        <f>IF(CD5,'Dalyvio prielaidos'!$F$13/12,0)</f>
        <v>3333.3333333333335</v>
      </c>
      <c r="CE28" s="401">
        <f>IF(CE5,'Dalyvio prielaidos'!$F$13/12,0)</f>
        <v>3333.3333333333335</v>
      </c>
      <c r="CF28" s="401">
        <f>IF(CF5,'Dalyvio prielaidos'!$F$13/12,0)</f>
        <v>3333.3333333333335</v>
      </c>
      <c r="CG28" s="401">
        <f>IF(CG5,'Dalyvio prielaidos'!$F$13/12,0)</f>
        <v>3333.3333333333335</v>
      </c>
      <c r="CH28" s="401">
        <f>IF(CH5,'Dalyvio prielaidos'!$F$13/12,0)</f>
        <v>3333.3333333333335</v>
      </c>
      <c r="CI28" s="401">
        <f>IF(CI5,'Dalyvio prielaidos'!$F$13/12,0)</f>
        <v>3333.3333333333335</v>
      </c>
      <c r="CJ28" s="401">
        <f>IF(CJ5,'Dalyvio prielaidos'!$F$13/12,0)</f>
        <v>3333.3333333333335</v>
      </c>
      <c r="CK28" s="401">
        <f>IF(CK5,'Dalyvio prielaidos'!$F$13/12,0)</f>
        <v>3333.3333333333335</v>
      </c>
      <c r="CL28" s="401">
        <f>IF(CL5,'Dalyvio prielaidos'!$F$13/12,0)</f>
        <v>3333.3333333333335</v>
      </c>
      <c r="CM28" s="401">
        <f>IF(CM5,'Dalyvio prielaidos'!$F$13/12,0)</f>
        <v>3333.3333333333335</v>
      </c>
      <c r="CN28" s="598">
        <f t="shared" ref="CN28" si="240">SUM(CB28:CM28)</f>
        <v>40000</v>
      </c>
      <c r="CO28" s="401">
        <f>IF(CO5,'Dalyvio prielaidos'!$F$13/12,0)</f>
        <v>3333.3333333333335</v>
      </c>
      <c r="CP28" s="401">
        <f>IF(CP5,'Dalyvio prielaidos'!$F$13/12,0)</f>
        <v>3333.3333333333335</v>
      </c>
      <c r="CQ28" s="401">
        <f>IF(CQ5,'Dalyvio prielaidos'!$F$13/12,0)</f>
        <v>3333.3333333333335</v>
      </c>
      <c r="CR28" s="401">
        <f>IF(CR5,'Dalyvio prielaidos'!$F$13/12,0)</f>
        <v>3333.3333333333335</v>
      </c>
      <c r="CS28" s="401">
        <f>IF(CS5,'Dalyvio prielaidos'!$F$13/12,0)</f>
        <v>3333.3333333333335</v>
      </c>
      <c r="CT28" s="401">
        <f>IF(CT5,'Dalyvio prielaidos'!$F$13/12,0)</f>
        <v>3333.3333333333335</v>
      </c>
      <c r="CU28" s="401">
        <f>IF(CU5,'Dalyvio prielaidos'!$F$13/12,0)</f>
        <v>3333.3333333333335</v>
      </c>
      <c r="CV28" s="401">
        <f>IF(CV5,'Dalyvio prielaidos'!$F$13/12,0)</f>
        <v>3333.3333333333335</v>
      </c>
      <c r="CW28" s="401">
        <f>IF(CW5,'Dalyvio prielaidos'!$F$13/12,0)</f>
        <v>3333.3333333333335</v>
      </c>
      <c r="CX28" s="401">
        <f>IF(CX5,'Dalyvio prielaidos'!$F$13/12,0)</f>
        <v>3333.3333333333335</v>
      </c>
      <c r="CY28" s="401">
        <f>IF(CY5,'Dalyvio prielaidos'!$F$13/12,0)</f>
        <v>3333.3333333333335</v>
      </c>
      <c r="CZ28" s="401">
        <f>IF(CZ5,'Dalyvio prielaidos'!$F$13/12,0)</f>
        <v>3333.3333333333335</v>
      </c>
      <c r="DA28" s="598">
        <f t="shared" ref="DA28" si="241">SUM(CO28:CZ28)</f>
        <v>40000</v>
      </c>
      <c r="DB28" s="401">
        <f>IF(DB5,'Dalyvio prielaidos'!$F$13/12,0)</f>
        <v>3333.3333333333335</v>
      </c>
      <c r="DC28" s="401">
        <f>IF(DC5,'Dalyvio prielaidos'!$F$13/12,0)</f>
        <v>3333.3333333333335</v>
      </c>
      <c r="DD28" s="401">
        <f>IF(DD5,'Dalyvio prielaidos'!$F$13/12,0)</f>
        <v>3333.3333333333335</v>
      </c>
      <c r="DE28" s="401">
        <f>IF(DE5,'Dalyvio prielaidos'!$F$13/12,0)</f>
        <v>3333.3333333333335</v>
      </c>
      <c r="DF28" s="401">
        <f>IF(DF5,'Dalyvio prielaidos'!$F$13/12,0)</f>
        <v>3333.3333333333335</v>
      </c>
      <c r="DG28" s="401">
        <f>IF(DG5,'Dalyvio prielaidos'!$F$13/12,0)</f>
        <v>3333.3333333333335</v>
      </c>
      <c r="DH28" s="401">
        <f>IF(DH5,'Dalyvio prielaidos'!$F$13/12,0)</f>
        <v>3333.3333333333335</v>
      </c>
      <c r="DI28" s="401">
        <f>IF(DI5,'Dalyvio prielaidos'!$F$13/12,0)</f>
        <v>3333.3333333333335</v>
      </c>
      <c r="DJ28" s="401">
        <f>IF(DJ5,'Dalyvio prielaidos'!$F$13/12,0)</f>
        <v>3333.3333333333335</v>
      </c>
      <c r="DK28" s="401">
        <f>IF(DK5,'Dalyvio prielaidos'!$F$13/12,0)</f>
        <v>3333.3333333333335</v>
      </c>
      <c r="DL28" s="401">
        <f>IF(DL5,'Dalyvio prielaidos'!$F$13/12,0)</f>
        <v>3333.3333333333335</v>
      </c>
      <c r="DM28" s="401">
        <f>IF(DM5,'Dalyvio prielaidos'!$F$13/12,0)</f>
        <v>3333.3333333333335</v>
      </c>
      <c r="DN28" s="598">
        <f t="shared" ref="DN28" si="242">SUM(DB28:DM28)</f>
        <v>40000</v>
      </c>
      <c r="DO28" s="401">
        <f>IF(DO5,'Dalyvio prielaidos'!$F$13/12,0)</f>
        <v>3333.3333333333335</v>
      </c>
      <c r="DP28" s="401">
        <f>IF(DP5,'Dalyvio prielaidos'!$F$13/12,0)</f>
        <v>3333.3333333333335</v>
      </c>
      <c r="DQ28" s="401">
        <f>IF(DQ5,'Dalyvio prielaidos'!$F$13/12,0)</f>
        <v>3333.3333333333335</v>
      </c>
      <c r="DR28" s="401">
        <f>IF(DR5,'Dalyvio prielaidos'!$F$13/12,0)</f>
        <v>3333.3333333333335</v>
      </c>
      <c r="DS28" s="401">
        <f>IF(DS5,'Dalyvio prielaidos'!$F$13/12,0)</f>
        <v>3333.3333333333335</v>
      </c>
      <c r="DT28" s="401">
        <f>IF(DT5,'Dalyvio prielaidos'!$F$13/12,0)</f>
        <v>3333.3333333333335</v>
      </c>
      <c r="DU28" s="401">
        <f>IF(DU5,'Dalyvio prielaidos'!$F$13/12,0)</f>
        <v>3333.3333333333335</v>
      </c>
      <c r="DV28" s="401">
        <f>IF(DV5,'Dalyvio prielaidos'!$F$13/12,0)</f>
        <v>3333.3333333333335</v>
      </c>
      <c r="DW28" s="401">
        <f>IF(DW5,'Dalyvio prielaidos'!$F$13/12,0)</f>
        <v>3333.3333333333335</v>
      </c>
      <c r="DX28" s="401">
        <f>IF(DX5,'Dalyvio prielaidos'!$F$13/12,0)</f>
        <v>3333.3333333333335</v>
      </c>
      <c r="DY28" s="401">
        <f>IF(DY5,'Dalyvio prielaidos'!$F$13/12,0)</f>
        <v>3333.3333333333335</v>
      </c>
      <c r="DZ28" s="401">
        <f>IF(DZ5,'Dalyvio prielaidos'!$F$13/12,0)</f>
        <v>3333.3333333333335</v>
      </c>
      <c r="EA28" s="598">
        <f t="shared" ref="EA28" si="243">SUM(DO28:DZ28)</f>
        <v>40000</v>
      </c>
      <c r="EB28" s="401">
        <f>IF(EB5,'Dalyvio prielaidos'!$F$13/12,0)</f>
        <v>3333.3333333333335</v>
      </c>
      <c r="EC28" s="401">
        <f>IF(EC5,'Dalyvio prielaidos'!$F$13/12,0)</f>
        <v>3333.3333333333335</v>
      </c>
      <c r="ED28" s="401">
        <f>IF(ED5,'Dalyvio prielaidos'!$F$13/12,0)</f>
        <v>3333.3333333333335</v>
      </c>
      <c r="EE28" s="401">
        <f>IF(EE5,'Dalyvio prielaidos'!$F$13/12,0)</f>
        <v>3333.3333333333335</v>
      </c>
      <c r="EF28" s="401">
        <f>IF(EF5,'Dalyvio prielaidos'!$F$13/12,0)</f>
        <v>3333.3333333333335</v>
      </c>
      <c r="EG28" s="401">
        <f>IF(EG5,'Dalyvio prielaidos'!$F$13/12,0)</f>
        <v>3333.3333333333335</v>
      </c>
      <c r="EH28" s="401">
        <f>IF(EH5,'Dalyvio prielaidos'!$F$13/12,0)</f>
        <v>3333.3333333333335</v>
      </c>
      <c r="EI28" s="401">
        <f>IF(EI5,'Dalyvio prielaidos'!$F$13/12,0)</f>
        <v>3333.3333333333335</v>
      </c>
      <c r="EJ28" s="401">
        <f>IF(EJ5,'Dalyvio prielaidos'!$F$13/12,0)</f>
        <v>3333.3333333333335</v>
      </c>
      <c r="EK28" s="401">
        <f>IF(EK5,'Dalyvio prielaidos'!$F$13/12,0)</f>
        <v>3333.3333333333335</v>
      </c>
      <c r="EL28" s="401">
        <f>IF(EL5,'Dalyvio prielaidos'!$F$13/12,0)</f>
        <v>3333.3333333333335</v>
      </c>
      <c r="EM28" s="401">
        <f>IF(EM5,'Dalyvio prielaidos'!$F$13/12,0)</f>
        <v>3333.3333333333335</v>
      </c>
      <c r="EN28" s="598">
        <f t="shared" ref="EN28" si="244">SUM(EB28:EM28)</f>
        <v>40000</v>
      </c>
      <c r="EO28" s="401">
        <f>IF(EO5,'Dalyvio prielaidos'!$F$13/12,0)</f>
        <v>3333.3333333333335</v>
      </c>
      <c r="EP28" s="401">
        <f>IF(EP5,'Dalyvio prielaidos'!$F$13/12,0)</f>
        <v>3333.3333333333335</v>
      </c>
      <c r="EQ28" s="401">
        <f>IF(EQ5,'Dalyvio prielaidos'!$F$13/12,0)</f>
        <v>3333.3333333333335</v>
      </c>
      <c r="ER28" s="401">
        <f>IF(ER5,'Dalyvio prielaidos'!$F$13/12,0)</f>
        <v>3333.3333333333335</v>
      </c>
      <c r="ES28" s="401">
        <f>IF(ES5,'Dalyvio prielaidos'!$F$13/12,0)</f>
        <v>3333.3333333333335</v>
      </c>
      <c r="ET28" s="401">
        <f>IF(ET5,'Dalyvio prielaidos'!$F$13/12,0)</f>
        <v>3333.3333333333335</v>
      </c>
      <c r="EU28" s="401">
        <f>IF(EU5,'Dalyvio prielaidos'!$F$13/12,0)</f>
        <v>3333.3333333333335</v>
      </c>
      <c r="EV28" s="401">
        <f>IF(EV5,'Dalyvio prielaidos'!$F$13/12,0)</f>
        <v>3333.3333333333335</v>
      </c>
      <c r="EW28" s="401">
        <f>IF(EW5,'Dalyvio prielaidos'!$F$13/12,0)</f>
        <v>3333.3333333333335</v>
      </c>
      <c r="EX28" s="401">
        <f>IF(EX5,'Dalyvio prielaidos'!$F$13/12,0)</f>
        <v>3333.3333333333335</v>
      </c>
      <c r="EY28" s="401">
        <f>IF(EY5,'Dalyvio prielaidos'!$F$13/12,0)</f>
        <v>3333.3333333333335</v>
      </c>
      <c r="EZ28" s="401">
        <f>IF(EZ5,'Dalyvio prielaidos'!$F$13/12,0)</f>
        <v>3333.3333333333335</v>
      </c>
      <c r="FA28" s="598">
        <f t="shared" ref="FA28" si="245">SUM(EO28:EZ28)</f>
        <v>40000</v>
      </c>
      <c r="FB28" s="401">
        <f>IF(FB5,'Dalyvio prielaidos'!$F$13/12,0)</f>
        <v>3333.3333333333335</v>
      </c>
      <c r="FC28" s="401">
        <f>IF(FC5,'Dalyvio prielaidos'!$F$13/12,0)</f>
        <v>3333.3333333333335</v>
      </c>
      <c r="FD28" s="401">
        <f>IF(FD5,'Dalyvio prielaidos'!$F$13/12,0)</f>
        <v>3333.3333333333335</v>
      </c>
      <c r="FE28" s="401">
        <f>IF(FE5,'Dalyvio prielaidos'!$F$13/12,0)</f>
        <v>3333.3333333333335</v>
      </c>
      <c r="FF28" s="401">
        <f>IF(FF5,'Dalyvio prielaidos'!$F$13/12,0)</f>
        <v>3333.3333333333335</v>
      </c>
      <c r="FG28" s="401">
        <f>IF(FG5,'Dalyvio prielaidos'!$F$13/12,0)</f>
        <v>3333.3333333333335</v>
      </c>
      <c r="FH28" s="401">
        <f>IF(FH5,'Dalyvio prielaidos'!$F$13/12,0)</f>
        <v>3333.3333333333335</v>
      </c>
      <c r="FI28" s="401">
        <f>IF(FI5,'Dalyvio prielaidos'!$F$13/12,0)</f>
        <v>3333.3333333333335</v>
      </c>
      <c r="FJ28" s="401">
        <f>IF(FJ5,'Dalyvio prielaidos'!$F$13/12,0)</f>
        <v>3333.3333333333335</v>
      </c>
      <c r="FK28" s="401">
        <f>IF(FK5,'Dalyvio prielaidos'!$F$13/12,0)</f>
        <v>3333.3333333333335</v>
      </c>
      <c r="FL28" s="401">
        <f>IF(FL5,'Dalyvio prielaidos'!$F$13/12,0)</f>
        <v>3333.3333333333335</v>
      </c>
      <c r="FM28" s="401">
        <f>IF(FM5,'Dalyvio prielaidos'!$F$13/12,0)</f>
        <v>3333.3333333333335</v>
      </c>
      <c r="FN28" s="598">
        <f t="shared" ref="FN28" si="246">SUM(FB28:FM28)</f>
        <v>40000</v>
      </c>
      <c r="FO28" s="401">
        <f>IF(FO5,'Dalyvio prielaidos'!$F$13/12,0)</f>
        <v>3333.3333333333335</v>
      </c>
      <c r="FP28" s="401">
        <f>IF(FP5,'Dalyvio prielaidos'!$F$13/12,0)</f>
        <v>3333.3333333333335</v>
      </c>
      <c r="FQ28" s="401">
        <f>IF(FQ5,'Dalyvio prielaidos'!$F$13/12,0)</f>
        <v>3333.3333333333335</v>
      </c>
      <c r="FR28" s="401">
        <f>IF(FR5,'Dalyvio prielaidos'!$F$13/12,0)</f>
        <v>3333.3333333333335</v>
      </c>
      <c r="FS28" s="401">
        <f>IF(FS5,'Dalyvio prielaidos'!$F$13/12,0)</f>
        <v>3333.3333333333335</v>
      </c>
      <c r="FT28" s="401">
        <f>IF(FT5,'Dalyvio prielaidos'!$F$13/12,0)</f>
        <v>3333.3333333333335</v>
      </c>
      <c r="FU28" s="401">
        <f>IF(FU5,'Dalyvio prielaidos'!$F$13/12,0)</f>
        <v>3333.3333333333335</v>
      </c>
      <c r="FV28" s="401">
        <f>IF(FV5,'Dalyvio prielaidos'!$F$13/12,0)</f>
        <v>3333.3333333333335</v>
      </c>
      <c r="FW28" s="401">
        <f>IF(FW5,'Dalyvio prielaidos'!$F$13/12,0)</f>
        <v>3333.3333333333335</v>
      </c>
      <c r="FX28" s="401">
        <f>IF(FX5,'Dalyvio prielaidos'!$F$13/12,0)</f>
        <v>3333.3333333333335</v>
      </c>
      <c r="FY28" s="401">
        <f>IF(FY5,'Dalyvio prielaidos'!$F$13/12,0)</f>
        <v>3333.3333333333335</v>
      </c>
      <c r="FZ28" s="401">
        <f>IF(FZ5,'Dalyvio prielaidos'!$F$13/12,0)</f>
        <v>3333.3333333333335</v>
      </c>
      <c r="GA28" s="598">
        <f t="shared" ref="GA28" si="247">SUM(FO28:FZ28)</f>
        <v>40000</v>
      </c>
      <c r="GB28" s="401">
        <f>IF(GB5,'Dalyvio prielaidos'!$F$13/12,0)</f>
        <v>3333.3333333333335</v>
      </c>
      <c r="GC28" s="401">
        <f>IF(GC5,'Dalyvio prielaidos'!$F$13/12,0)</f>
        <v>3333.3333333333335</v>
      </c>
      <c r="GD28" s="401">
        <f>IF(GD5,'Dalyvio prielaidos'!$F$13/12,0)</f>
        <v>3333.3333333333335</v>
      </c>
      <c r="GE28" s="401">
        <f>IF(GE5,'Dalyvio prielaidos'!$F$13/12,0)</f>
        <v>3333.3333333333335</v>
      </c>
      <c r="GF28" s="401">
        <f>IF(GF5,'Dalyvio prielaidos'!$F$13/12,0)</f>
        <v>3333.3333333333335</v>
      </c>
      <c r="GG28" s="401">
        <f>IF(GG5,'Dalyvio prielaidos'!$F$13/12,0)</f>
        <v>3333.3333333333335</v>
      </c>
      <c r="GH28" s="401">
        <f>IF(GH5,'Dalyvio prielaidos'!$F$13/12,0)</f>
        <v>3333.3333333333335</v>
      </c>
      <c r="GI28" s="401">
        <f>IF(GI5,'Dalyvio prielaidos'!$F$13/12,0)</f>
        <v>3333.3333333333335</v>
      </c>
      <c r="GJ28" s="401">
        <f>IF(GJ5,'Dalyvio prielaidos'!$F$13/12,0)</f>
        <v>3333.3333333333335</v>
      </c>
      <c r="GK28" s="401">
        <f>IF(GK5,'Dalyvio prielaidos'!$F$13/12,0)</f>
        <v>3333.3333333333335</v>
      </c>
      <c r="GL28" s="401">
        <f>IF(GL5,'Dalyvio prielaidos'!$F$13/12,0)</f>
        <v>3333.3333333333335</v>
      </c>
      <c r="GM28" s="401">
        <f>IF(GM5,'Dalyvio prielaidos'!$F$13/12,0)</f>
        <v>3333.3333333333335</v>
      </c>
      <c r="GN28" s="598">
        <f t="shared" ref="GN28" si="248">SUM(GB28:GM28)</f>
        <v>40000</v>
      </c>
      <c r="GO28" s="401">
        <f>IF(GO5,'Dalyvio prielaidos'!$F$13/12,0)</f>
        <v>0</v>
      </c>
      <c r="GP28" s="401">
        <f>IF(GP5,'Dalyvio prielaidos'!$F$13/12,0)</f>
        <v>0</v>
      </c>
      <c r="GQ28" s="401">
        <f>IF(GQ5,'Dalyvio prielaidos'!$F$13/12,0)</f>
        <v>0</v>
      </c>
      <c r="GR28" s="401">
        <f>IF(GR5,'Dalyvio prielaidos'!$F$13/12,0)</f>
        <v>0</v>
      </c>
      <c r="GS28" s="401">
        <f>IF(GS5,'Dalyvio prielaidos'!$F$13/12,0)</f>
        <v>0</v>
      </c>
      <c r="GT28" s="401">
        <f>IF(GT5,'Dalyvio prielaidos'!$F$13/12,0)</f>
        <v>0</v>
      </c>
      <c r="GU28" s="401">
        <f>IF(GU5,'Dalyvio prielaidos'!$F$13/12,0)</f>
        <v>0</v>
      </c>
      <c r="GV28" s="401">
        <f>IF(GV5,'Dalyvio prielaidos'!$F$13/12,0)</f>
        <v>0</v>
      </c>
      <c r="GW28" s="401">
        <f>IF(GW5,'Dalyvio prielaidos'!$F$13/12,0)</f>
        <v>0</v>
      </c>
      <c r="GX28" s="401">
        <f>IF(GX5,'Dalyvio prielaidos'!$F$13/12,0)</f>
        <v>0</v>
      </c>
      <c r="GY28" s="401">
        <f>IF(GY5,'Dalyvio prielaidos'!$F$13/12,0)</f>
        <v>0</v>
      </c>
      <c r="GZ28" s="401">
        <f>IF(GZ5,'Dalyvio prielaidos'!$F$13/12,0)</f>
        <v>0</v>
      </c>
      <c r="HA28" s="598">
        <f t="shared" ref="HA28" si="249">SUM(GO28:GZ28)</f>
        <v>0</v>
      </c>
      <c r="HB28" s="401">
        <f>IF(HB5,'Dalyvio prielaidos'!$F$13/12,0)</f>
        <v>0</v>
      </c>
      <c r="HC28" s="401">
        <f>IF(HC5,'Dalyvio prielaidos'!$F$13/12,0)</f>
        <v>0</v>
      </c>
      <c r="HD28" s="401">
        <f>IF(HD5,'Dalyvio prielaidos'!$F$13/12,0)</f>
        <v>0</v>
      </c>
      <c r="HE28" s="401">
        <f>IF(HE5,'Dalyvio prielaidos'!$F$13/12,0)</f>
        <v>0</v>
      </c>
      <c r="HF28" s="401">
        <f>IF(HF5,'Dalyvio prielaidos'!$F$13/12,0)</f>
        <v>0</v>
      </c>
      <c r="HG28" s="401">
        <f>IF(HG5,'Dalyvio prielaidos'!$F$13/12,0)</f>
        <v>0</v>
      </c>
      <c r="HH28" s="401">
        <f>IF(HH5,'Dalyvio prielaidos'!$F$13/12,0)</f>
        <v>0</v>
      </c>
      <c r="HI28" s="401">
        <f>IF(HI5,'Dalyvio prielaidos'!$F$13/12,0)</f>
        <v>0</v>
      </c>
      <c r="HJ28" s="401">
        <f>IF(HJ5,'Dalyvio prielaidos'!$F$13/12,0)</f>
        <v>0</v>
      </c>
      <c r="HK28" s="401">
        <f>IF(HK5,'Dalyvio prielaidos'!$F$13/12,0)</f>
        <v>0</v>
      </c>
      <c r="HL28" s="401">
        <f>IF(HL5,'Dalyvio prielaidos'!$F$13/12,0)</f>
        <v>0</v>
      </c>
      <c r="HM28" s="401">
        <f>IF(HM5,'Dalyvio prielaidos'!$F$13/12,0)</f>
        <v>0</v>
      </c>
      <c r="HN28" s="598">
        <f t="shared" ref="HN28" si="250">SUM(HB28:HM28)</f>
        <v>0</v>
      </c>
      <c r="HO28" s="401">
        <f>IF(HO5,'Dalyvio prielaidos'!$F$13/12,0)</f>
        <v>0</v>
      </c>
      <c r="HP28" s="401">
        <f>IF(HP5,'Dalyvio prielaidos'!$F$13/12,0)</f>
        <v>0</v>
      </c>
      <c r="HQ28" s="401">
        <f>IF(HQ5,'Dalyvio prielaidos'!$F$13/12,0)</f>
        <v>0</v>
      </c>
      <c r="HR28" s="401">
        <f>IF(HR5,'Dalyvio prielaidos'!$F$13/12,0)</f>
        <v>0</v>
      </c>
      <c r="HS28" s="401">
        <f>IF(HS5,'Dalyvio prielaidos'!$F$13/12,0)</f>
        <v>0</v>
      </c>
      <c r="HT28" s="401">
        <f>IF(HT5,'Dalyvio prielaidos'!$F$13/12,0)</f>
        <v>0</v>
      </c>
      <c r="HU28" s="401">
        <f>IF(HU5,'Dalyvio prielaidos'!$F$13/12,0)</f>
        <v>0</v>
      </c>
      <c r="HV28" s="401">
        <f>IF(HV5,'Dalyvio prielaidos'!$F$13/12,0)</f>
        <v>0</v>
      </c>
      <c r="HW28" s="401">
        <f>IF(HW5,'Dalyvio prielaidos'!$F$13/12,0)</f>
        <v>0</v>
      </c>
      <c r="HX28" s="401">
        <f>IF(HX5,'Dalyvio prielaidos'!$F$13/12,0)</f>
        <v>0</v>
      </c>
      <c r="HY28" s="401">
        <f>IF(HY5,'Dalyvio prielaidos'!$F$13/12,0)</f>
        <v>0</v>
      </c>
      <c r="HZ28" s="401">
        <f>IF(HZ5,'Dalyvio prielaidos'!$F$13/12,0)</f>
        <v>0</v>
      </c>
      <c r="IA28" s="598">
        <f t="shared" ref="IA28" si="251">SUM(HO28:HZ28)</f>
        <v>0</v>
      </c>
      <c r="IB28" s="401">
        <f>IF(IB5,'Dalyvio prielaidos'!$F$13/12,0)</f>
        <v>0</v>
      </c>
      <c r="IC28" s="401">
        <f>IF(IC5,'Dalyvio prielaidos'!$F$13/12,0)</f>
        <v>0</v>
      </c>
      <c r="ID28" s="401">
        <f>IF(ID5,'Dalyvio prielaidos'!$F$13/12,0)</f>
        <v>0</v>
      </c>
      <c r="IE28" s="401">
        <f>IF(IE5,'Dalyvio prielaidos'!$F$13/12,0)</f>
        <v>0</v>
      </c>
      <c r="IF28" s="401">
        <f>IF(IF5,'Dalyvio prielaidos'!$F$13/12,0)</f>
        <v>0</v>
      </c>
      <c r="IG28" s="401">
        <f>IF(IG5,'Dalyvio prielaidos'!$F$13/12,0)</f>
        <v>0</v>
      </c>
      <c r="IH28" s="401">
        <f>IF(IH5,'Dalyvio prielaidos'!$F$13/12,0)</f>
        <v>0</v>
      </c>
      <c r="II28" s="401">
        <f>IF(II5,'Dalyvio prielaidos'!$F$13/12,0)</f>
        <v>0</v>
      </c>
      <c r="IJ28" s="401">
        <f>IF(IJ5,'Dalyvio prielaidos'!$F$13/12,0)</f>
        <v>0</v>
      </c>
      <c r="IK28" s="401">
        <f>IF(IK5,'Dalyvio prielaidos'!$F$13/12,0)</f>
        <v>0</v>
      </c>
      <c r="IL28" s="401">
        <f>IF(IL5,'Dalyvio prielaidos'!$F$13/12,0)</f>
        <v>0</v>
      </c>
      <c r="IM28" s="401">
        <f>IF(IM5,'Dalyvio prielaidos'!$F$13/12,0)</f>
        <v>0</v>
      </c>
      <c r="IN28" s="598">
        <f t="shared" ref="IN28" si="252">SUM(IB28:IM28)</f>
        <v>0</v>
      </c>
      <c r="IO28" s="401">
        <f>IF(IO5,'Dalyvio prielaidos'!$F$13/12,0)</f>
        <v>0</v>
      </c>
      <c r="IP28" s="401">
        <f>IF(IP5,'Dalyvio prielaidos'!$F$13/12,0)</f>
        <v>0</v>
      </c>
      <c r="IQ28" s="401">
        <f>IF(IQ5,'Dalyvio prielaidos'!$F$13/12,0)</f>
        <v>0</v>
      </c>
      <c r="IR28" s="401">
        <f>IF(IR5,'Dalyvio prielaidos'!$F$13/12,0)</f>
        <v>0</v>
      </c>
      <c r="IS28" s="401">
        <f>IF(IS5,'Dalyvio prielaidos'!$F$13/12,0)</f>
        <v>0</v>
      </c>
      <c r="IT28" s="401">
        <f>IF(IT5,'Dalyvio prielaidos'!$F$13/12,0)</f>
        <v>0</v>
      </c>
      <c r="IU28" s="401">
        <f>IF(IU5,'Dalyvio prielaidos'!$F$13/12,0)</f>
        <v>0</v>
      </c>
      <c r="IV28" s="401">
        <f>IF(IV5,'Dalyvio prielaidos'!$F$13/12,0)</f>
        <v>0</v>
      </c>
      <c r="IW28" s="401">
        <f>IF(IW5,'Dalyvio prielaidos'!$F$13/12,0)</f>
        <v>0</v>
      </c>
      <c r="IX28" s="401">
        <f>IF(IX5,'Dalyvio prielaidos'!$F$13/12,0)</f>
        <v>0</v>
      </c>
      <c r="IY28" s="401">
        <f>IF(IY5,'Dalyvio prielaidos'!$F$13/12,0)</f>
        <v>0</v>
      </c>
      <c r="IZ28" s="401">
        <f>IF(IZ5,'Dalyvio prielaidos'!$F$13/12,0)</f>
        <v>0</v>
      </c>
      <c r="JA28" s="598">
        <f t="shared" ref="JA28" si="253">SUM(IO28:IZ28)</f>
        <v>0</v>
      </c>
      <c r="JB28" s="401">
        <f>IF(JB5,'Dalyvio prielaidos'!$F$13/12,0)</f>
        <v>0</v>
      </c>
      <c r="JC28" s="401">
        <f>IF(JC5,'Dalyvio prielaidos'!$F$13/12,0)</f>
        <v>0</v>
      </c>
      <c r="JD28" s="401">
        <f>IF(JD5,'Dalyvio prielaidos'!$F$13/12,0)</f>
        <v>0</v>
      </c>
      <c r="JE28" s="401">
        <f>IF(JE5,'Dalyvio prielaidos'!$F$13/12,0)</f>
        <v>0</v>
      </c>
      <c r="JF28" s="401">
        <f>IF(JF5,'Dalyvio prielaidos'!$F$13/12,0)</f>
        <v>0</v>
      </c>
      <c r="JG28" s="401">
        <f>IF(JG5,'Dalyvio prielaidos'!$F$13/12,0)</f>
        <v>0</v>
      </c>
      <c r="JH28" s="401">
        <f>IF(JH5,'Dalyvio prielaidos'!$F$13/12,0)</f>
        <v>0</v>
      </c>
      <c r="JI28" s="401">
        <f>IF(JI5,'Dalyvio prielaidos'!$F$13/12,0)</f>
        <v>0</v>
      </c>
      <c r="JJ28" s="401">
        <f>IF(JJ5,'Dalyvio prielaidos'!$F$13/12,0)</f>
        <v>0</v>
      </c>
      <c r="JK28" s="401">
        <f>IF(JK5,'Dalyvio prielaidos'!$F$13/12,0)</f>
        <v>0</v>
      </c>
      <c r="JL28" s="401">
        <f>IF(JL5,'Dalyvio prielaidos'!$F$13/12,0)</f>
        <v>0</v>
      </c>
      <c r="JM28" s="401">
        <f>IF(JM5,'Dalyvio prielaidos'!$F$13/12,0)</f>
        <v>0</v>
      </c>
      <c r="JN28" s="598">
        <f t="shared" ref="JN28" si="254">SUM(JB28:JM28)</f>
        <v>0</v>
      </c>
      <c r="JO28" s="401">
        <f>IF(JO5,'Dalyvio prielaidos'!$F$13/12,0)</f>
        <v>0</v>
      </c>
      <c r="JP28" s="401">
        <f>IF(JP5,'Dalyvio prielaidos'!$F$13/12,0)</f>
        <v>0</v>
      </c>
      <c r="JQ28" s="401">
        <f>IF(JQ5,'Dalyvio prielaidos'!$F$13/12,0)</f>
        <v>0</v>
      </c>
      <c r="JR28" s="401">
        <f>IF(JR5,'Dalyvio prielaidos'!$F$13/12,0)</f>
        <v>0</v>
      </c>
      <c r="JS28" s="401">
        <f>IF(JS5,'Dalyvio prielaidos'!$F$13/12,0)</f>
        <v>0</v>
      </c>
      <c r="JT28" s="401">
        <f>IF(JT5,'Dalyvio prielaidos'!$F$13/12,0)</f>
        <v>0</v>
      </c>
      <c r="JU28" s="401">
        <f>IF(JU5,'Dalyvio prielaidos'!$F$13/12,0)</f>
        <v>0</v>
      </c>
      <c r="JV28" s="401">
        <f>IF(JV5,'Dalyvio prielaidos'!$F$13/12,0)</f>
        <v>0</v>
      </c>
      <c r="JW28" s="401">
        <f>IF(JW5,'Dalyvio prielaidos'!$F$13/12,0)</f>
        <v>0</v>
      </c>
      <c r="JX28" s="401">
        <f>IF(JX5,'Dalyvio prielaidos'!$F$13/12,0)</f>
        <v>0</v>
      </c>
      <c r="JY28" s="401">
        <f>IF(JY5,'Dalyvio prielaidos'!$F$13/12,0)</f>
        <v>0</v>
      </c>
      <c r="JZ28" s="401">
        <f>IF(JZ5,'Dalyvio prielaidos'!$F$13/12,0)</f>
        <v>0</v>
      </c>
      <c r="KA28" s="598">
        <f t="shared" ref="KA28" si="255">SUM(JO28:JZ28)</f>
        <v>0</v>
      </c>
      <c r="KB28" s="401">
        <f>IF(KB5,'Dalyvio prielaidos'!$F$13/12,0)</f>
        <v>0</v>
      </c>
      <c r="KC28" s="401">
        <f>IF(KC5,'Dalyvio prielaidos'!$F$13/12,0)</f>
        <v>0</v>
      </c>
      <c r="KD28" s="401">
        <f>IF(KD5,'Dalyvio prielaidos'!$F$13/12,0)</f>
        <v>0</v>
      </c>
      <c r="KE28" s="401">
        <f>IF(KE5,'Dalyvio prielaidos'!$F$13/12,0)</f>
        <v>0</v>
      </c>
      <c r="KF28" s="401">
        <f>IF(KF5,'Dalyvio prielaidos'!$F$13/12,0)</f>
        <v>0</v>
      </c>
      <c r="KG28" s="401">
        <f>IF(KG5,'Dalyvio prielaidos'!$F$13/12,0)</f>
        <v>0</v>
      </c>
      <c r="KH28" s="401">
        <f>IF(KH5,'Dalyvio prielaidos'!$F$13/12,0)</f>
        <v>0</v>
      </c>
      <c r="KI28" s="401">
        <f>IF(KI5,'Dalyvio prielaidos'!$F$13/12,0)</f>
        <v>0</v>
      </c>
      <c r="KJ28" s="401">
        <f>IF(KJ5,'Dalyvio prielaidos'!$F$13/12,0)</f>
        <v>0</v>
      </c>
      <c r="KK28" s="401">
        <f>IF(KK5,'Dalyvio prielaidos'!$F$13/12,0)</f>
        <v>0</v>
      </c>
      <c r="KL28" s="401">
        <f>IF(KL5,'Dalyvio prielaidos'!$F$13/12,0)</f>
        <v>0</v>
      </c>
      <c r="KM28" s="401">
        <f>IF(KM5,'Dalyvio prielaidos'!$F$13/12,0)</f>
        <v>0</v>
      </c>
      <c r="KN28" s="598">
        <f t="shared" ref="KN28" si="256">SUM(KB28:KM28)</f>
        <v>0</v>
      </c>
      <c r="KO28" s="401">
        <f>IF(KO5,'Dalyvio prielaidos'!$F$13/12,0)</f>
        <v>0</v>
      </c>
      <c r="KP28" s="401">
        <f>IF(KP5,'Dalyvio prielaidos'!$F$13/12,0)</f>
        <v>0</v>
      </c>
      <c r="KQ28" s="401">
        <f>IF(KQ5,'Dalyvio prielaidos'!$F$13/12,0)</f>
        <v>0</v>
      </c>
      <c r="KR28" s="401">
        <f>IF(KR5,'Dalyvio prielaidos'!$F$13/12,0)</f>
        <v>0</v>
      </c>
      <c r="KS28" s="401">
        <f>IF(KS5,'Dalyvio prielaidos'!$F$13/12,0)</f>
        <v>0</v>
      </c>
      <c r="KT28" s="401">
        <f>IF(KT5,'Dalyvio prielaidos'!$F$13/12,0)</f>
        <v>0</v>
      </c>
      <c r="KU28" s="401">
        <f>IF(KU5,'Dalyvio prielaidos'!$F$13/12,0)</f>
        <v>0</v>
      </c>
      <c r="KV28" s="401">
        <f>IF(KV5,'Dalyvio prielaidos'!$F$13/12,0)</f>
        <v>0</v>
      </c>
      <c r="KW28" s="401">
        <f>IF(KW5,'Dalyvio prielaidos'!$F$13/12,0)</f>
        <v>0</v>
      </c>
      <c r="KX28" s="401">
        <f>IF(KX5,'Dalyvio prielaidos'!$F$13/12,0)</f>
        <v>0</v>
      </c>
      <c r="KY28" s="401">
        <f>IF(KY5,'Dalyvio prielaidos'!$F$13/12,0)</f>
        <v>0</v>
      </c>
      <c r="KZ28" s="401">
        <f>IF(KZ5,'Dalyvio prielaidos'!$F$13/12,0)</f>
        <v>0</v>
      </c>
      <c r="LA28" s="598">
        <f t="shared" ref="LA28" si="257">SUM(KO28:KZ28)</f>
        <v>0</v>
      </c>
      <c r="LB28" s="401">
        <f>IF(LB5,'Dalyvio prielaidos'!$F$13/12,0)</f>
        <v>0</v>
      </c>
      <c r="LC28" s="401">
        <f>IF(LC5,'Dalyvio prielaidos'!$F$13/12,0)</f>
        <v>0</v>
      </c>
      <c r="LD28" s="401">
        <f>IF(LD5,'Dalyvio prielaidos'!$F$13/12,0)</f>
        <v>0</v>
      </c>
      <c r="LE28" s="401">
        <f>IF(LE5,'Dalyvio prielaidos'!$F$13/12,0)</f>
        <v>0</v>
      </c>
      <c r="LF28" s="401">
        <f>IF(LF5,'Dalyvio prielaidos'!$F$13/12,0)</f>
        <v>0</v>
      </c>
      <c r="LG28" s="401">
        <f>IF(LG5,'Dalyvio prielaidos'!$F$13/12,0)</f>
        <v>0</v>
      </c>
      <c r="LH28" s="401">
        <f>IF(LH5,'Dalyvio prielaidos'!$F$13/12,0)</f>
        <v>0</v>
      </c>
      <c r="LI28" s="401">
        <f>IF(LI5,'Dalyvio prielaidos'!$F$13/12,0)</f>
        <v>0</v>
      </c>
      <c r="LJ28" s="401">
        <f>IF(LJ5,'Dalyvio prielaidos'!$F$13/12,0)</f>
        <v>0</v>
      </c>
      <c r="LK28" s="401">
        <f>IF(LK5,'Dalyvio prielaidos'!$F$13/12,0)</f>
        <v>0</v>
      </c>
      <c r="LL28" s="401">
        <f>IF(LL5,'Dalyvio prielaidos'!$F$13/12,0)</f>
        <v>0</v>
      </c>
      <c r="LM28" s="401">
        <f>IF(LM5,'Dalyvio prielaidos'!$F$13/12,0)</f>
        <v>0</v>
      </c>
      <c r="LN28" s="539">
        <f t="shared" ref="LN28" si="258">SUM(LB28:LM28)</f>
        <v>0</v>
      </c>
    </row>
    <row r="29" spans="1:326">
      <c r="A29" s="66"/>
      <c r="B29" s="64"/>
      <c r="C29" s="64"/>
      <c r="D29" s="64"/>
      <c r="E29" s="64"/>
      <c r="F29" s="64"/>
      <c r="G29" s="64"/>
      <c r="H29" s="64"/>
      <c r="I29" s="64"/>
      <c r="J29" s="64"/>
      <c r="K29" s="64"/>
      <c r="L29" s="64"/>
      <c r="M29" s="64"/>
      <c r="N29" s="65"/>
      <c r="O29" s="64"/>
      <c r="P29" s="64"/>
      <c r="Q29" s="64"/>
      <c r="R29" s="64"/>
      <c r="S29" s="64"/>
      <c r="T29" s="64"/>
      <c r="U29" s="64"/>
      <c r="V29" s="64"/>
      <c r="W29" s="64"/>
      <c r="X29" s="64"/>
      <c r="Y29" s="64"/>
      <c r="Z29" s="64"/>
      <c r="AA29" s="65"/>
      <c r="AB29" s="64"/>
      <c r="AC29" s="64"/>
      <c r="AD29" s="64"/>
      <c r="AE29" s="64"/>
      <c r="AF29" s="64"/>
      <c r="AG29" s="64"/>
      <c r="AH29" s="64"/>
      <c r="AI29" s="64"/>
      <c r="AJ29" s="64"/>
      <c r="AK29" s="64"/>
      <c r="AL29" s="64"/>
      <c r="AM29" s="64"/>
      <c r="AN29" s="65"/>
      <c r="AO29" s="64"/>
      <c r="AP29" s="64"/>
      <c r="AQ29" s="64"/>
      <c r="AR29" s="64"/>
      <c r="AS29" s="64"/>
      <c r="AT29" s="64"/>
      <c r="AU29" s="64"/>
      <c r="AV29" s="64"/>
      <c r="AW29" s="64"/>
      <c r="AX29" s="64"/>
      <c r="AY29" s="64"/>
      <c r="AZ29" s="64"/>
      <c r="BA29" s="65"/>
      <c r="BB29" s="64"/>
      <c r="BC29" s="64"/>
      <c r="BD29" s="64"/>
      <c r="BE29" s="64"/>
      <c r="BF29" s="64"/>
      <c r="BG29" s="64"/>
      <c r="BH29" s="64"/>
      <c r="BI29" s="64"/>
      <c r="BJ29" s="64"/>
      <c r="BK29" s="64"/>
      <c r="BL29" s="64"/>
      <c r="BM29" s="64"/>
      <c r="BN29" s="65"/>
      <c r="BO29" s="64"/>
      <c r="BP29" s="64"/>
      <c r="BQ29" s="64"/>
      <c r="BR29" s="64"/>
      <c r="BS29" s="64"/>
      <c r="BT29" s="64"/>
      <c r="BU29" s="64"/>
      <c r="BV29" s="64"/>
      <c r="BW29" s="64"/>
      <c r="BX29" s="64"/>
      <c r="BY29" s="64"/>
      <c r="BZ29" s="64"/>
      <c r="CA29" s="65"/>
      <c r="CB29" s="64"/>
      <c r="CC29" s="64"/>
      <c r="CD29" s="64"/>
      <c r="CE29" s="64"/>
      <c r="CF29" s="64"/>
      <c r="CG29" s="64"/>
      <c r="CH29" s="64"/>
      <c r="CI29" s="64"/>
      <c r="CJ29" s="64"/>
      <c r="CK29" s="64"/>
      <c r="CL29" s="64"/>
      <c r="CM29" s="64"/>
      <c r="CN29" s="65"/>
      <c r="CO29" s="64"/>
      <c r="CP29" s="64"/>
      <c r="CQ29" s="64"/>
      <c r="CR29" s="64"/>
      <c r="CS29" s="64"/>
      <c r="CT29" s="64"/>
      <c r="CU29" s="64"/>
      <c r="CV29" s="64"/>
      <c r="CW29" s="64"/>
      <c r="CX29" s="64"/>
      <c r="CY29" s="64"/>
      <c r="CZ29" s="64"/>
      <c r="DA29" s="65"/>
      <c r="DB29" s="64"/>
      <c r="DC29" s="64"/>
      <c r="DD29" s="64"/>
      <c r="DE29" s="64"/>
      <c r="DF29" s="64"/>
      <c r="DG29" s="64"/>
      <c r="DH29" s="64"/>
      <c r="DI29" s="64"/>
      <c r="DJ29" s="64"/>
      <c r="DK29" s="64"/>
      <c r="DL29" s="64"/>
      <c r="DM29" s="64"/>
      <c r="DN29" s="65"/>
      <c r="DO29" s="64"/>
      <c r="DP29" s="64"/>
      <c r="DQ29" s="64"/>
      <c r="DR29" s="64"/>
      <c r="DS29" s="64"/>
      <c r="DT29" s="64"/>
      <c r="DU29" s="64"/>
      <c r="DV29" s="64"/>
      <c r="DW29" s="64"/>
      <c r="DX29" s="64"/>
      <c r="DY29" s="64"/>
      <c r="DZ29" s="64"/>
      <c r="EA29" s="65"/>
      <c r="EB29" s="64"/>
      <c r="EC29" s="64"/>
      <c r="ED29" s="64"/>
      <c r="EE29" s="64"/>
      <c r="EF29" s="64"/>
      <c r="EG29" s="64"/>
      <c r="EH29" s="64"/>
      <c r="EI29" s="64"/>
      <c r="EJ29" s="64"/>
      <c r="EK29" s="64"/>
      <c r="EL29" s="64"/>
      <c r="EM29" s="64"/>
      <c r="EN29" s="65"/>
      <c r="EO29" s="64"/>
      <c r="EP29" s="64"/>
      <c r="EQ29" s="64"/>
      <c r="ER29" s="64"/>
      <c r="ES29" s="64"/>
      <c r="ET29" s="64"/>
      <c r="EU29" s="64"/>
      <c r="EV29" s="64"/>
      <c r="EW29" s="64"/>
      <c r="EX29" s="64"/>
      <c r="EY29" s="64"/>
      <c r="EZ29" s="64"/>
      <c r="FA29" s="65"/>
      <c r="FB29" s="64"/>
      <c r="FC29" s="64"/>
      <c r="FD29" s="64"/>
      <c r="FE29" s="64"/>
      <c r="FF29" s="64"/>
      <c r="FG29" s="64"/>
      <c r="FH29" s="64"/>
      <c r="FI29" s="64"/>
      <c r="FJ29" s="64"/>
      <c r="FK29" s="64"/>
      <c r="FL29" s="64"/>
      <c r="FM29" s="64"/>
      <c r="FN29" s="65"/>
      <c r="FO29" s="64"/>
      <c r="FP29" s="64"/>
      <c r="FQ29" s="64"/>
      <c r="FR29" s="64"/>
      <c r="FS29" s="64"/>
      <c r="FT29" s="64"/>
      <c r="FU29" s="64"/>
      <c r="FV29" s="64"/>
      <c r="FW29" s="64"/>
      <c r="FX29" s="64"/>
      <c r="FY29" s="64"/>
      <c r="FZ29" s="64"/>
      <c r="GA29" s="65"/>
      <c r="GB29" s="64"/>
      <c r="GC29" s="64"/>
      <c r="GD29" s="64"/>
      <c r="GE29" s="64"/>
      <c r="GF29" s="64"/>
      <c r="GG29" s="64"/>
      <c r="GH29" s="64"/>
      <c r="GI29" s="64"/>
      <c r="GJ29" s="64"/>
      <c r="GK29" s="64"/>
      <c r="GL29" s="64"/>
      <c r="GM29" s="64"/>
      <c r="GN29" s="65"/>
      <c r="GO29" s="64"/>
      <c r="GP29" s="64"/>
      <c r="GQ29" s="64"/>
      <c r="GR29" s="64"/>
      <c r="GS29" s="64"/>
      <c r="GT29" s="64"/>
      <c r="GU29" s="64"/>
      <c r="GV29" s="64"/>
      <c r="GW29" s="64"/>
      <c r="GX29" s="64"/>
      <c r="GY29" s="64"/>
      <c r="GZ29" s="64"/>
      <c r="HA29" s="65"/>
      <c r="HB29" s="64"/>
      <c r="HC29" s="64"/>
      <c r="HD29" s="64"/>
      <c r="HE29" s="64"/>
      <c r="HF29" s="64"/>
      <c r="HG29" s="64"/>
      <c r="HH29" s="64"/>
      <c r="HI29" s="64"/>
      <c r="HJ29" s="64"/>
      <c r="HK29" s="64"/>
      <c r="HL29" s="64"/>
      <c r="HM29" s="64"/>
      <c r="HN29" s="65"/>
      <c r="HO29" s="64"/>
      <c r="HP29" s="64"/>
      <c r="HQ29" s="64"/>
      <c r="HR29" s="64"/>
      <c r="HS29" s="64"/>
      <c r="HT29" s="64"/>
      <c r="HU29" s="64"/>
      <c r="HV29" s="64"/>
      <c r="HW29" s="64"/>
      <c r="HX29" s="64"/>
      <c r="HY29" s="64"/>
      <c r="HZ29" s="64"/>
      <c r="IA29" s="65"/>
      <c r="IB29" s="64"/>
      <c r="IC29" s="64"/>
      <c r="ID29" s="64"/>
      <c r="IE29" s="64"/>
      <c r="IF29" s="64"/>
      <c r="IG29" s="64"/>
      <c r="IH29" s="64"/>
      <c r="II29" s="64"/>
      <c r="IJ29" s="64"/>
      <c r="IK29" s="64"/>
      <c r="IL29" s="64"/>
      <c r="IM29" s="64"/>
      <c r="IN29" s="65"/>
      <c r="IO29" s="64"/>
      <c r="IP29" s="64"/>
      <c r="IQ29" s="64"/>
      <c r="IR29" s="64"/>
      <c r="IS29" s="64"/>
      <c r="IT29" s="64"/>
      <c r="IU29" s="64"/>
      <c r="IV29" s="64"/>
      <c r="IW29" s="64"/>
      <c r="IX29" s="64"/>
      <c r="IY29" s="64"/>
      <c r="IZ29" s="64"/>
      <c r="JA29" s="65"/>
      <c r="JB29" s="64"/>
      <c r="JC29" s="64"/>
      <c r="JD29" s="64"/>
      <c r="JE29" s="64"/>
      <c r="JF29" s="64"/>
      <c r="JG29" s="64"/>
      <c r="JH29" s="64"/>
      <c r="JI29" s="64"/>
      <c r="JJ29" s="64"/>
      <c r="JK29" s="64"/>
      <c r="JL29" s="64"/>
      <c r="JM29" s="64"/>
      <c r="JN29" s="65"/>
      <c r="JO29" s="64"/>
      <c r="JP29" s="64"/>
      <c r="JQ29" s="64"/>
      <c r="JR29" s="64"/>
      <c r="JS29" s="64"/>
      <c r="JT29" s="64"/>
      <c r="JU29" s="64"/>
      <c r="JV29" s="64"/>
      <c r="JW29" s="64"/>
      <c r="JX29" s="64"/>
      <c r="JY29" s="64"/>
      <c r="JZ29" s="64"/>
      <c r="KA29" s="65"/>
      <c r="KB29" s="64"/>
      <c r="KC29" s="64"/>
      <c r="KD29" s="64"/>
      <c r="KE29" s="64"/>
      <c r="KF29" s="64"/>
      <c r="KG29" s="64"/>
      <c r="KH29" s="64"/>
      <c r="KI29" s="64"/>
      <c r="KJ29" s="64"/>
      <c r="KK29" s="64"/>
      <c r="KL29" s="64"/>
      <c r="KM29" s="64"/>
      <c r="KN29" s="65"/>
      <c r="KO29" s="64"/>
      <c r="KP29" s="64"/>
      <c r="KQ29" s="64"/>
      <c r="KR29" s="64"/>
      <c r="KS29" s="64"/>
      <c r="KT29" s="64"/>
      <c r="KU29" s="64"/>
      <c r="KV29" s="64"/>
      <c r="KW29" s="64"/>
      <c r="KX29" s="64"/>
      <c r="KY29" s="64"/>
      <c r="KZ29" s="64"/>
      <c r="LA29" s="65"/>
      <c r="LB29" s="64"/>
      <c r="LC29" s="64"/>
      <c r="LD29" s="64"/>
      <c r="LE29" s="64"/>
      <c r="LF29" s="64"/>
      <c r="LG29" s="64"/>
      <c r="LH29" s="64"/>
      <c r="LI29" s="64"/>
      <c r="LJ29" s="64"/>
      <c r="LK29" s="64"/>
      <c r="LL29" s="64"/>
      <c r="LM29" s="64"/>
      <c r="LN29" s="65"/>
    </row>
    <row r="30" spans="1:326">
      <c r="A30" s="540" t="s">
        <v>396</v>
      </c>
      <c r="B30" s="64"/>
      <c r="C30" s="64"/>
      <c r="D30" s="64"/>
      <c r="E30" s="64"/>
      <c r="F30" s="64"/>
      <c r="G30" s="64"/>
      <c r="H30" s="64"/>
      <c r="I30" s="64"/>
      <c r="J30" s="64"/>
      <c r="K30" s="64"/>
      <c r="L30" s="64"/>
      <c r="M30" s="64"/>
      <c r="N30" s="65"/>
      <c r="O30" s="64"/>
      <c r="P30" s="64"/>
      <c r="Q30" s="64"/>
      <c r="R30" s="64"/>
      <c r="S30" s="64"/>
      <c r="T30" s="64"/>
      <c r="U30" s="64"/>
      <c r="V30" s="64"/>
      <c r="W30" s="64"/>
      <c r="X30" s="64"/>
      <c r="Y30" s="64"/>
      <c r="Z30" s="64"/>
      <c r="AA30" s="65"/>
      <c r="AB30" s="64"/>
      <c r="AC30" s="64"/>
      <c r="AD30" s="64"/>
      <c r="AE30" s="64"/>
      <c r="AF30" s="64"/>
      <c r="AG30" s="64"/>
      <c r="AH30" s="64"/>
      <c r="AI30" s="64"/>
      <c r="AJ30" s="64"/>
      <c r="AK30" s="64"/>
      <c r="AL30" s="64"/>
      <c r="AM30" s="64"/>
      <c r="AN30" s="65"/>
      <c r="AO30" s="64"/>
      <c r="AP30" s="64"/>
      <c r="AQ30" s="64"/>
      <c r="AR30" s="64"/>
      <c r="AS30" s="64"/>
      <c r="AT30" s="64"/>
      <c r="AU30" s="64"/>
      <c r="AV30" s="64"/>
      <c r="AW30" s="64"/>
      <c r="AX30" s="64"/>
      <c r="AY30" s="64"/>
      <c r="AZ30" s="64"/>
      <c r="BA30" s="65"/>
      <c r="BB30" s="64"/>
      <c r="BC30" s="64"/>
      <c r="BD30" s="64"/>
      <c r="BE30" s="64"/>
      <c r="BF30" s="64"/>
      <c r="BG30" s="64"/>
      <c r="BH30" s="64"/>
      <c r="BI30" s="64"/>
      <c r="BJ30" s="64"/>
      <c r="BK30" s="64"/>
      <c r="BL30" s="64"/>
      <c r="BM30" s="64"/>
      <c r="BN30" s="65"/>
      <c r="BO30" s="64"/>
      <c r="BP30" s="64"/>
      <c r="BQ30" s="64"/>
      <c r="BR30" s="64"/>
      <c r="BS30" s="64"/>
      <c r="BT30" s="64"/>
      <c r="BU30" s="64"/>
      <c r="BV30" s="64"/>
      <c r="BW30" s="64"/>
      <c r="BX30" s="64"/>
      <c r="BY30" s="64"/>
      <c r="BZ30" s="64"/>
      <c r="CA30" s="65"/>
      <c r="CB30" s="64"/>
      <c r="CC30" s="64"/>
      <c r="CD30" s="64"/>
      <c r="CE30" s="64"/>
      <c r="CF30" s="64"/>
      <c r="CG30" s="64"/>
      <c r="CH30" s="64"/>
      <c r="CI30" s="64"/>
      <c r="CJ30" s="64"/>
      <c r="CK30" s="64"/>
      <c r="CL30" s="64"/>
      <c r="CM30" s="64"/>
      <c r="CN30" s="65"/>
      <c r="CO30" s="64"/>
      <c r="CP30" s="64"/>
      <c r="CQ30" s="64"/>
      <c r="CR30" s="64"/>
      <c r="CS30" s="64"/>
      <c r="CT30" s="64"/>
      <c r="CU30" s="64"/>
      <c r="CV30" s="64"/>
      <c r="CW30" s="64"/>
      <c r="CX30" s="64"/>
      <c r="CY30" s="64"/>
      <c r="CZ30" s="64"/>
      <c r="DA30" s="65"/>
      <c r="DB30" s="64"/>
      <c r="DC30" s="64"/>
      <c r="DD30" s="64"/>
      <c r="DE30" s="64"/>
      <c r="DF30" s="64"/>
      <c r="DG30" s="64"/>
      <c r="DH30" s="64"/>
      <c r="DI30" s="64"/>
      <c r="DJ30" s="64"/>
      <c r="DK30" s="64"/>
      <c r="DL30" s="64"/>
      <c r="DM30" s="64"/>
      <c r="DN30" s="65"/>
      <c r="DO30" s="64"/>
      <c r="DP30" s="64"/>
      <c r="DQ30" s="64"/>
      <c r="DR30" s="64"/>
      <c r="DS30" s="64"/>
      <c r="DT30" s="64"/>
      <c r="DU30" s="64"/>
      <c r="DV30" s="64"/>
      <c r="DW30" s="64"/>
      <c r="DX30" s="64"/>
      <c r="DY30" s="64"/>
      <c r="DZ30" s="64"/>
      <c r="EA30" s="65"/>
      <c r="EB30" s="64"/>
      <c r="EC30" s="64"/>
      <c r="ED30" s="64"/>
      <c r="EE30" s="64"/>
      <c r="EF30" s="64"/>
      <c r="EG30" s="64"/>
      <c r="EH30" s="64"/>
      <c r="EI30" s="64"/>
      <c r="EJ30" s="64"/>
      <c r="EK30" s="64"/>
      <c r="EL30" s="64"/>
      <c r="EM30" s="64"/>
      <c r="EN30" s="65"/>
      <c r="EO30" s="64"/>
      <c r="EP30" s="64"/>
      <c r="EQ30" s="64"/>
      <c r="ER30" s="64"/>
      <c r="ES30" s="64"/>
      <c r="ET30" s="64"/>
      <c r="EU30" s="64"/>
      <c r="EV30" s="64"/>
      <c r="EW30" s="64"/>
      <c r="EX30" s="64"/>
      <c r="EY30" s="64"/>
      <c r="EZ30" s="64"/>
      <c r="FA30" s="65"/>
      <c r="FB30" s="64"/>
      <c r="FC30" s="64"/>
      <c r="FD30" s="64"/>
      <c r="FE30" s="64"/>
      <c r="FF30" s="64"/>
      <c r="FG30" s="64"/>
      <c r="FH30" s="64"/>
      <c r="FI30" s="64"/>
      <c r="FJ30" s="64"/>
      <c r="FK30" s="64"/>
      <c r="FL30" s="64"/>
      <c r="FM30" s="64"/>
      <c r="FN30" s="65"/>
      <c r="FO30" s="64"/>
      <c r="FP30" s="64"/>
      <c r="FQ30" s="64"/>
      <c r="FR30" s="64"/>
      <c r="FS30" s="64"/>
      <c r="FT30" s="64"/>
      <c r="FU30" s="64"/>
      <c r="FV30" s="64"/>
      <c r="FW30" s="64"/>
      <c r="FX30" s="64"/>
      <c r="FY30" s="64"/>
      <c r="FZ30" s="64"/>
      <c r="GA30" s="65"/>
      <c r="GB30" s="64"/>
      <c r="GC30" s="64"/>
      <c r="GD30" s="64"/>
      <c r="GE30" s="64"/>
      <c r="GF30" s="64"/>
      <c r="GG30" s="64"/>
      <c r="GH30" s="64"/>
      <c r="GI30" s="64"/>
      <c r="GJ30" s="64"/>
      <c r="GK30" s="64"/>
      <c r="GL30" s="64"/>
      <c r="GM30" s="64"/>
      <c r="GN30" s="65"/>
      <c r="GO30" s="64"/>
      <c r="GP30" s="64"/>
      <c r="GQ30" s="64"/>
      <c r="GR30" s="64"/>
      <c r="GS30" s="64"/>
      <c r="GT30" s="64"/>
      <c r="GU30" s="64"/>
      <c r="GV30" s="64"/>
      <c r="GW30" s="64"/>
      <c r="GX30" s="64"/>
      <c r="GY30" s="64"/>
      <c r="GZ30" s="64"/>
      <c r="HA30" s="65"/>
      <c r="HB30" s="64"/>
      <c r="HC30" s="64"/>
      <c r="HD30" s="64"/>
      <c r="HE30" s="64"/>
      <c r="HF30" s="64"/>
      <c r="HG30" s="64"/>
      <c r="HH30" s="64"/>
      <c r="HI30" s="64"/>
      <c r="HJ30" s="64"/>
      <c r="HK30" s="64"/>
      <c r="HL30" s="64"/>
      <c r="HM30" s="64"/>
      <c r="HN30" s="65"/>
      <c r="HO30" s="64"/>
      <c r="HP30" s="64"/>
      <c r="HQ30" s="64"/>
      <c r="HR30" s="64"/>
      <c r="HS30" s="64"/>
      <c r="HT30" s="64"/>
      <c r="HU30" s="64"/>
      <c r="HV30" s="64"/>
      <c r="HW30" s="64"/>
      <c r="HX30" s="64"/>
      <c r="HY30" s="64"/>
      <c r="HZ30" s="64"/>
      <c r="IA30" s="65"/>
      <c r="IB30" s="64"/>
      <c r="IC30" s="64"/>
      <c r="ID30" s="64"/>
      <c r="IE30" s="64"/>
      <c r="IF30" s="64"/>
      <c r="IG30" s="64"/>
      <c r="IH30" s="64"/>
      <c r="II30" s="64"/>
      <c r="IJ30" s="64"/>
      <c r="IK30" s="64"/>
      <c r="IL30" s="64"/>
      <c r="IM30" s="64"/>
      <c r="IN30" s="65"/>
      <c r="IO30" s="64"/>
      <c r="IP30" s="64"/>
      <c r="IQ30" s="64"/>
      <c r="IR30" s="64"/>
      <c r="IS30" s="64"/>
      <c r="IT30" s="64"/>
      <c r="IU30" s="64"/>
      <c r="IV30" s="64"/>
      <c r="IW30" s="64"/>
      <c r="IX30" s="64"/>
      <c r="IY30" s="64"/>
      <c r="IZ30" s="64"/>
      <c r="JA30" s="65"/>
      <c r="JB30" s="64"/>
      <c r="JC30" s="64"/>
      <c r="JD30" s="64"/>
      <c r="JE30" s="64"/>
      <c r="JF30" s="64"/>
      <c r="JG30" s="64"/>
      <c r="JH30" s="64"/>
      <c r="JI30" s="64"/>
      <c r="JJ30" s="64"/>
      <c r="JK30" s="64"/>
      <c r="JL30" s="64"/>
      <c r="JM30" s="64"/>
      <c r="JN30" s="65"/>
      <c r="JO30" s="64"/>
      <c r="JP30" s="64"/>
      <c r="JQ30" s="64"/>
      <c r="JR30" s="64"/>
      <c r="JS30" s="64"/>
      <c r="JT30" s="64"/>
      <c r="JU30" s="64"/>
      <c r="JV30" s="64"/>
      <c r="JW30" s="64"/>
      <c r="JX30" s="64"/>
      <c r="JY30" s="64"/>
      <c r="JZ30" s="64"/>
      <c r="KA30" s="65"/>
      <c r="KB30" s="64"/>
      <c r="KC30" s="64"/>
      <c r="KD30" s="64"/>
      <c r="KE30" s="64"/>
      <c r="KF30" s="64"/>
      <c r="KG30" s="64"/>
      <c r="KH30" s="64"/>
      <c r="KI30" s="64"/>
      <c r="KJ30" s="64"/>
      <c r="KK30" s="64"/>
      <c r="KL30" s="64"/>
      <c r="KM30" s="64"/>
      <c r="KN30" s="65"/>
      <c r="KO30" s="64"/>
      <c r="KP30" s="64"/>
      <c r="KQ30" s="64"/>
      <c r="KR30" s="64"/>
      <c r="KS30" s="64"/>
      <c r="KT30" s="64"/>
      <c r="KU30" s="64"/>
      <c r="KV30" s="64"/>
      <c r="KW30" s="64"/>
      <c r="KX30" s="64"/>
      <c r="KY30" s="64"/>
      <c r="KZ30" s="64"/>
      <c r="LA30" s="65"/>
      <c r="LB30" s="64"/>
      <c r="LC30" s="64"/>
      <c r="LD30" s="64"/>
      <c r="LE30" s="64"/>
      <c r="LF30" s="64"/>
      <c r="LG30" s="64"/>
      <c r="LH30" s="64"/>
      <c r="LI30" s="64"/>
      <c r="LJ30" s="64"/>
      <c r="LK30" s="64"/>
      <c r="LL30" s="64"/>
      <c r="LM30" s="64"/>
      <c r="LN30" s="65"/>
    </row>
    <row r="31" spans="1:326">
      <c r="B31" s="64"/>
      <c r="C31" s="64"/>
      <c r="D31" s="64"/>
      <c r="E31" s="64"/>
      <c r="F31" s="64"/>
      <c r="G31" s="64"/>
      <c r="H31" s="64"/>
      <c r="I31" s="64"/>
      <c r="J31" s="64"/>
      <c r="K31" s="64"/>
      <c r="L31" s="64"/>
      <c r="M31" s="64"/>
      <c r="N31" s="65"/>
      <c r="O31" s="64"/>
      <c r="P31" s="64"/>
      <c r="Q31" s="64"/>
      <c r="R31" s="64"/>
      <c r="S31" s="64"/>
      <c r="T31" s="64"/>
      <c r="U31" s="64"/>
      <c r="V31" s="64"/>
      <c r="W31" s="64"/>
      <c r="X31" s="64"/>
      <c r="Y31" s="64"/>
      <c r="Z31" s="64"/>
      <c r="AA31" s="65"/>
      <c r="AB31" s="64"/>
      <c r="AC31" s="64"/>
      <c r="AD31" s="64"/>
      <c r="AE31" s="64"/>
      <c r="AF31" s="64"/>
      <c r="AG31" s="64"/>
      <c r="AH31" s="64"/>
      <c r="AI31" s="64"/>
      <c r="AJ31" s="64"/>
      <c r="AK31" s="64"/>
      <c r="AL31" s="64"/>
      <c r="AM31" s="64"/>
      <c r="AN31" s="65"/>
      <c r="AO31" s="64"/>
      <c r="AP31" s="64"/>
      <c r="AQ31" s="64"/>
      <c r="AR31" s="64"/>
      <c r="AS31" s="64"/>
      <c r="AT31" s="64"/>
      <c r="AU31" s="64"/>
      <c r="AV31" s="64"/>
      <c r="AW31" s="64"/>
      <c r="AX31" s="64"/>
      <c r="AY31" s="64"/>
      <c r="AZ31" s="64"/>
      <c r="BA31" s="65"/>
      <c r="BB31" s="64"/>
      <c r="BC31" s="64"/>
      <c r="BD31" s="64"/>
      <c r="BE31" s="64"/>
      <c r="BF31" s="64"/>
      <c r="BG31" s="64"/>
      <c r="BH31" s="64"/>
      <c r="BI31" s="64"/>
      <c r="BJ31" s="64"/>
      <c r="BK31" s="64"/>
      <c r="BL31" s="64"/>
      <c r="BM31" s="64"/>
      <c r="BN31" s="65"/>
      <c r="BO31" s="64"/>
      <c r="BP31" s="64"/>
      <c r="BQ31" s="64"/>
      <c r="BR31" s="64"/>
      <c r="BS31" s="64"/>
      <c r="BT31" s="64"/>
      <c r="BU31" s="64"/>
      <c r="BV31" s="64"/>
      <c r="BW31" s="64"/>
      <c r="BX31" s="64"/>
      <c r="BY31" s="64"/>
      <c r="BZ31" s="64"/>
      <c r="CA31" s="65"/>
      <c r="CB31" s="64"/>
      <c r="CC31" s="64"/>
      <c r="CD31" s="64"/>
      <c r="CE31" s="64"/>
      <c r="CF31" s="64"/>
      <c r="CG31" s="64"/>
      <c r="CH31" s="64"/>
      <c r="CI31" s="64"/>
      <c r="CJ31" s="64"/>
      <c r="CK31" s="64"/>
      <c r="CL31" s="64"/>
      <c r="CM31" s="64"/>
      <c r="CN31" s="65"/>
      <c r="CO31" s="64"/>
      <c r="CP31" s="64"/>
      <c r="CQ31" s="64"/>
      <c r="CR31" s="64"/>
      <c r="CS31" s="64"/>
      <c r="CT31" s="64"/>
      <c r="CU31" s="64"/>
      <c r="CV31" s="64"/>
      <c r="CW31" s="64"/>
      <c r="CX31" s="64"/>
      <c r="CY31" s="64"/>
      <c r="CZ31" s="64"/>
      <c r="DA31" s="65"/>
      <c r="DB31" s="64"/>
      <c r="DC31" s="64"/>
      <c r="DD31" s="64"/>
      <c r="DE31" s="64"/>
      <c r="DF31" s="64"/>
      <c r="DG31" s="64"/>
      <c r="DH31" s="64"/>
      <c r="DI31" s="64"/>
      <c r="DJ31" s="64"/>
      <c r="DK31" s="64"/>
      <c r="DL31" s="64"/>
      <c r="DM31" s="64"/>
      <c r="DN31" s="65"/>
      <c r="DO31" s="64"/>
      <c r="DP31" s="64"/>
      <c r="DQ31" s="64"/>
      <c r="DR31" s="64"/>
      <c r="DS31" s="64"/>
      <c r="DT31" s="64"/>
      <c r="DU31" s="64"/>
      <c r="DV31" s="64"/>
      <c r="DW31" s="64"/>
      <c r="DX31" s="64"/>
      <c r="DY31" s="64"/>
      <c r="DZ31" s="64"/>
      <c r="EA31" s="65"/>
      <c r="EB31" s="64"/>
      <c r="EC31" s="64"/>
      <c r="ED31" s="64"/>
      <c r="EE31" s="64"/>
      <c r="EF31" s="64"/>
      <c r="EG31" s="64"/>
      <c r="EH31" s="64"/>
      <c r="EI31" s="64"/>
      <c r="EJ31" s="64"/>
      <c r="EK31" s="64"/>
      <c r="EL31" s="64"/>
      <c r="EM31" s="64"/>
      <c r="EN31" s="65"/>
      <c r="EO31" s="64"/>
      <c r="EP31" s="64"/>
      <c r="EQ31" s="64"/>
      <c r="ER31" s="64"/>
      <c r="ES31" s="64"/>
      <c r="ET31" s="64"/>
      <c r="EU31" s="64"/>
      <c r="EV31" s="64"/>
      <c r="EW31" s="64"/>
      <c r="EX31" s="64"/>
      <c r="EY31" s="64"/>
      <c r="EZ31" s="64"/>
      <c r="FA31" s="65"/>
      <c r="FB31" s="64"/>
      <c r="FC31" s="64"/>
      <c r="FD31" s="64"/>
      <c r="FE31" s="64"/>
      <c r="FF31" s="64"/>
      <c r="FG31" s="64"/>
      <c r="FH31" s="64"/>
      <c r="FI31" s="64"/>
      <c r="FJ31" s="64"/>
      <c r="FK31" s="64"/>
      <c r="FL31" s="64"/>
      <c r="FM31" s="64"/>
      <c r="FN31" s="65"/>
      <c r="FO31" s="64"/>
      <c r="FP31" s="64"/>
      <c r="FQ31" s="64"/>
      <c r="FR31" s="64"/>
      <c r="FS31" s="64"/>
      <c r="FT31" s="64"/>
      <c r="FU31" s="64"/>
      <c r="FV31" s="64"/>
      <c r="FW31" s="64"/>
      <c r="FX31" s="64"/>
      <c r="FY31" s="64"/>
      <c r="FZ31" s="64"/>
      <c r="GA31" s="65"/>
      <c r="GB31" s="64"/>
      <c r="GC31" s="64"/>
      <c r="GD31" s="64"/>
      <c r="GE31" s="64"/>
      <c r="GF31" s="64"/>
      <c r="GG31" s="64"/>
      <c r="GH31" s="64"/>
      <c r="GI31" s="64"/>
      <c r="GJ31" s="64"/>
      <c r="GK31" s="64"/>
      <c r="GL31" s="64"/>
      <c r="GM31" s="64"/>
      <c r="GN31" s="65"/>
      <c r="GO31" s="64"/>
      <c r="GP31" s="64"/>
      <c r="GQ31" s="64"/>
      <c r="GR31" s="64"/>
      <c r="GS31" s="64"/>
      <c r="GT31" s="64"/>
      <c r="GU31" s="64"/>
      <c r="GV31" s="64"/>
      <c r="GW31" s="64"/>
      <c r="GX31" s="64"/>
      <c r="GY31" s="64"/>
      <c r="GZ31" s="64"/>
      <c r="HA31" s="65"/>
      <c r="HB31" s="64"/>
      <c r="HC31" s="64"/>
      <c r="HD31" s="64"/>
      <c r="HE31" s="64"/>
      <c r="HF31" s="64"/>
      <c r="HG31" s="64"/>
      <c r="HH31" s="64"/>
      <c r="HI31" s="64"/>
      <c r="HJ31" s="64"/>
      <c r="HK31" s="64"/>
      <c r="HL31" s="64"/>
      <c r="HM31" s="64"/>
      <c r="HN31" s="65"/>
      <c r="HO31" s="64"/>
      <c r="HP31" s="64"/>
      <c r="HQ31" s="64"/>
      <c r="HR31" s="64"/>
      <c r="HS31" s="64"/>
      <c r="HT31" s="64"/>
      <c r="HU31" s="64"/>
      <c r="HV31" s="64"/>
      <c r="HW31" s="64"/>
      <c r="HX31" s="64"/>
      <c r="HY31" s="64"/>
      <c r="HZ31" s="64"/>
      <c r="IA31" s="65"/>
      <c r="IB31" s="64"/>
      <c r="IC31" s="64"/>
      <c r="ID31" s="64"/>
      <c r="IE31" s="64"/>
      <c r="IF31" s="64"/>
      <c r="IG31" s="64"/>
      <c r="IH31" s="64"/>
      <c r="II31" s="64"/>
      <c r="IJ31" s="64"/>
      <c r="IK31" s="64"/>
      <c r="IL31" s="64"/>
      <c r="IM31" s="64"/>
      <c r="IN31" s="65"/>
      <c r="IO31" s="64"/>
      <c r="IP31" s="64"/>
      <c r="IQ31" s="64"/>
      <c r="IR31" s="64"/>
      <c r="IS31" s="64"/>
      <c r="IT31" s="64"/>
      <c r="IU31" s="64"/>
      <c r="IV31" s="64"/>
      <c r="IW31" s="64"/>
      <c r="IX31" s="64"/>
      <c r="IY31" s="64"/>
      <c r="IZ31" s="64"/>
      <c r="JA31" s="65"/>
      <c r="JB31" s="64"/>
      <c r="JC31" s="64"/>
      <c r="JD31" s="64"/>
      <c r="JE31" s="64"/>
      <c r="JF31" s="64"/>
      <c r="JG31" s="64"/>
      <c r="JH31" s="64"/>
      <c r="JI31" s="64"/>
      <c r="JJ31" s="64"/>
      <c r="JK31" s="64"/>
      <c r="JL31" s="64"/>
      <c r="JM31" s="64"/>
      <c r="JN31" s="65"/>
      <c r="JO31" s="64"/>
      <c r="JP31" s="64"/>
      <c r="JQ31" s="64"/>
      <c r="JR31" s="64"/>
      <c r="JS31" s="64"/>
      <c r="JT31" s="64"/>
      <c r="JU31" s="64"/>
      <c r="JV31" s="64"/>
      <c r="JW31" s="64"/>
      <c r="JX31" s="64"/>
      <c r="JY31" s="64"/>
      <c r="JZ31" s="64"/>
      <c r="KA31" s="65"/>
      <c r="KB31" s="64"/>
      <c r="KC31" s="64"/>
      <c r="KD31" s="64"/>
      <c r="KE31" s="64"/>
      <c r="KF31" s="64"/>
      <c r="KG31" s="64"/>
      <c r="KH31" s="64"/>
      <c r="KI31" s="64"/>
      <c r="KJ31" s="64"/>
      <c r="KK31" s="64"/>
      <c r="KL31" s="64"/>
      <c r="KM31" s="64"/>
      <c r="KN31" s="65"/>
      <c r="KO31" s="64"/>
      <c r="KP31" s="64"/>
      <c r="KQ31" s="64"/>
      <c r="KR31" s="64"/>
      <c r="KS31" s="64"/>
      <c r="KT31" s="64"/>
      <c r="KU31" s="64"/>
      <c r="KV31" s="64"/>
      <c r="KW31" s="64"/>
      <c r="KX31" s="64"/>
      <c r="KY31" s="64"/>
      <c r="KZ31" s="64"/>
      <c r="LA31" s="65"/>
      <c r="LB31" s="64"/>
      <c r="LC31" s="64"/>
      <c r="LD31" s="64"/>
      <c r="LE31" s="64"/>
      <c r="LF31" s="64"/>
      <c r="LG31" s="64"/>
      <c r="LH31" s="64"/>
      <c r="LI31" s="64"/>
      <c r="LJ31" s="64"/>
      <c r="LK31" s="64"/>
      <c r="LL31" s="64"/>
      <c r="LM31" s="64"/>
      <c r="LN31" s="65"/>
    </row>
    <row r="32" spans="1:326" s="544" customFormat="1">
      <c r="A32" s="538" t="s">
        <v>137</v>
      </c>
      <c r="B32" s="542">
        <f>SUM(B33:B36,B39)</f>
        <v>0</v>
      </c>
      <c r="C32" s="542">
        <f t="shared" ref="C32:M32" si="259">SUM(C33:C36,C39:C39)</f>
        <v>0</v>
      </c>
      <c r="D32" s="542">
        <f t="shared" si="259"/>
        <v>0</v>
      </c>
      <c r="E32" s="542">
        <f t="shared" si="259"/>
        <v>0</v>
      </c>
      <c r="F32" s="542">
        <f t="shared" si="259"/>
        <v>0</v>
      </c>
      <c r="G32" s="542">
        <f t="shared" si="259"/>
        <v>0</v>
      </c>
      <c r="H32" s="542">
        <f t="shared" si="259"/>
        <v>0</v>
      </c>
      <c r="I32" s="542">
        <f t="shared" si="259"/>
        <v>0</v>
      </c>
      <c r="J32" s="542">
        <f t="shared" si="259"/>
        <v>0</v>
      </c>
      <c r="K32" s="542">
        <f t="shared" si="259"/>
        <v>0</v>
      </c>
      <c r="L32" s="542">
        <f t="shared" si="259"/>
        <v>0</v>
      </c>
      <c r="M32" s="542">
        <f t="shared" si="259"/>
        <v>0</v>
      </c>
      <c r="N32" s="384">
        <f>IF(N5,SUM(N33:N36,N39:N39),0)</f>
        <v>0</v>
      </c>
      <c r="O32" s="542">
        <f t="shared" ref="O32:Z32" si="260">SUM(O33:O36,O39:O39)</f>
        <v>0</v>
      </c>
      <c r="P32" s="542">
        <f t="shared" si="260"/>
        <v>0</v>
      </c>
      <c r="Q32" s="542">
        <f t="shared" si="260"/>
        <v>0</v>
      </c>
      <c r="R32" s="542">
        <f t="shared" si="260"/>
        <v>0</v>
      </c>
      <c r="S32" s="542">
        <f t="shared" si="260"/>
        <v>0</v>
      </c>
      <c r="T32" s="542">
        <f t="shared" si="260"/>
        <v>0</v>
      </c>
      <c r="U32" s="542">
        <f t="shared" si="260"/>
        <v>0</v>
      </c>
      <c r="V32" s="542">
        <f t="shared" si="260"/>
        <v>0</v>
      </c>
      <c r="W32" s="542">
        <f t="shared" si="260"/>
        <v>0</v>
      </c>
      <c r="X32" s="542">
        <f t="shared" si="260"/>
        <v>0</v>
      </c>
      <c r="Y32" s="542">
        <f t="shared" si="260"/>
        <v>0</v>
      </c>
      <c r="Z32" s="542">
        <f t="shared" si="260"/>
        <v>0</v>
      </c>
      <c r="AA32" s="384">
        <f>IF(AA5,SUM(AA33:AA36,AA39:AA39),0)</f>
        <v>0</v>
      </c>
      <c r="AB32" s="542">
        <f t="shared" ref="AB32:AM32" si="261">SUM(AB33:AB36,AB39:AB39)</f>
        <v>0</v>
      </c>
      <c r="AC32" s="542">
        <f t="shared" si="261"/>
        <v>0</v>
      </c>
      <c r="AD32" s="542">
        <f t="shared" si="261"/>
        <v>0</v>
      </c>
      <c r="AE32" s="542">
        <f t="shared" si="261"/>
        <v>0</v>
      </c>
      <c r="AF32" s="542">
        <f t="shared" si="261"/>
        <v>0</v>
      </c>
      <c r="AG32" s="542">
        <f t="shared" si="261"/>
        <v>0</v>
      </c>
      <c r="AH32" s="542">
        <f t="shared" si="261"/>
        <v>0</v>
      </c>
      <c r="AI32" s="542">
        <f t="shared" si="261"/>
        <v>0</v>
      </c>
      <c r="AJ32" s="542">
        <f t="shared" si="261"/>
        <v>0</v>
      </c>
      <c r="AK32" s="542">
        <f t="shared" si="261"/>
        <v>0</v>
      </c>
      <c r="AL32" s="542">
        <f t="shared" si="261"/>
        <v>0</v>
      </c>
      <c r="AM32" s="542">
        <f t="shared" si="261"/>
        <v>0</v>
      </c>
      <c r="AN32" s="384">
        <f>IF(AN5,SUM(AN33:AN36,AN39:AN39),0)</f>
        <v>0</v>
      </c>
      <c r="AO32" s="542">
        <f>SUM(AO33:AO36,AO39:AO39)</f>
        <v>96992.420833333308</v>
      </c>
      <c r="AP32" s="542">
        <f>SUM(AP33:AP36,AP39)</f>
        <v>96992.420833333337</v>
      </c>
      <c r="AQ32" s="542">
        <f t="shared" ref="AQ32:AZ32" si="262">SUM(AQ33:AQ36,AQ39:AQ39)</f>
        <v>96992.420833333337</v>
      </c>
      <c r="AR32" s="542">
        <f t="shared" si="262"/>
        <v>96992.420833333337</v>
      </c>
      <c r="AS32" s="542">
        <f t="shared" si="262"/>
        <v>96992.420833333337</v>
      </c>
      <c r="AT32" s="542">
        <f t="shared" si="262"/>
        <v>96992.420833333337</v>
      </c>
      <c r="AU32" s="542">
        <f t="shared" si="262"/>
        <v>96992.420833333337</v>
      </c>
      <c r="AV32" s="542">
        <f t="shared" si="262"/>
        <v>96992.420833333337</v>
      </c>
      <c r="AW32" s="542">
        <f t="shared" si="262"/>
        <v>96992.420833333337</v>
      </c>
      <c r="AX32" s="542">
        <f t="shared" si="262"/>
        <v>96992.420833333337</v>
      </c>
      <c r="AY32" s="542">
        <f t="shared" si="262"/>
        <v>96992.420833333337</v>
      </c>
      <c r="AZ32" s="542">
        <f t="shared" si="262"/>
        <v>96992.420833333337</v>
      </c>
      <c r="BA32" s="384">
        <f>IF(BA5,'Dalyvio prielaidos'!$G$7+'Dalyvio prielaidos'!$G$12-'Metinis atlyginimas'!BA18+'Metinis atlyginimas'!BA36+'Metinis atlyginimas'!BA39,0)</f>
        <v>1163909.05</v>
      </c>
      <c r="BB32" s="542">
        <f t="shared" ref="BB32:BM32" si="263">SUM(BB33:BB36,BB39:BB39)</f>
        <v>97402.193458333335</v>
      </c>
      <c r="BC32" s="542">
        <f t="shared" si="263"/>
        <v>97402.193458333335</v>
      </c>
      <c r="BD32" s="542">
        <f t="shared" si="263"/>
        <v>97402.193458333335</v>
      </c>
      <c r="BE32" s="542">
        <f t="shared" si="263"/>
        <v>97402.193458333335</v>
      </c>
      <c r="BF32" s="542">
        <f t="shared" si="263"/>
        <v>97402.193458333335</v>
      </c>
      <c r="BG32" s="542">
        <f t="shared" si="263"/>
        <v>97402.193458333335</v>
      </c>
      <c r="BH32" s="542">
        <f t="shared" si="263"/>
        <v>97402.193458333335</v>
      </c>
      <c r="BI32" s="542">
        <f t="shared" si="263"/>
        <v>97402.193458333335</v>
      </c>
      <c r="BJ32" s="542">
        <f t="shared" si="263"/>
        <v>97402.193458333335</v>
      </c>
      <c r="BK32" s="542">
        <f t="shared" si="263"/>
        <v>97402.193458333335</v>
      </c>
      <c r="BL32" s="542">
        <f t="shared" si="263"/>
        <v>97402.193458333335</v>
      </c>
      <c r="BM32" s="542">
        <f t="shared" si="263"/>
        <v>97402.193458333335</v>
      </c>
      <c r="BN32" s="384">
        <f>IF(BN5,'Dalyvio prielaidos'!$G$7+'Dalyvio prielaidos'!$G$12-'Metinis atlyginimas'!BN18+'Metinis atlyginimas'!BN36+'Metinis atlyginimas'!BN39,0)</f>
        <v>1168826.3215000001</v>
      </c>
      <c r="BO32" s="542">
        <f t="shared" ref="BO32:BZ32" si="264">SUM(BO33:BO36,BO39:BO39)</f>
        <v>97824.259262083331</v>
      </c>
      <c r="BP32" s="542">
        <f t="shared" si="264"/>
        <v>97824.259262083331</v>
      </c>
      <c r="BQ32" s="542">
        <f t="shared" si="264"/>
        <v>97824.259262083331</v>
      </c>
      <c r="BR32" s="542">
        <f t="shared" si="264"/>
        <v>97824.259262083331</v>
      </c>
      <c r="BS32" s="542">
        <f t="shared" si="264"/>
        <v>97824.259262083331</v>
      </c>
      <c r="BT32" s="542">
        <f t="shared" si="264"/>
        <v>97824.259262083331</v>
      </c>
      <c r="BU32" s="542">
        <f t="shared" si="264"/>
        <v>97824.259262083331</v>
      </c>
      <c r="BV32" s="542">
        <f t="shared" si="264"/>
        <v>97824.259262083331</v>
      </c>
      <c r="BW32" s="542">
        <f t="shared" si="264"/>
        <v>97824.259262083331</v>
      </c>
      <c r="BX32" s="542">
        <f t="shared" si="264"/>
        <v>97824.259262083331</v>
      </c>
      <c r="BY32" s="542">
        <f t="shared" si="264"/>
        <v>97824.259262083331</v>
      </c>
      <c r="BZ32" s="542">
        <f t="shared" si="264"/>
        <v>97824.259262083331</v>
      </c>
      <c r="CA32" s="384">
        <f>IF(CA5,'Dalyvio prielaidos'!$G$7+'Dalyvio prielaidos'!$G$12-'Metinis atlyginimas'!CA18+'Metinis atlyginimas'!CA36+'Metinis atlyginimas'!CA39,0)</f>
        <v>1173891.111145</v>
      </c>
      <c r="CB32" s="542">
        <f t="shared" ref="CB32:CM32" si="265">SUM(CB33:CB36,CB39:CB39)</f>
        <v>98258.98703994583</v>
      </c>
      <c r="CC32" s="542">
        <f t="shared" si="265"/>
        <v>98258.98703994583</v>
      </c>
      <c r="CD32" s="542">
        <f t="shared" si="265"/>
        <v>98258.98703994583</v>
      </c>
      <c r="CE32" s="542">
        <f t="shared" si="265"/>
        <v>98258.98703994583</v>
      </c>
      <c r="CF32" s="542">
        <f t="shared" si="265"/>
        <v>98258.98703994583</v>
      </c>
      <c r="CG32" s="542">
        <f t="shared" si="265"/>
        <v>98258.98703994583</v>
      </c>
      <c r="CH32" s="542">
        <f t="shared" si="265"/>
        <v>98258.98703994583</v>
      </c>
      <c r="CI32" s="542">
        <f t="shared" si="265"/>
        <v>98258.98703994583</v>
      </c>
      <c r="CJ32" s="542">
        <f t="shared" si="265"/>
        <v>98258.98703994583</v>
      </c>
      <c r="CK32" s="542">
        <f t="shared" si="265"/>
        <v>98258.98703994583</v>
      </c>
      <c r="CL32" s="542">
        <f t="shared" si="265"/>
        <v>98258.98703994583</v>
      </c>
      <c r="CM32" s="542">
        <f t="shared" si="265"/>
        <v>98258.98703994583</v>
      </c>
      <c r="CN32" s="384">
        <f>IF(CN5,'Dalyvio prielaidos'!$G$7+'Dalyvio prielaidos'!$G$12-'Metinis atlyginimas'!CN18+'Metinis atlyginimas'!CN36+'Metinis atlyginimas'!CN39,0)</f>
        <v>1179107.8444793499</v>
      </c>
      <c r="CO32" s="542">
        <f t="shared" ref="CO32:CZ32" si="266">SUM(CO33:CO36,CO39:CO39)</f>
        <v>98706.756651144213</v>
      </c>
      <c r="CP32" s="542">
        <f t="shared" si="266"/>
        <v>98706.756651144213</v>
      </c>
      <c r="CQ32" s="542">
        <f t="shared" si="266"/>
        <v>98706.756651144213</v>
      </c>
      <c r="CR32" s="542">
        <f t="shared" si="266"/>
        <v>98706.756651144213</v>
      </c>
      <c r="CS32" s="542">
        <f t="shared" si="266"/>
        <v>98706.756651144213</v>
      </c>
      <c r="CT32" s="542">
        <f t="shared" si="266"/>
        <v>98706.756651144213</v>
      </c>
      <c r="CU32" s="542">
        <f t="shared" si="266"/>
        <v>98706.756651144213</v>
      </c>
      <c r="CV32" s="542">
        <f t="shared" si="266"/>
        <v>98706.756651144213</v>
      </c>
      <c r="CW32" s="542">
        <f t="shared" si="266"/>
        <v>98706.756651144213</v>
      </c>
      <c r="CX32" s="542">
        <f t="shared" si="266"/>
        <v>98706.756651144213</v>
      </c>
      <c r="CY32" s="542">
        <f t="shared" si="266"/>
        <v>98706.756651144213</v>
      </c>
      <c r="CZ32" s="542">
        <f t="shared" si="266"/>
        <v>98706.756651144213</v>
      </c>
      <c r="DA32" s="384">
        <f>IF(DA5,'Dalyvio prielaidos'!$G$7+'Dalyvio prielaidos'!$G$12-'Metinis atlyginimas'!DA18+'Metinis atlyginimas'!DA36+'Metinis atlyginimas'!DA39,0)</f>
        <v>1184481.0798137304</v>
      </c>
      <c r="DB32" s="542">
        <f t="shared" ref="DB32:DM32" si="267">SUM(DB33:DB36,DB39:DB39)</f>
        <v>99167.959350678531</v>
      </c>
      <c r="DC32" s="542">
        <f t="shared" si="267"/>
        <v>99167.959350678531</v>
      </c>
      <c r="DD32" s="542">
        <f t="shared" si="267"/>
        <v>99167.959350678531</v>
      </c>
      <c r="DE32" s="542">
        <f t="shared" si="267"/>
        <v>99167.959350678531</v>
      </c>
      <c r="DF32" s="542">
        <f t="shared" si="267"/>
        <v>99167.959350678531</v>
      </c>
      <c r="DG32" s="542">
        <f t="shared" si="267"/>
        <v>99167.959350678531</v>
      </c>
      <c r="DH32" s="542">
        <f t="shared" si="267"/>
        <v>99167.959350678531</v>
      </c>
      <c r="DI32" s="542">
        <f t="shared" si="267"/>
        <v>99167.959350678531</v>
      </c>
      <c r="DJ32" s="542">
        <f t="shared" si="267"/>
        <v>99167.959350678531</v>
      </c>
      <c r="DK32" s="542">
        <f t="shared" si="267"/>
        <v>99167.959350678531</v>
      </c>
      <c r="DL32" s="542">
        <f t="shared" si="267"/>
        <v>99167.959350678531</v>
      </c>
      <c r="DM32" s="542">
        <f t="shared" si="267"/>
        <v>99167.959350678531</v>
      </c>
      <c r="DN32" s="384">
        <f>IF(DN5,'Dalyvio prielaidos'!$G$7+'Dalyvio prielaidos'!$G$12-'Metinis atlyginimas'!DN18+'Metinis atlyginimas'!DN36+'Metinis atlyginimas'!DN39,0)</f>
        <v>1190015.5122081423</v>
      </c>
      <c r="DO32" s="542">
        <f t="shared" ref="DO32:DZ32" si="268">SUM(DO33:DO36,DO39:DO39)</f>
        <v>99642.998131198881</v>
      </c>
      <c r="DP32" s="542">
        <f t="shared" si="268"/>
        <v>99642.998131198881</v>
      </c>
      <c r="DQ32" s="542">
        <f t="shared" si="268"/>
        <v>99642.998131198881</v>
      </c>
      <c r="DR32" s="542">
        <f t="shared" si="268"/>
        <v>99642.998131198881</v>
      </c>
      <c r="DS32" s="542">
        <f t="shared" si="268"/>
        <v>99642.998131198881</v>
      </c>
      <c r="DT32" s="542">
        <f t="shared" si="268"/>
        <v>99642.998131198881</v>
      </c>
      <c r="DU32" s="542">
        <f t="shared" si="268"/>
        <v>99642.998131198881</v>
      </c>
      <c r="DV32" s="542">
        <f t="shared" si="268"/>
        <v>99642.998131198881</v>
      </c>
      <c r="DW32" s="542">
        <f t="shared" si="268"/>
        <v>99642.998131198881</v>
      </c>
      <c r="DX32" s="542">
        <f t="shared" si="268"/>
        <v>99642.998131198881</v>
      </c>
      <c r="DY32" s="542">
        <f t="shared" si="268"/>
        <v>99642.998131198881</v>
      </c>
      <c r="DZ32" s="542">
        <f t="shared" si="268"/>
        <v>99642.998131198881</v>
      </c>
      <c r="EA32" s="384">
        <f>IF(EA5,'Dalyvio prielaidos'!$G$7+'Dalyvio prielaidos'!$G$12-'Metinis atlyginimas'!EA18+'Metinis atlyginimas'!EA36+'Metinis atlyginimas'!EA39,0)</f>
        <v>1195715.9775743866</v>
      </c>
      <c r="EB32" s="542">
        <f t="shared" ref="EB32:EM32" si="269">SUM(EB33:EB36,EB39:EB39)</f>
        <v>100132.28807513486</v>
      </c>
      <c r="EC32" s="542">
        <f t="shared" si="269"/>
        <v>100132.28807513486</v>
      </c>
      <c r="ED32" s="542">
        <f t="shared" si="269"/>
        <v>100132.28807513486</v>
      </c>
      <c r="EE32" s="542">
        <f t="shared" si="269"/>
        <v>100132.28807513486</v>
      </c>
      <c r="EF32" s="542">
        <f t="shared" si="269"/>
        <v>100132.28807513486</v>
      </c>
      <c r="EG32" s="542">
        <f t="shared" si="269"/>
        <v>100132.28807513486</v>
      </c>
      <c r="EH32" s="542">
        <f t="shared" si="269"/>
        <v>100132.28807513486</v>
      </c>
      <c r="EI32" s="542">
        <f t="shared" si="269"/>
        <v>100132.28807513486</v>
      </c>
      <c r="EJ32" s="542">
        <f t="shared" si="269"/>
        <v>100132.28807513486</v>
      </c>
      <c r="EK32" s="542">
        <f t="shared" si="269"/>
        <v>100132.28807513486</v>
      </c>
      <c r="EL32" s="542">
        <f t="shared" si="269"/>
        <v>100132.28807513486</v>
      </c>
      <c r="EM32" s="542">
        <f t="shared" si="269"/>
        <v>100132.28807513486</v>
      </c>
      <c r="EN32" s="384">
        <f>IF(EN5,'Dalyvio prielaidos'!$G$7+'Dalyvio prielaidos'!$G$12-'Metinis atlyginimas'!EN18+'Metinis atlyginimas'!EN36+'Metinis atlyginimas'!EN39,0)</f>
        <v>1201587.4569016183</v>
      </c>
      <c r="EO32" s="542">
        <f t="shared" ref="EO32:EZ32" si="270">SUM(EO33:EO36,EO39:EO39)</f>
        <v>100636.2567173889</v>
      </c>
      <c r="EP32" s="542">
        <f t="shared" si="270"/>
        <v>100636.2567173889</v>
      </c>
      <c r="EQ32" s="542">
        <f t="shared" si="270"/>
        <v>100636.2567173889</v>
      </c>
      <c r="ER32" s="542">
        <f t="shared" si="270"/>
        <v>100636.2567173889</v>
      </c>
      <c r="ES32" s="542">
        <f t="shared" si="270"/>
        <v>100636.2567173889</v>
      </c>
      <c r="ET32" s="542">
        <f t="shared" si="270"/>
        <v>100636.2567173889</v>
      </c>
      <c r="EU32" s="542">
        <f t="shared" si="270"/>
        <v>100636.2567173889</v>
      </c>
      <c r="EV32" s="542">
        <f t="shared" si="270"/>
        <v>100636.2567173889</v>
      </c>
      <c r="EW32" s="542">
        <f t="shared" si="270"/>
        <v>100636.2567173889</v>
      </c>
      <c r="EX32" s="542">
        <f t="shared" si="270"/>
        <v>100636.2567173889</v>
      </c>
      <c r="EY32" s="542">
        <f t="shared" si="270"/>
        <v>100636.2567173889</v>
      </c>
      <c r="EZ32" s="542">
        <f t="shared" si="270"/>
        <v>100636.2567173889</v>
      </c>
      <c r="FA32" s="384">
        <f>IF(FA5,'Dalyvio prielaidos'!$G$7+'Dalyvio prielaidos'!$G$12-'Metinis atlyginimas'!FA18+'Metinis atlyginimas'!FA36+'Metinis atlyginimas'!FA39,0)</f>
        <v>1207635.0806086666</v>
      </c>
      <c r="FB32" s="542">
        <f t="shared" ref="FB32:FM32" si="271">SUM(FB33:FB36,FB39:FB39)</f>
        <v>101155.34441891056</v>
      </c>
      <c r="FC32" s="542">
        <f t="shared" si="271"/>
        <v>101155.34441891056</v>
      </c>
      <c r="FD32" s="542">
        <f t="shared" si="271"/>
        <v>101155.34441891056</v>
      </c>
      <c r="FE32" s="542">
        <f t="shared" si="271"/>
        <v>101155.34441891056</v>
      </c>
      <c r="FF32" s="542">
        <f t="shared" si="271"/>
        <v>101155.34441891056</v>
      </c>
      <c r="FG32" s="542">
        <f t="shared" si="271"/>
        <v>101155.34441891056</v>
      </c>
      <c r="FH32" s="542">
        <f t="shared" si="271"/>
        <v>101155.34441891056</v>
      </c>
      <c r="FI32" s="542">
        <f t="shared" si="271"/>
        <v>101155.34441891056</v>
      </c>
      <c r="FJ32" s="542">
        <f t="shared" si="271"/>
        <v>101155.34441891056</v>
      </c>
      <c r="FK32" s="542">
        <f t="shared" si="271"/>
        <v>101155.34441891056</v>
      </c>
      <c r="FL32" s="542">
        <f t="shared" si="271"/>
        <v>101155.34441891056</v>
      </c>
      <c r="FM32" s="542">
        <f t="shared" si="271"/>
        <v>101155.34441891056</v>
      </c>
      <c r="FN32" s="384">
        <f>IF(FN5,'Dalyvio prielaidos'!$G$7+'Dalyvio prielaidos'!$G$12-'Metinis atlyginimas'!FN18+'Metinis atlyginimas'!FN36+'Metinis atlyginimas'!FN39,0)</f>
        <v>1213864.1330269268</v>
      </c>
      <c r="FO32" s="542">
        <f t="shared" ref="FO32:FZ32" si="272">SUM(FO33:FO36,FO39:FO39)</f>
        <v>101690.00475147787</v>
      </c>
      <c r="FP32" s="542">
        <f t="shared" si="272"/>
        <v>101690.00475147787</v>
      </c>
      <c r="FQ32" s="542">
        <f t="shared" si="272"/>
        <v>101690.00475147787</v>
      </c>
      <c r="FR32" s="542">
        <f t="shared" si="272"/>
        <v>101690.00475147787</v>
      </c>
      <c r="FS32" s="542">
        <f t="shared" si="272"/>
        <v>101690.00475147787</v>
      </c>
      <c r="FT32" s="542">
        <f t="shared" si="272"/>
        <v>101690.00475147787</v>
      </c>
      <c r="FU32" s="542">
        <f t="shared" si="272"/>
        <v>101690.00475147787</v>
      </c>
      <c r="FV32" s="542">
        <f t="shared" si="272"/>
        <v>101690.00475147787</v>
      </c>
      <c r="FW32" s="542">
        <f t="shared" si="272"/>
        <v>101690.00475147787</v>
      </c>
      <c r="FX32" s="542">
        <f t="shared" si="272"/>
        <v>101690.00475147787</v>
      </c>
      <c r="FY32" s="542">
        <f t="shared" si="272"/>
        <v>101690.00475147787</v>
      </c>
      <c r="FZ32" s="542">
        <f t="shared" si="272"/>
        <v>101690.00475147787</v>
      </c>
      <c r="GA32" s="384">
        <f>IF(GA5,'Dalyvio prielaidos'!$G$7+'Dalyvio prielaidos'!$G$12-'Metinis atlyginimas'!GA18+'Metinis atlyginimas'!GA36+'Metinis atlyginimas'!GA39,0)</f>
        <v>1220280.0570177345</v>
      </c>
      <c r="GB32" s="542">
        <f t="shared" ref="GB32:GM32" si="273">SUM(GB33:GB36,GB39:GB39)</f>
        <v>102240.70489402222</v>
      </c>
      <c r="GC32" s="542">
        <f t="shared" si="273"/>
        <v>102240.70489402222</v>
      </c>
      <c r="GD32" s="542">
        <f t="shared" si="273"/>
        <v>102240.70489402222</v>
      </c>
      <c r="GE32" s="542">
        <f t="shared" si="273"/>
        <v>102240.70489402222</v>
      </c>
      <c r="GF32" s="542">
        <f t="shared" si="273"/>
        <v>102240.70489402222</v>
      </c>
      <c r="GG32" s="542">
        <f t="shared" si="273"/>
        <v>102240.70489402222</v>
      </c>
      <c r="GH32" s="542">
        <f t="shared" si="273"/>
        <v>102240.70489402222</v>
      </c>
      <c r="GI32" s="542">
        <f t="shared" si="273"/>
        <v>102240.70489402222</v>
      </c>
      <c r="GJ32" s="542">
        <f t="shared" si="273"/>
        <v>102240.70489402222</v>
      </c>
      <c r="GK32" s="542">
        <f t="shared" si="273"/>
        <v>102240.70489402222</v>
      </c>
      <c r="GL32" s="542">
        <f t="shared" si="273"/>
        <v>102240.70489402222</v>
      </c>
      <c r="GM32" s="542">
        <f t="shared" si="273"/>
        <v>102240.70489402223</v>
      </c>
      <c r="GN32" s="384">
        <f>IF(GN5,'Dalyvio prielaidos'!$G$7+'Dalyvio prielaidos'!$G$12-'Metinis atlyginimas'!GN18+'Metinis atlyginimas'!GN36+'Metinis atlyginimas'!GN39,0)</f>
        <v>1226888.4587282666</v>
      </c>
      <c r="GO32" s="542">
        <f t="shared" ref="GO32:GZ32" si="274">SUM(GO33:GO36,GO39:GO39)</f>
        <v>0</v>
      </c>
      <c r="GP32" s="542">
        <f t="shared" si="274"/>
        <v>0</v>
      </c>
      <c r="GQ32" s="542">
        <f t="shared" si="274"/>
        <v>0</v>
      </c>
      <c r="GR32" s="542">
        <f t="shared" si="274"/>
        <v>0</v>
      </c>
      <c r="GS32" s="542">
        <f t="shared" si="274"/>
        <v>0</v>
      </c>
      <c r="GT32" s="542">
        <f t="shared" si="274"/>
        <v>0</v>
      </c>
      <c r="GU32" s="542">
        <f t="shared" si="274"/>
        <v>0</v>
      </c>
      <c r="GV32" s="542">
        <f t="shared" si="274"/>
        <v>0</v>
      </c>
      <c r="GW32" s="542">
        <f t="shared" si="274"/>
        <v>0</v>
      </c>
      <c r="GX32" s="542">
        <f t="shared" si="274"/>
        <v>0</v>
      </c>
      <c r="GY32" s="542">
        <f t="shared" si="274"/>
        <v>0</v>
      </c>
      <c r="GZ32" s="542">
        <f t="shared" si="274"/>
        <v>0</v>
      </c>
      <c r="HA32" s="384">
        <f>IF(HA5,'Dalyvio prielaidos'!$G$7+'Dalyvio prielaidos'!$G$12-'Metinis atlyginimas'!HA27+'Metinis atlyginimas'!HA36+'Metinis atlyginimas'!HA39,0)</f>
        <v>0</v>
      </c>
      <c r="HB32" s="542">
        <f t="shared" ref="HB32:HM32" si="275">SUM(HB33:HB36,HB39:HB39)</f>
        <v>0</v>
      </c>
      <c r="HC32" s="542">
        <f t="shared" si="275"/>
        <v>0</v>
      </c>
      <c r="HD32" s="542">
        <f t="shared" si="275"/>
        <v>0</v>
      </c>
      <c r="HE32" s="542">
        <f t="shared" si="275"/>
        <v>0</v>
      </c>
      <c r="HF32" s="542">
        <f t="shared" si="275"/>
        <v>0</v>
      </c>
      <c r="HG32" s="542">
        <f t="shared" si="275"/>
        <v>0</v>
      </c>
      <c r="HH32" s="542">
        <f t="shared" si="275"/>
        <v>0</v>
      </c>
      <c r="HI32" s="542">
        <f t="shared" si="275"/>
        <v>0</v>
      </c>
      <c r="HJ32" s="542">
        <f t="shared" si="275"/>
        <v>0</v>
      </c>
      <c r="HK32" s="542">
        <f t="shared" si="275"/>
        <v>0</v>
      </c>
      <c r="HL32" s="542">
        <f t="shared" si="275"/>
        <v>0</v>
      </c>
      <c r="HM32" s="542">
        <f t="shared" si="275"/>
        <v>0</v>
      </c>
      <c r="HN32" s="384">
        <f>IF(HN5,'Dalyvio prielaidos'!$G$7+'Dalyvio prielaidos'!$G$12-'Metinis atlyginimas'!HN27+'Metinis atlyginimas'!HN36+'Metinis atlyginimas'!HN39,0)</f>
        <v>0</v>
      </c>
      <c r="HO32" s="542">
        <f t="shared" ref="HO32:HZ32" si="276">SUM(HO33:HO36,HO39:HO39)</f>
        <v>0</v>
      </c>
      <c r="HP32" s="542">
        <f t="shared" si="276"/>
        <v>0</v>
      </c>
      <c r="HQ32" s="542">
        <f t="shared" si="276"/>
        <v>0</v>
      </c>
      <c r="HR32" s="542">
        <f t="shared" si="276"/>
        <v>0</v>
      </c>
      <c r="HS32" s="542">
        <f t="shared" si="276"/>
        <v>0</v>
      </c>
      <c r="HT32" s="542">
        <f t="shared" si="276"/>
        <v>0</v>
      </c>
      <c r="HU32" s="542">
        <f t="shared" si="276"/>
        <v>0</v>
      </c>
      <c r="HV32" s="542">
        <f t="shared" si="276"/>
        <v>0</v>
      </c>
      <c r="HW32" s="542">
        <f t="shared" si="276"/>
        <v>0</v>
      </c>
      <c r="HX32" s="542">
        <f t="shared" si="276"/>
        <v>0</v>
      </c>
      <c r="HY32" s="542">
        <f t="shared" si="276"/>
        <v>0</v>
      </c>
      <c r="HZ32" s="542">
        <f t="shared" si="276"/>
        <v>0</v>
      </c>
      <c r="IA32" s="384">
        <f>IF(IA5,'Dalyvio prielaidos'!$G$7+'Dalyvio prielaidos'!$G$12-'Metinis atlyginimas'!IA27+'Metinis atlyginimas'!IA36+'Metinis atlyginimas'!IA39,0)</f>
        <v>0</v>
      </c>
      <c r="IB32" s="542">
        <f t="shared" ref="IB32:IM32" si="277">SUM(IB33:IB36,IB39:IB39)</f>
        <v>0</v>
      </c>
      <c r="IC32" s="542">
        <f t="shared" si="277"/>
        <v>0</v>
      </c>
      <c r="ID32" s="542">
        <f t="shared" si="277"/>
        <v>0</v>
      </c>
      <c r="IE32" s="542">
        <f t="shared" si="277"/>
        <v>0</v>
      </c>
      <c r="IF32" s="542">
        <f t="shared" si="277"/>
        <v>0</v>
      </c>
      <c r="IG32" s="542">
        <f t="shared" si="277"/>
        <v>0</v>
      </c>
      <c r="IH32" s="542">
        <f t="shared" si="277"/>
        <v>0</v>
      </c>
      <c r="II32" s="542">
        <f t="shared" si="277"/>
        <v>0</v>
      </c>
      <c r="IJ32" s="542">
        <f t="shared" si="277"/>
        <v>0</v>
      </c>
      <c r="IK32" s="542">
        <f t="shared" si="277"/>
        <v>0</v>
      </c>
      <c r="IL32" s="542">
        <f t="shared" si="277"/>
        <v>0</v>
      </c>
      <c r="IM32" s="542">
        <f t="shared" si="277"/>
        <v>0</v>
      </c>
      <c r="IN32" s="384">
        <f>IF(IN5,'Dalyvio prielaidos'!$G$7+'Dalyvio prielaidos'!$G$12-'Metinis atlyginimas'!IN27+'Metinis atlyginimas'!IN36+'Metinis atlyginimas'!IN39,0)</f>
        <v>0</v>
      </c>
      <c r="IO32" s="542">
        <f t="shared" ref="IO32:IZ32" si="278">SUM(IO33:IO36,IO39:IO39)</f>
        <v>0</v>
      </c>
      <c r="IP32" s="542">
        <f t="shared" si="278"/>
        <v>0</v>
      </c>
      <c r="IQ32" s="542">
        <f t="shared" si="278"/>
        <v>0</v>
      </c>
      <c r="IR32" s="542">
        <f t="shared" si="278"/>
        <v>0</v>
      </c>
      <c r="IS32" s="542">
        <f t="shared" si="278"/>
        <v>0</v>
      </c>
      <c r="IT32" s="542">
        <f t="shared" si="278"/>
        <v>0</v>
      </c>
      <c r="IU32" s="542">
        <f t="shared" si="278"/>
        <v>0</v>
      </c>
      <c r="IV32" s="542">
        <f t="shared" si="278"/>
        <v>0</v>
      </c>
      <c r="IW32" s="542">
        <f t="shared" si="278"/>
        <v>0</v>
      </c>
      <c r="IX32" s="542">
        <f t="shared" si="278"/>
        <v>0</v>
      </c>
      <c r="IY32" s="542">
        <f t="shared" si="278"/>
        <v>0</v>
      </c>
      <c r="IZ32" s="542">
        <f t="shared" si="278"/>
        <v>0</v>
      </c>
      <c r="JA32" s="384">
        <f>IF(JA5,'Dalyvio prielaidos'!$G$7+'Dalyvio prielaidos'!$G$12-'Metinis atlyginimas'!JA27+'Metinis atlyginimas'!JA36+'Metinis atlyginimas'!JA39,0)</f>
        <v>0</v>
      </c>
      <c r="JB32" s="542">
        <f t="shared" ref="JB32:JM32" si="279">SUM(JB33:JB36,JB39:JB39)</f>
        <v>0</v>
      </c>
      <c r="JC32" s="542">
        <f t="shared" si="279"/>
        <v>0</v>
      </c>
      <c r="JD32" s="542">
        <f t="shared" si="279"/>
        <v>0</v>
      </c>
      <c r="JE32" s="542">
        <f t="shared" si="279"/>
        <v>0</v>
      </c>
      <c r="JF32" s="542">
        <f t="shared" si="279"/>
        <v>0</v>
      </c>
      <c r="JG32" s="542">
        <f t="shared" si="279"/>
        <v>0</v>
      </c>
      <c r="JH32" s="542">
        <f t="shared" si="279"/>
        <v>0</v>
      </c>
      <c r="JI32" s="542">
        <f t="shared" si="279"/>
        <v>0</v>
      </c>
      <c r="JJ32" s="542">
        <f t="shared" si="279"/>
        <v>0</v>
      </c>
      <c r="JK32" s="542">
        <f t="shared" si="279"/>
        <v>0</v>
      </c>
      <c r="JL32" s="542">
        <f t="shared" si="279"/>
        <v>0</v>
      </c>
      <c r="JM32" s="542">
        <f t="shared" si="279"/>
        <v>0</v>
      </c>
      <c r="JN32" s="384">
        <f>IF(JN5,'Dalyvio prielaidos'!$G$7+'Dalyvio prielaidos'!$G$12-'Metinis atlyginimas'!JN27+'Metinis atlyginimas'!JN36+'Metinis atlyginimas'!JN39,0)</f>
        <v>0</v>
      </c>
      <c r="JO32" s="542">
        <f t="shared" ref="JO32:JZ32" si="280">SUM(JO33:JO36,JO39:JO39)</f>
        <v>0</v>
      </c>
      <c r="JP32" s="542">
        <f t="shared" si="280"/>
        <v>0</v>
      </c>
      <c r="JQ32" s="542">
        <f t="shared" si="280"/>
        <v>0</v>
      </c>
      <c r="JR32" s="542">
        <f t="shared" si="280"/>
        <v>0</v>
      </c>
      <c r="JS32" s="542">
        <f t="shared" si="280"/>
        <v>0</v>
      </c>
      <c r="JT32" s="542">
        <f t="shared" si="280"/>
        <v>0</v>
      </c>
      <c r="JU32" s="542">
        <f t="shared" si="280"/>
        <v>0</v>
      </c>
      <c r="JV32" s="542">
        <f t="shared" si="280"/>
        <v>0</v>
      </c>
      <c r="JW32" s="542">
        <f t="shared" si="280"/>
        <v>0</v>
      </c>
      <c r="JX32" s="542">
        <f t="shared" si="280"/>
        <v>0</v>
      </c>
      <c r="JY32" s="542">
        <f t="shared" si="280"/>
        <v>0</v>
      </c>
      <c r="JZ32" s="542">
        <f t="shared" si="280"/>
        <v>0</v>
      </c>
      <c r="KA32" s="384">
        <f>IF(KA5,'Dalyvio prielaidos'!$G$7+'Dalyvio prielaidos'!$G$12-'Metinis atlyginimas'!KA27+'Metinis atlyginimas'!KA36+'Metinis atlyginimas'!KA39,0)</f>
        <v>0</v>
      </c>
      <c r="KB32" s="542">
        <f t="shared" ref="KB32:KM32" si="281">SUM(KB33:KB36,KB39:KB39)</f>
        <v>0</v>
      </c>
      <c r="KC32" s="542">
        <f t="shared" si="281"/>
        <v>0</v>
      </c>
      <c r="KD32" s="542">
        <f t="shared" si="281"/>
        <v>0</v>
      </c>
      <c r="KE32" s="542">
        <f t="shared" si="281"/>
        <v>0</v>
      </c>
      <c r="KF32" s="542">
        <f t="shared" si="281"/>
        <v>0</v>
      </c>
      <c r="KG32" s="542">
        <f t="shared" si="281"/>
        <v>0</v>
      </c>
      <c r="KH32" s="542">
        <f t="shared" si="281"/>
        <v>0</v>
      </c>
      <c r="KI32" s="542">
        <f t="shared" si="281"/>
        <v>0</v>
      </c>
      <c r="KJ32" s="542">
        <f t="shared" si="281"/>
        <v>0</v>
      </c>
      <c r="KK32" s="542">
        <f t="shared" si="281"/>
        <v>0</v>
      </c>
      <c r="KL32" s="542">
        <f t="shared" si="281"/>
        <v>0</v>
      </c>
      <c r="KM32" s="542">
        <f t="shared" si="281"/>
        <v>0</v>
      </c>
      <c r="KN32" s="384">
        <f>IF(KN5,'Dalyvio prielaidos'!$G$7+'Dalyvio prielaidos'!$G$12-'Metinis atlyginimas'!KN27+'Metinis atlyginimas'!KN36+'Metinis atlyginimas'!KN39,0)</f>
        <v>0</v>
      </c>
      <c r="KO32" s="542">
        <f t="shared" ref="KO32:KZ32" si="282">SUM(KO33:KO36,KO39:KO39)</f>
        <v>0</v>
      </c>
      <c r="KP32" s="542">
        <f t="shared" si="282"/>
        <v>0</v>
      </c>
      <c r="KQ32" s="542">
        <f t="shared" si="282"/>
        <v>0</v>
      </c>
      <c r="KR32" s="542">
        <f t="shared" si="282"/>
        <v>0</v>
      </c>
      <c r="KS32" s="542">
        <f t="shared" si="282"/>
        <v>0</v>
      </c>
      <c r="KT32" s="542">
        <f t="shared" si="282"/>
        <v>0</v>
      </c>
      <c r="KU32" s="542">
        <f t="shared" si="282"/>
        <v>0</v>
      </c>
      <c r="KV32" s="542">
        <f t="shared" si="282"/>
        <v>0</v>
      </c>
      <c r="KW32" s="542">
        <f t="shared" si="282"/>
        <v>0</v>
      </c>
      <c r="KX32" s="542">
        <f t="shared" si="282"/>
        <v>0</v>
      </c>
      <c r="KY32" s="542">
        <f t="shared" si="282"/>
        <v>0</v>
      </c>
      <c r="KZ32" s="542">
        <f t="shared" si="282"/>
        <v>0</v>
      </c>
      <c r="LA32" s="384">
        <f>IF(LA5,'Dalyvio prielaidos'!$G$7+'Dalyvio prielaidos'!$G$12-'Metinis atlyginimas'!LA27+'Metinis atlyginimas'!LA36+'Metinis atlyginimas'!LA39,0)</f>
        <v>0</v>
      </c>
      <c r="LB32" s="542">
        <f t="shared" ref="LB32:LM32" si="283">SUM(LB33:LB36,LB39:LB39)</f>
        <v>0</v>
      </c>
      <c r="LC32" s="542">
        <f t="shared" si="283"/>
        <v>0</v>
      </c>
      <c r="LD32" s="542">
        <f t="shared" si="283"/>
        <v>0</v>
      </c>
      <c r="LE32" s="542">
        <f t="shared" si="283"/>
        <v>0</v>
      </c>
      <c r="LF32" s="542">
        <f t="shared" si="283"/>
        <v>0</v>
      </c>
      <c r="LG32" s="542">
        <f t="shared" si="283"/>
        <v>0</v>
      </c>
      <c r="LH32" s="542">
        <f t="shared" si="283"/>
        <v>0</v>
      </c>
      <c r="LI32" s="542">
        <f t="shared" si="283"/>
        <v>0</v>
      </c>
      <c r="LJ32" s="542">
        <f t="shared" si="283"/>
        <v>0</v>
      </c>
      <c r="LK32" s="542">
        <f t="shared" si="283"/>
        <v>0</v>
      </c>
      <c r="LL32" s="542">
        <f t="shared" si="283"/>
        <v>0</v>
      </c>
      <c r="LM32" s="542">
        <f t="shared" si="283"/>
        <v>0</v>
      </c>
      <c r="LN32" s="384">
        <f>IF(LN5,'Dalyvio prielaidos'!$G$7+'Dalyvio prielaidos'!$G$12-'Metinis atlyginimas'!LN27+'Metinis atlyginimas'!LN36+'Metinis atlyginimas'!LN39,0)</f>
        <v>0</v>
      </c>
    </row>
    <row r="33" spans="1:326" s="545" customFormat="1">
      <c r="A33" s="541" t="str">
        <f t="shared" ref="A33:A38" si="284">A13</f>
        <v>M1 - Kredito srautai</v>
      </c>
      <c r="B33" s="687">
        <f>'Investuotojas ir Finansuotojas'!B55+'Investuotojas ir Finansuotojas'!B56</f>
        <v>0</v>
      </c>
      <c r="C33" s="687">
        <f>'Investuotojas ir Finansuotojas'!C55+'Investuotojas ir Finansuotojas'!C56</f>
        <v>0</v>
      </c>
      <c r="D33" s="687">
        <f>'Investuotojas ir Finansuotojas'!D55+'Investuotojas ir Finansuotojas'!D56</f>
        <v>0</v>
      </c>
      <c r="E33" s="687">
        <f>'Investuotojas ir Finansuotojas'!E55+'Investuotojas ir Finansuotojas'!E56</f>
        <v>0</v>
      </c>
      <c r="F33" s="687">
        <f>'Investuotojas ir Finansuotojas'!F55+'Investuotojas ir Finansuotojas'!F56</f>
        <v>0</v>
      </c>
      <c r="G33" s="687">
        <f>'Investuotojas ir Finansuotojas'!G55+'Investuotojas ir Finansuotojas'!G56</f>
        <v>0</v>
      </c>
      <c r="H33" s="687">
        <f>'Investuotojas ir Finansuotojas'!H55+'Investuotojas ir Finansuotojas'!H56</f>
        <v>0</v>
      </c>
      <c r="I33" s="687">
        <f>'Investuotojas ir Finansuotojas'!I55+'Investuotojas ir Finansuotojas'!I56</f>
        <v>0</v>
      </c>
      <c r="J33" s="687">
        <f>'Investuotojas ir Finansuotojas'!J55+'Investuotojas ir Finansuotojas'!J56</f>
        <v>0</v>
      </c>
      <c r="K33" s="687">
        <f>'Investuotojas ir Finansuotojas'!K55+'Investuotojas ir Finansuotojas'!K56</f>
        <v>0</v>
      </c>
      <c r="L33" s="687">
        <f>'Investuotojas ir Finansuotojas'!L55+'Investuotojas ir Finansuotojas'!L56</f>
        <v>0</v>
      </c>
      <c r="M33" s="687">
        <f>'Investuotojas ir Finansuotojas'!M55+'Investuotojas ir Finansuotojas'!M56</f>
        <v>0</v>
      </c>
      <c r="N33" s="690">
        <f>SUM(B33:M34)</f>
        <v>0</v>
      </c>
      <c r="O33" s="688">
        <f>'Investuotojas ir Finansuotojas'!O55+'Investuotojas ir Finansuotojas'!O56</f>
        <v>0</v>
      </c>
      <c r="P33" s="688">
        <f>'Investuotojas ir Finansuotojas'!P55+'Investuotojas ir Finansuotojas'!P56</f>
        <v>0</v>
      </c>
      <c r="Q33" s="688">
        <f>'Investuotojas ir Finansuotojas'!Q55+'Investuotojas ir Finansuotojas'!Q56</f>
        <v>0</v>
      </c>
      <c r="R33" s="688">
        <f>'Investuotojas ir Finansuotojas'!R55+'Investuotojas ir Finansuotojas'!R56</f>
        <v>0</v>
      </c>
      <c r="S33" s="688">
        <f>'Investuotojas ir Finansuotojas'!S55+'Investuotojas ir Finansuotojas'!S56</f>
        <v>0</v>
      </c>
      <c r="T33" s="688">
        <f>'Investuotojas ir Finansuotojas'!T55+'Investuotojas ir Finansuotojas'!T56</f>
        <v>0</v>
      </c>
      <c r="U33" s="688">
        <f>'Investuotojas ir Finansuotojas'!U55+'Investuotojas ir Finansuotojas'!U56</f>
        <v>0</v>
      </c>
      <c r="V33" s="688">
        <f>'Investuotojas ir Finansuotojas'!V55+'Investuotojas ir Finansuotojas'!V56</f>
        <v>0</v>
      </c>
      <c r="W33" s="688">
        <f>'Investuotojas ir Finansuotojas'!W55+'Investuotojas ir Finansuotojas'!W56</f>
        <v>0</v>
      </c>
      <c r="X33" s="688">
        <f>'Investuotojas ir Finansuotojas'!X55+'Investuotojas ir Finansuotojas'!X56</f>
        <v>0</v>
      </c>
      <c r="Y33" s="688">
        <f>'Investuotojas ir Finansuotojas'!Y55+'Investuotojas ir Finansuotojas'!Y56</f>
        <v>0</v>
      </c>
      <c r="Z33" s="688">
        <f>'Investuotojas ir Finansuotojas'!Z55+'Investuotojas ir Finansuotojas'!Z56</f>
        <v>0</v>
      </c>
      <c r="AA33" s="692">
        <f>SUM(O33:Z34)</f>
        <v>0</v>
      </c>
      <c r="AB33" s="687">
        <f>'Investuotojas ir Finansuotojas'!AB55+'Investuotojas ir Finansuotojas'!AB56</f>
        <v>0</v>
      </c>
      <c r="AC33" s="687">
        <f>'Investuotojas ir Finansuotojas'!AC55+'Investuotojas ir Finansuotojas'!AC56</f>
        <v>0</v>
      </c>
      <c r="AD33" s="687">
        <f>'Investuotojas ir Finansuotojas'!AD55+'Investuotojas ir Finansuotojas'!AD56</f>
        <v>0</v>
      </c>
      <c r="AE33" s="687">
        <f>'Investuotojas ir Finansuotojas'!AE55+'Investuotojas ir Finansuotojas'!AE56</f>
        <v>0</v>
      </c>
      <c r="AF33" s="687">
        <f>'Investuotojas ir Finansuotojas'!AF55+'Investuotojas ir Finansuotojas'!AF56</f>
        <v>0</v>
      </c>
      <c r="AG33" s="687">
        <f>'Investuotojas ir Finansuotojas'!AG55+'Investuotojas ir Finansuotojas'!AG56</f>
        <v>0</v>
      </c>
      <c r="AH33" s="687">
        <f>'Investuotojas ir Finansuotojas'!AH55+'Investuotojas ir Finansuotojas'!AH56</f>
        <v>0</v>
      </c>
      <c r="AI33" s="687">
        <f>'Investuotojas ir Finansuotojas'!AI55+'Investuotojas ir Finansuotojas'!AI56</f>
        <v>0</v>
      </c>
      <c r="AJ33" s="687">
        <f>'Investuotojas ir Finansuotojas'!AJ55+'Investuotojas ir Finansuotojas'!AJ56</f>
        <v>0</v>
      </c>
      <c r="AK33" s="687">
        <f>'Investuotojas ir Finansuotojas'!AK55+'Investuotojas ir Finansuotojas'!AK56</f>
        <v>0</v>
      </c>
      <c r="AL33" s="687">
        <f>'Investuotojas ir Finansuotojas'!AL55+'Investuotojas ir Finansuotojas'!AL56</f>
        <v>0</v>
      </c>
      <c r="AM33" s="687">
        <f>'Investuotojas ir Finansuotojas'!AM55+'Investuotojas ir Finansuotojas'!AM56</f>
        <v>0</v>
      </c>
      <c r="AN33" s="692">
        <f>SUM(AB33:AM34)</f>
        <v>0</v>
      </c>
      <c r="AO33" s="687">
        <f>'Investuotojas ir Finansuotojas'!AO55+'Investuotojas ir Finansuotojas'!AO56</f>
        <v>2634.7899721971989</v>
      </c>
      <c r="AP33" s="687">
        <f>'Investuotojas ir Finansuotojas'!AP55+'Investuotojas ir Finansuotojas'!AP56</f>
        <v>74363.47484727735</v>
      </c>
      <c r="AQ33" s="687">
        <f>'Investuotojas ir Finansuotojas'!AQ55+'Investuotojas ir Finansuotojas'!AQ56</f>
        <v>74655.488063181401</v>
      </c>
      <c r="AR33" s="687">
        <f>'Investuotojas ir Finansuotojas'!AR55+'Investuotojas ir Finansuotojas'!AR56</f>
        <v>74948.718000818393</v>
      </c>
      <c r="AS33" s="687">
        <f>'Investuotojas ir Finansuotojas'!AS55+'Investuotojas ir Finansuotojas'!AS56</f>
        <v>75243.169729862217</v>
      </c>
      <c r="AT33" s="687">
        <f>'Investuotojas ir Finansuotojas'!AT55+'Investuotojas ir Finansuotojas'!AT56</f>
        <v>75538.848341110381</v>
      </c>
      <c r="AU33" s="687">
        <f>'Investuotojas ir Finansuotojas'!AU55+'Investuotojas ir Finansuotojas'!AU56</f>
        <v>75835.758946572081</v>
      </c>
      <c r="AV33" s="687">
        <f>'Investuotojas ir Finansuotojas'!AV55+'Investuotojas ir Finansuotojas'!AV56</f>
        <v>76133.90667955653</v>
      </c>
      <c r="AW33" s="687">
        <f>'Investuotojas ir Finansuotojas'!AW55+'Investuotojas ir Finansuotojas'!AW56</f>
        <v>76433.296694761753</v>
      </c>
      <c r="AX33" s="687">
        <f>'Investuotojas ir Finansuotojas'!AX55+'Investuotojas ir Finansuotojas'!AX56</f>
        <v>45727.70023981425</v>
      </c>
      <c r="AY33" s="687">
        <f>'Investuotojas ir Finansuotojas'!AY55+'Investuotojas ir Finansuotojas'!AY56</f>
        <v>15151.515151515152</v>
      </c>
      <c r="AZ33" s="687">
        <f>'Investuotojas ir Finansuotojas'!AZ55+'Investuotojas ir Finansuotojas'!AZ56</f>
        <v>15151.515151515152</v>
      </c>
      <c r="BA33" s="690">
        <f>SUM(AO33:AZ34)</f>
        <v>681818.18181818188</v>
      </c>
      <c r="BB33" s="688">
        <f>+'Investuotojas ir Finansuotojas'!BB55+'Investuotojas ir Finansuotojas'!BB56</f>
        <v>15151.515151515152</v>
      </c>
      <c r="BC33" s="688">
        <f>+'Investuotojas ir Finansuotojas'!BC55+'Investuotojas ir Finansuotojas'!BC56</f>
        <v>15151.515151515152</v>
      </c>
      <c r="BD33" s="688">
        <f>+'Investuotojas ir Finansuotojas'!BD55+'Investuotojas ir Finansuotojas'!BD56</f>
        <v>15151.515151515152</v>
      </c>
      <c r="BE33" s="688">
        <f>+'Investuotojas ir Finansuotojas'!BE55+'Investuotojas ir Finansuotojas'!BE56</f>
        <v>15151.515151515152</v>
      </c>
      <c r="BF33" s="688">
        <f>+'Investuotojas ir Finansuotojas'!BF55+'Investuotojas ir Finansuotojas'!BF56</f>
        <v>15151.515151515152</v>
      </c>
      <c r="BG33" s="688">
        <f>+'Investuotojas ir Finansuotojas'!BG55+'Investuotojas ir Finansuotojas'!BG56</f>
        <v>15151.515151515152</v>
      </c>
      <c r="BH33" s="688">
        <f>+'Investuotojas ir Finansuotojas'!BH55+'Investuotojas ir Finansuotojas'!BH56</f>
        <v>15151.515151515152</v>
      </c>
      <c r="BI33" s="688">
        <f>+'Investuotojas ir Finansuotojas'!BI55+'Investuotojas ir Finansuotojas'!BI56</f>
        <v>15151.515151515152</v>
      </c>
      <c r="BJ33" s="688">
        <f>+'Investuotojas ir Finansuotojas'!BJ55+'Investuotojas ir Finansuotojas'!BJ56</f>
        <v>15151.515151515152</v>
      </c>
      <c r="BK33" s="688">
        <f>+'Investuotojas ir Finansuotojas'!BK55+'Investuotojas ir Finansuotojas'!BK56</f>
        <v>15151.515151515152</v>
      </c>
      <c r="BL33" s="688">
        <f>+'Investuotojas ir Finansuotojas'!BL55+'Investuotojas ir Finansuotojas'!BL56</f>
        <v>15151.515151515152</v>
      </c>
      <c r="BM33" s="688">
        <f>+'Investuotojas ir Finansuotojas'!BM55+'Investuotojas ir Finansuotojas'!BM56</f>
        <v>15151.515151515152</v>
      </c>
      <c r="BN33" s="690">
        <f>SUM(BB33:BM34)</f>
        <v>181818.18181818177</v>
      </c>
      <c r="BO33" s="688">
        <f>+'Investuotojas ir Finansuotojas'!BO55+'Investuotojas ir Finansuotojas'!BO56</f>
        <v>15151.515151515152</v>
      </c>
      <c r="BP33" s="688">
        <f>+'Investuotojas ir Finansuotojas'!BP55+'Investuotojas ir Finansuotojas'!BP56</f>
        <v>15151.515151515152</v>
      </c>
      <c r="BQ33" s="688">
        <f>+'Investuotojas ir Finansuotojas'!BQ55+'Investuotojas ir Finansuotojas'!BQ56</f>
        <v>15151.515151515152</v>
      </c>
      <c r="BR33" s="688">
        <f>+'Investuotojas ir Finansuotojas'!BR55+'Investuotojas ir Finansuotojas'!BR56</f>
        <v>15151.515151515152</v>
      </c>
      <c r="BS33" s="688">
        <f>+'Investuotojas ir Finansuotojas'!BS55+'Investuotojas ir Finansuotojas'!BS56</f>
        <v>15151.515151515152</v>
      </c>
      <c r="BT33" s="688">
        <f>+'Investuotojas ir Finansuotojas'!BT55+'Investuotojas ir Finansuotojas'!BT56</f>
        <v>15151.515151515152</v>
      </c>
      <c r="BU33" s="688">
        <f>+'Investuotojas ir Finansuotojas'!BU55+'Investuotojas ir Finansuotojas'!BU56</f>
        <v>15151.515151515152</v>
      </c>
      <c r="BV33" s="688">
        <f>+'Investuotojas ir Finansuotojas'!BV55+'Investuotojas ir Finansuotojas'!BV56</f>
        <v>15151.515151515152</v>
      </c>
      <c r="BW33" s="688">
        <f>+'Investuotojas ir Finansuotojas'!BW55+'Investuotojas ir Finansuotojas'!BW56</f>
        <v>15151.515151515152</v>
      </c>
      <c r="BX33" s="688">
        <f>+'Investuotojas ir Finansuotojas'!BX55+'Investuotojas ir Finansuotojas'!BX56</f>
        <v>15151.515151515152</v>
      </c>
      <c r="BY33" s="688">
        <f>+'Investuotojas ir Finansuotojas'!BY55+'Investuotojas ir Finansuotojas'!BY56</f>
        <v>15151.515151515152</v>
      </c>
      <c r="BZ33" s="688">
        <f>+'Investuotojas ir Finansuotojas'!BZ55+'Investuotojas ir Finansuotojas'!BZ56</f>
        <v>15151.515151515152</v>
      </c>
      <c r="CA33" s="692">
        <f>SUM(BO33:BZ34)</f>
        <v>181818.18181818177</v>
      </c>
      <c r="CB33" s="687">
        <f>+'Investuotojas ir Finansuotojas'!CB55+'Investuotojas ir Finansuotojas'!CB56</f>
        <v>15151.515151515152</v>
      </c>
      <c r="CC33" s="687">
        <f>+'Investuotojas ir Finansuotojas'!CC55+'Investuotojas ir Finansuotojas'!CC56</f>
        <v>15151.515151515152</v>
      </c>
      <c r="CD33" s="687">
        <f>+'Investuotojas ir Finansuotojas'!CD55+'Investuotojas ir Finansuotojas'!CD56</f>
        <v>15151.515151515152</v>
      </c>
      <c r="CE33" s="687">
        <f>+'Investuotojas ir Finansuotojas'!CE55+'Investuotojas ir Finansuotojas'!CE56</f>
        <v>15151.515151515152</v>
      </c>
      <c r="CF33" s="687">
        <f>+'Investuotojas ir Finansuotojas'!CF55+'Investuotojas ir Finansuotojas'!CF56</f>
        <v>15151.515151515152</v>
      </c>
      <c r="CG33" s="687">
        <f>+'Investuotojas ir Finansuotojas'!CG55+'Investuotojas ir Finansuotojas'!CG56</f>
        <v>15151.515151515152</v>
      </c>
      <c r="CH33" s="687">
        <f>+'Investuotojas ir Finansuotojas'!CH55+'Investuotojas ir Finansuotojas'!CH56</f>
        <v>15151.515151515152</v>
      </c>
      <c r="CI33" s="687">
        <f>+'Investuotojas ir Finansuotojas'!CI55+'Investuotojas ir Finansuotojas'!CI56</f>
        <v>15151.515151515152</v>
      </c>
      <c r="CJ33" s="687">
        <f>+'Investuotojas ir Finansuotojas'!CJ55+'Investuotojas ir Finansuotojas'!CJ56</f>
        <v>15151.515151515152</v>
      </c>
      <c r="CK33" s="687">
        <f>+'Investuotojas ir Finansuotojas'!CK55+'Investuotojas ir Finansuotojas'!CK56</f>
        <v>15151.515151515152</v>
      </c>
      <c r="CL33" s="687">
        <f>+'Investuotojas ir Finansuotojas'!CL55+'Investuotojas ir Finansuotojas'!CL56</f>
        <v>15151.515151515152</v>
      </c>
      <c r="CM33" s="687">
        <f>+'Investuotojas ir Finansuotojas'!CM55+'Investuotojas ir Finansuotojas'!CM56</f>
        <v>15151.515151515152</v>
      </c>
      <c r="CN33" s="692">
        <f>SUM(CB33:CM34)</f>
        <v>181818.18181818177</v>
      </c>
      <c r="CO33" s="687">
        <f>+'Investuotojas ir Finansuotojas'!CO55+'Investuotojas ir Finansuotojas'!CO56</f>
        <v>15151.515151515152</v>
      </c>
      <c r="CP33" s="687">
        <f>+'Investuotojas ir Finansuotojas'!CP55+'Investuotojas ir Finansuotojas'!CP56</f>
        <v>15151.515151515152</v>
      </c>
      <c r="CQ33" s="687">
        <f>+'Investuotojas ir Finansuotojas'!CQ55+'Investuotojas ir Finansuotojas'!CQ56</f>
        <v>15151.515151515152</v>
      </c>
      <c r="CR33" s="687">
        <f>+'Investuotojas ir Finansuotojas'!CR55+'Investuotojas ir Finansuotojas'!CR56</f>
        <v>15151.515151515152</v>
      </c>
      <c r="CS33" s="687">
        <f>+'Investuotojas ir Finansuotojas'!CS55+'Investuotojas ir Finansuotojas'!CS56</f>
        <v>15151.515151515152</v>
      </c>
      <c r="CT33" s="687">
        <f>+'Investuotojas ir Finansuotojas'!CT55+'Investuotojas ir Finansuotojas'!CT56</f>
        <v>15151.515151515152</v>
      </c>
      <c r="CU33" s="687">
        <f>+'Investuotojas ir Finansuotojas'!CU55+'Investuotojas ir Finansuotojas'!CU56</f>
        <v>15151.515151515152</v>
      </c>
      <c r="CV33" s="687">
        <f>+'Investuotojas ir Finansuotojas'!CV55+'Investuotojas ir Finansuotojas'!CV56</f>
        <v>15151.515151515152</v>
      </c>
      <c r="CW33" s="687">
        <f>+'Investuotojas ir Finansuotojas'!CW55+'Investuotojas ir Finansuotojas'!CW56</f>
        <v>15151.515151515152</v>
      </c>
      <c r="CX33" s="687">
        <f>+'Investuotojas ir Finansuotojas'!CX55+'Investuotojas ir Finansuotojas'!CX56</f>
        <v>15151.515151515152</v>
      </c>
      <c r="CY33" s="687">
        <f>+'Investuotojas ir Finansuotojas'!CY55+'Investuotojas ir Finansuotojas'!CY56</f>
        <v>15151.515151515152</v>
      </c>
      <c r="CZ33" s="687">
        <f>+'Investuotojas ir Finansuotojas'!CZ55+'Investuotojas ir Finansuotojas'!CZ56</f>
        <v>15151.515151515152</v>
      </c>
      <c r="DA33" s="692">
        <f>SUM(CO33:CZ34)</f>
        <v>181818.18181818177</v>
      </c>
      <c r="DB33" s="687">
        <f>+'Investuotojas ir Finansuotojas'!DB55+'Investuotojas ir Finansuotojas'!DB56</f>
        <v>15151.515151515152</v>
      </c>
      <c r="DC33" s="687">
        <f>+'Investuotojas ir Finansuotojas'!DC55+'Investuotojas ir Finansuotojas'!DC56</f>
        <v>15151.515151515152</v>
      </c>
      <c r="DD33" s="687">
        <f>+'Investuotojas ir Finansuotojas'!DD55+'Investuotojas ir Finansuotojas'!DD56</f>
        <v>15151.515151515152</v>
      </c>
      <c r="DE33" s="687">
        <f>+'Investuotojas ir Finansuotojas'!DE55+'Investuotojas ir Finansuotojas'!DE56</f>
        <v>15151.515151515152</v>
      </c>
      <c r="DF33" s="687">
        <f>+'Investuotojas ir Finansuotojas'!DF55+'Investuotojas ir Finansuotojas'!DF56</f>
        <v>15151.515151515152</v>
      </c>
      <c r="DG33" s="687">
        <f>+'Investuotojas ir Finansuotojas'!DG55+'Investuotojas ir Finansuotojas'!DG56</f>
        <v>15151.515151515152</v>
      </c>
      <c r="DH33" s="687">
        <f>+'Investuotojas ir Finansuotojas'!DH55+'Investuotojas ir Finansuotojas'!DH56</f>
        <v>15151.515151515152</v>
      </c>
      <c r="DI33" s="687">
        <f>+'Investuotojas ir Finansuotojas'!DI55+'Investuotojas ir Finansuotojas'!DI56</f>
        <v>15151.515151515152</v>
      </c>
      <c r="DJ33" s="687">
        <f>+'Investuotojas ir Finansuotojas'!DJ55+'Investuotojas ir Finansuotojas'!DJ56</f>
        <v>15151.515151515152</v>
      </c>
      <c r="DK33" s="687">
        <f>+'Investuotojas ir Finansuotojas'!DK55+'Investuotojas ir Finansuotojas'!DK56</f>
        <v>15151.515151515152</v>
      </c>
      <c r="DL33" s="687">
        <f>+'Investuotojas ir Finansuotojas'!DL55+'Investuotojas ir Finansuotojas'!DL56</f>
        <v>15151.515151515152</v>
      </c>
      <c r="DM33" s="687">
        <f>+'Investuotojas ir Finansuotojas'!DM55+'Investuotojas ir Finansuotojas'!DM56</f>
        <v>15151.515151515152</v>
      </c>
      <c r="DN33" s="692">
        <f>SUM(DB33:DM34)</f>
        <v>181818.18181818177</v>
      </c>
      <c r="DO33" s="687">
        <f>+'Investuotojas ir Finansuotojas'!DO55+'Investuotojas ir Finansuotojas'!DO56</f>
        <v>15151.515151515152</v>
      </c>
      <c r="DP33" s="687">
        <f>+'Investuotojas ir Finansuotojas'!DP55+'Investuotojas ir Finansuotojas'!DP56</f>
        <v>15151.515151515152</v>
      </c>
      <c r="DQ33" s="687">
        <f>+'Investuotojas ir Finansuotojas'!DQ55+'Investuotojas ir Finansuotojas'!DQ56</f>
        <v>15151.515151515152</v>
      </c>
      <c r="DR33" s="687">
        <f>+'Investuotojas ir Finansuotojas'!DR55+'Investuotojas ir Finansuotojas'!DR56</f>
        <v>15151.515151515152</v>
      </c>
      <c r="DS33" s="687">
        <f>+'Investuotojas ir Finansuotojas'!DS55+'Investuotojas ir Finansuotojas'!DS56</f>
        <v>15151.515151515152</v>
      </c>
      <c r="DT33" s="687">
        <f>+'Investuotojas ir Finansuotojas'!DT55+'Investuotojas ir Finansuotojas'!DT56</f>
        <v>15151.515151515152</v>
      </c>
      <c r="DU33" s="687">
        <f>+'Investuotojas ir Finansuotojas'!DU55+'Investuotojas ir Finansuotojas'!DU56</f>
        <v>15151.515151515152</v>
      </c>
      <c r="DV33" s="687">
        <f>+'Investuotojas ir Finansuotojas'!DV55+'Investuotojas ir Finansuotojas'!DV56</f>
        <v>15151.515151515152</v>
      </c>
      <c r="DW33" s="687">
        <f>+'Investuotojas ir Finansuotojas'!DW55+'Investuotojas ir Finansuotojas'!DW56</f>
        <v>15151.515151515152</v>
      </c>
      <c r="DX33" s="687">
        <f>+'Investuotojas ir Finansuotojas'!DX55+'Investuotojas ir Finansuotojas'!DX56</f>
        <v>15151.515151515152</v>
      </c>
      <c r="DY33" s="687">
        <f>+'Investuotojas ir Finansuotojas'!DY55+'Investuotojas ir Finansuotojas'!DY56</f>
        <v>15151.515151515152</v>
      </c>
      <c r="DZ33" s="687">
        <f>+'Investuotojas ir Finansuotojas'!DZ55+'Investuotojas ir Finansuotojas'!DZ56</f>
        <v>15151.515151515152</v>
      </c>
      <c r="EA33" s="692">
        <f>SUM(DO33:DZ34)</f>
        <v>181818.18181818177</v>
      </c>
      <c r="EB33" s="687">
        <f>+'Investuotojas ir Finansuotojas'!EB55+'Investuotojas ir Finansuotojas'!EB56</f>
        <v>15151.515151515152</v>
      </c>
      <c r="EC33" s="687">
        <f>+'Investuotojas ir Finansuotojas'!EC55+'Investuotojas ir Finansuotojas'!EC56</f>
        <v>15151.515151515152</v>
      </c>
      <c r="ED33" s="687">
        <f>+'Investuotojas ir Finansuotojas'!ED55+'Investuotojas ir Finansuotojas'!ED56</f>
        <v>15151.515151515152</v>
      </c>
      <c r="EE33" s="687">
        <f>+'Investuotojas ir Finansuotojas'!EE55+'Investuotojas ir Finansuotojas'!EE56</f>
        <v>15151.515151515152</v>
      </c>
      <c r="EF33" s="687">
        <f>+'Investuotojas ir Finansuotojas'!EF55+'Investuotojas ir Finansuotojas'!EF56</f>
        <v>15151.515151515152</v>
      </c>
      <c r="EG33" s="687">
        <f>+'Investuotojas ir Finansuotojas'!EG55+'Investuotojas ir Finansuotojas'!EG56</f>
        <v>15151.515151515152</v>
      </c>
      <c r="EH33" s="687">
        <f>+'Investuotojas ir Finansuotojas'!EH55+'Investuotojas ir Finansuotojas'!EH56</f>
        <v>15151.515151515152</v>
      </c>
      <c r="EI33" s="687">
        <f>+'Investuotojas ir Finansuotojas'!EI55+'Investuotojas ir Finansuotojas'!EI56</f>
        <v>15151.515151515152</v>
      </c>
      <c r="EJ33" s="687">
        <f>+'Investuotojas ir Finansuotojas'!EJ55+'Investuotojas ir Finansuotojas'!EJ56</f>
        <v>15151.515151515152</v>
      </c>
      <c r="EK33" s="687">
        <f>+'Investuotojas ir Finansuotojas'!EK55+'Investuotojas ir Finansuotojas'!EK56</f>
        <v>15151.515151515152</v>
      </c>
      <c r="EL33" s="687">
        <f>+'Investuotojas ir Finansuotojas'!EL55+'Investuotojas ir Finansuotojas'!EL56</f>
        <v>15151.515151515152</v>
      </c>
      <c r="EM33" s="687">
        <f>+'Investuotojas ir Finansuotojas'!EM55+'Investuotojas ir Finansuotojas'!EM56</f>
        <v>15151.515151515152</v>
      </c>
      <c r="EN33" s="692">
        <f>SUM(EB33:EM34)</f>
        <v>181818.18181818177</v>
      </c>
      <c r="EO33" s="687">
        <f>+'Investuotojas ir Finansuotojas'!EO55+'Investuotojas ir Finansuotojas'!EO56</f>
        <v>15151.515151515152</v>
      </c>
      <c r="EP33" s="687">
        <f>+'Investuotojas ir Finansuotojas'!EP55+'Investuotojas ir Finansuotojas'!EP56</f>
        <v>15151.515151515152</v>
      </c>
      <c r="EQ33" s="687">
        <f>+'Investuotojas ir Finansuotojas'!EQ55+'Investuotojas ir Finansuotojas'!EQ56</f>
        <v>15151.515151515152</v>
      </c>
      <c r="ER33" s="687">
        <f>+'Investuotojas ir Finansuotojas'!ER55+'Investuotojas ir Finansuotojas'!ER56</f>
        <v>15151.515151515152</v>
      </c>
      <c r="ES33" s="687">
        <f>+'Investuotojas ir Finansuotojas'!ES55+'Investuotojas ir Finansuotojas'!ES56</f>
        <v>15151.515151515152</v>
      </c>
      <c r="ET33" s="687">
        <f>+'Investuotojas ir Finansuotojas'!ET55+'Investuotojas ir Finansuotojas'!ET56</f>
        <v>15151.515151515152</v>
      </c>
      <c r="EU33" s="687">
        <f>+'Investuotojas ir Finansuotojas'!EU55+'Investuotojas ir Finansuotojas'!EU56</f>
        <v>15151.515151515152</v>
      </c>
      <c r="EV33" s="687">
        <f>+'Investuotojas ir Finansuotojas'!EV55+'Investuotojas ir Finansuotojas'!EV56</f>
        <v>15151.515151515152</v>
      </c>
      <c r="EW33" s="687">
        <f>+'Investuotojas ir Finansuotojas'!EW55+'Investuotojas ir Finansuotojas'!EW56</f>
        <v>15151.515151515152</v>
      </c>
      <c r="EX33" s="687">
        <f>+'Investuotojas ir Finansuotojas'!EX55+'Investuotojas ir Finansuotojas'!EX56</f>
        <v>15151.515151515152</v>
      </c>
      <c r="EY33" s="687">
        <f>+'Investuotojas ir Finansuotojas'!EY55+'Investuotojas ir Finansuotojas'!EY56</f>
        <v>15151.515151515152</v>
      </c>
      <c r="EZ33" s="687">
        <f>+'Investuotojas ir Finansuotojas'!EZ55+'Investuotojas ir Finansuotojas'!EZ56</f>
        <v>15151.515151515152</v>
      </c>
      <c r="FA33" s="692">
        <f>SUM(EO33:EZ34)</f>
        <v>181818.18181818177</v>
      </c>
      <c r="FB33" s="687">
        <f>+'Investuotojas ir Finansuotojas'!FB55+'Investuotojas ir Finansuotojas'!FB56</f>
        <v>15151.515151515152</v>
      </c>
      <c r="FC33" s="687">
        <f>+'Investuotojas ir Finansuotojas'!FC55+'Investuotojas ir Finansuotojas'!FC56</f>
        <v>15151.515151515152</v>
      </c>
      <c r="FD33" s="687">
        <f>+'Investuotojas ir Finansuotojas'!FD55+'Investuotojas ir Finansuotojas'!FD56</f>
        <v>15151.515151515152</v>
      </c>
      <c r="FE33" s="687">
        <f>+'Investuotojas ir Finansuotojas'!FE55+'Investuotojas ir Finansuotojas'!FE56</f>
        <v>15151.515151515152</v>
      </c>
      <c r="FF33" s="687">
        <f>+'Investuotojas ir Finansuotojas'!FF55+'Investuotojas ir Finansuotojas'!FF56</f>
        <v>15151.515151515152</v>
      </c>
      <c r="FG33" s="687">
        <f>+'Investuotojas ir Finansuotojas'!FG55+'Investuotojas ir Finansuotojas'!FG56</f>
        <v>15151.515151515152</v>
      </c>
      <c r="FH33" s="687">
        <f>+'Investuotojas ir Finansuotojas'!FH55+'Investuotojas ir Finansuotojas'!FH56</f>
        <v>15151.515151515152</v>
      </c>
      <c r="FI33" s="687">
        <f>+'Investuotojas ir Finansuotojas'!FI55+'Investuotojas ir Finansuotojas'!FI56</f>
        <v>15151.515151515152</v>
      </c>
      <c r="FJ33" s="687">
        <f>+'Investuotojas ir Finansuotojas'!FJ55+'Investuotojas ir Finansuotojas'!FJ56</f>
        <v>15151.515151515152</v>
      </c>
      <c r="FK33" s="687">
        <f>+'Investuotojas ir Finansuotojas'!FK55+'Investuotojas ir Finansuotojas'!FK56</f>
        <v>15151.515151515152</v>
      </c>
      <c r="FL33" s="687">
        <f>+'Investuotojas ir Finansuotojas'!FL55+'Investuotojas ir Finansuotojas'!FL56</f>
        <v>15151.515151515152</v>
      </c>
      <c r="FM33" s="687">
        <f>+'Investuotojas ir Finansuotojas'!FM55+'Investuotojas ir Finansuotojas'!FM56</f>
        <v>15151.515151515152</v>
      </c>
      <c r="FN33" s="692">
        <f>SUM(FB33:FM34)</f>
        <v>181818.18181818177</v>
      </c>
      <c r="FO33" s="687">
        <f>+'Investuotojas ir Finansuotojas'!FO55+'Investuotojas ir Finansuotojas'!FO56</f>
        <v>15151.515151515152</v>
      </c>
      <c r="FP33" s="687">
        <f>+'Investuotojas ir Finansuotojas'!FP55+'Investuotojas ir Finansuotojas'!FP56</f>
        <v>15151.515151515152</v>
      </c>
      <c r="FQ33" s="687">
        <f>+'Investuotojas ir Finansuotojas'!FQ55+'Investuotojas ir Finansuotojas'!FQ56</f>
        <v>15151.515151515152</v>
      </c>
      <c r="FR33" s="687">
        <f>+'Investuotojas ir Finansuotojas'!FR55+'Investuotojas ir Finansuotojas'!FR56</f>
        <v>15151.515151515152</v>
      </c>
      <c r="FS33" s="687">
        <f>+'Investuotojas ir Finansuotojas'!FS55+'Investuotojas ir Finansuotojas'!FS56</f>
        <v>15151.515151515152</v>
      </c>
      <c r="FT33" s="687">
        <f>+'Investuotojas ir Finansuotojas'!FT55+'Investuotojas ir Finansuotojas'!FT56</f>
        <v>15151.515151515152</v>
      </c>
      <c r="FU33" s="687">
        <f>+'Investuotojas ir Finansuotojas'!FU55+'Investuotojas ir Finansuotojas'!FU56</f>
        <v>15151.515151515152</v>
      </c>
      <c r="FV33" s="687">
        <f>+'Investuotojas ir Finansuotojas'!FV55+'Investuotojas ir Finansuotojas'!FV56</f>
        <v>15151.515151515152</v>
      </c>
      <c r="FW33" s="687">
        <f>+'Investuotojas ir Finansuotojas'!FW55+'Investuotojas ir Finansuotojas'!FW56</f>
        <v>15151.515151515152</v>
      </c>
      <c r="FX33" s="687">
        <f>+'Investuotojas ir Finansuotojas'!FX55+'Investuotojas ir Finansuotojas'!FX56</f>
        <v>15151.515151515152</v>
      </c>
      <c r="FY33" s="687">
        <f>+'Investuotojas ir Finansuotojas'!FY55+'Investuotojas ir Finansuotojas'!FY56</f>
        <v>15151.515151515152</v>
      </c>
      <c r="FZ33" s="687">
        <f>+'Investuotojas ir Finansuotojas'!FZ55+'Investuotojas ir Finansuotojas'!FZ56</f>
        <v>15151.515151515152</v>
      </c>
      <c r="GA33" s="692">
        <f>SUM(FO33:FZ34)</f>
        <v>181818.18181818177</v>
      </c>
      <c r="GB33" s="687">
        <f>+'Investuotojas ir Finansuotojas'!GB55+'Investuotojas ir Finansuotojas'!GB56</f>
        <v>0</v>
      </c>
      <c r="GC33" s="687">
        <f>+'Investuotojas ir Finansuotojas'!GC55+'Investuotojas ir Finansuotojas'!GC56</f>
        <v>0</v>
      </c>
      <c r="GD33" s="687">
        <f>+'Investuotojas ir Finansuotojas'!GD55+'Investuotojas ir Finansuotojas'!GD56</f>
        <v>0</v>
      </c>
      <c r="GE33" s="687">
        <f>+'Investuotojas ir Finansuotojas'!GE55+'Investuotojas ir Finansuotojas'!GE56</f>
        <v>0</v>
      </c>
      <c r="GF33" s="687">
        <f>+'Investuotojas ir Finansuotojas'!GF55+'Investuotojas ir Finansuotojas'!GF56</f>
        <v>0</v>
      </c>
      <c r="GG33" s="687">
        <f>+'Investuotojas ir Finansuotojas'!GG55+'Investuotojas ir Finansuotojas'!GG56</f>
        <v>0</v>
      </c>
      <c r="GH33" s="687">
        <f>+'Investuotojas ir Finansuotojas'!GH55+'Investuotojas ir Finansuotojas'!GH56</f>
        <v>0</v>
      </c>
      <c r="GI33" s="687">
        <f>+'Investuotojas ir Finansuotojas'!GI55+'Investuotojas ir Finansuotojas'!GI56</f>
        <v>0</v>
      </c>
      <c r="GJ33" s="687">
        <f>+'Investuotojas ir Finansuotojas'!GJ55+'Investuotojas ir Finansuotojas'!GJ56</f>
        <v>0</v>
      </c>
      <c r="GK33" s="687">
        <f>+'Investuotojas ir Finansuotojas'!GK55+'Investuotojas ir Finansuotojas'!GK56</f>
        <v>0</v>
      </c>
      <c r="GL33" s="687">
        <f>+'Investuotojas ir Finansuotojas'!GL55+'Investuotojas ir Finansuotojas'!GL56</f>
        <v>0</v>
      </c>
      <c r="GM33" s="687">
        <f>+'Investuotojas ir Finansuotojas'!GM55+'Investuotojas ir Finansuotojas'!GM56</f>
        <v>250000</v>
      </c>
      <c r="GN33" s="692">
        <f>SUM(GB33:GM34)</f>
        <v>250000</v>
      </c>
      <c r="GO33" s="687">
        <f>+'Investuotojas ir Finansuotojas'!GO55+'Investuotojas ir Finansuotojas'!GO56</f>
        <v>0</v>
      </c>
      <c r="GP33" s="687">
        <f>+'Investuotojas ir Finansuotojas'!GP55+'Investuotojas ir Finansuotojas'!GP56</f>
        <v>0</v>
      </c>
      <c r="GQ33" s="687">
        <f>+'Investuotojas ir Finansuotojas'!GQ55+'Investuotojas ir Finansuotojas'!GQ56</f>
        <v>0</v>
      </c>
      <c r="GR33" s="687">
        <f>+'Investuotojas ir Finansuotojas'!GR55+'Investuotojas ir Finansuotojas'!GR56</f>
        <v>0</v>
      </c>
      <c r="GS33" s="687">
        <f>+'Investuotojas ir Finansuotojas'!GS55+'Investuotojas ir Finansuotojas'!GS56</f>
        <v>0</v>
      </c>
      <c r="GT33" s="687">
        <f>+'Investuotojas ir Finansuotojas'!GT55+'Investuotojas ir Finansuotojas'!GT56</f>
        <v>0</v>
      </c>
      <c r="GU33" s="687">
        <f>+'Investuotojas ir Finansuotojas'!GU55+'Investuotojas ir Finansuotojas'!GU56</f>
        <v>0</v>
      </c>
      <c r="GV33" s="687">
        <f>+'Investuotojas ir Finansuotojas'!GV55+'Investuotojas ir Finansuotojas'!GV56</f>
        <v>0</v>
      </c>
      <c r="GW33" s="687">
        <f>+'Investuotojas ir Finansuotojas'!GW55+'Investuotojas ir Finansuotojas'!GW56</f>
        <v>0</v>
      </c>
      <c r="GX33" s="687">
        <f>+'Investuotojas ir Finansuotojas'!GX55+'Investuotojas ir Finansuotojas'!GX56</f>
        <v>0</v>
      </c>
      <c r="GY33" s="687">
        <f>+'Investuotojas ir Finansuotojas'!GY55+'Investuotojas ir Finansuotojas'!GY56</f>
        <v>0</v>
      </c>
      <c r="GZ33" s="687">
        <f>+'Investuotojas ir Finansuotojas'!GZ55+'Investuotojas ir Finansuotojas'!GZ56</f>
        <v>0</v>
      </c>
      <c r="HA33" s="692">
        <f>SUM(GO33:GZ34)</f>
        <v>0</v>
      </c>
      <c r="HB33" s="687">
        <f>+'Investuotojas ir Finansuotojas'!HB55+'Investuotojas ir Finansuotojas'!HB56</f>
        <v>0</v>
      </c>
      <c r="HC33" s="687">
        <f>+'Investuotojas ir Finansuotojas'!HC55+'Investuotojas ir Finansuotojas'!HC56</f>
        <v>0</v>
      </c>
      <c r="HD33" s="687">
        <f>+'Investuotojas ir Finansuotojas'!HD55+'Investuotojas ir Finansuotojas'!HD56</f>
        <v>0</v>
      </c>
      <c r="HE33" s="687">
        <f>+'Investuotojas ir Finansuotojas'!HE55+'Investuotojas ir Finansuotojas'!HE56</f>
        <v>0</v>
      </c>
      <c r="HF33" s="687">
        <f>+'Investuotojas ir Finansuotojas'!HF55+'Investuotojas ir Finansuotojas'!HF56</f>
        <v>0</v>
      </c>
      <c r="HG33" s="687">
        <f>+'Investuotojas ir Finansuotojas'!HG55+'Investuotojas ir Finansuotojas'!HG56</f>
        <v>0</v>
      </c>
      <c r="HH33" s="687">
        <f>+'Investuotojas ir Finansuotojas'!HH55+'Investuotojas ir Finansuotojas'!HH56</f>
        <v>0</v>
      </c>
      <c r="HI33" s="687">
        <f>+'Investuotojas ir Finansuotojas'!HI55+'Investuotojas ir Finansuotojas'!HI56</f>
        <v>0</v>
      </c>
      <c r="HJ33" s="687">
        <f>+'Investuotojas ir Finansuotojas'!HJ55+'Investuotojas ir Finansuotojas'!HJ56</f>
        <v>0</v>
      </c>
      <c r="HK33" s="687">
        <f>+'Investuotojas ir Finansuotojas'!HK55+'Investuotojas ir Finansuotojas'!HK56</f>
        <v>0</v>
      </c>
      <c r="HL33" s="687">
        <f>+'Investuotojas ir Finansuotojas'!HL55+'Investuotojas ir Finansuotojas'!HL56</f>
        <v>0</v>
      </c>
      <c r="HM33" s="687">
        <f>+'Investuotojas ir Finansuotojas'!HM55+'Investuotojas ir Finansuotojas'!HM56</f>
        <v>0</v>
      </c>
      <c r="HN33" s="692">
        <f>SUM(HB33:HM34)</f>
        <v>0</v>
      </c>
      <c r="HO33" s="687">
        <f>+'Investuotojas ir Finansuotojas'!HO55+'Investuotojas ir Finansuotojas'!HO56</f>
        <v>0</v>
      </c>
      <c r="HP33" s="687">
        <f>+'Investuotojas ir Finansuotojas'!HP55+'Investuotojas ir Finansuotojas'!HP56</f>
        <v>0</v>
      </c>
      <c r="HQ33" s="687">
        <f>+'Investuotojas ir Finansuotojas'!HQ55+'Investuotojas ir Finansuotojas'!HQ56</f>
        <v>0</v>
      </c>
      <c r="HR33" s="687">
        <f>+'Investuotojas ir Finansuotojas'!HR55+'Investuotojas ir Finansuotojas'!HR56</f>
        <v>0</v>
      </c>
      <c r="HS33" s="687">
        <f>+'Investuotojas ir Finansuotojas'!HS55+'Investuotojas ir Finansuotojas'!HS56</f>
        <v>0</v>
      </c>
      <c r="HT33" s="687">
        <f>+'Investuotojas ir Finansuotojas'!HT55+'Investuotojas ir Finansuotojas'!HT56</f>
        <v>0</v>
      </c>
      <c r="HU33" s="687">
        <f>+'Investuotojas ir Finansuotojas'!HU55+'Investuotojas ir Finansuotojas'!HU56</f>
        <v>0</v>
      </c>
      <c r="HV33" s="687">
        <f>+'Investuotojas ir Finansuotojas'!HV55+'Investuotojas ir Finansuotojas'!HV56</f>
        <v>0</v>
      </c>
      <c r="HW33" s="687">
        <f>+'Investuotojas ir Finansuotojas'!HW55+'Investuotojas ir Finansuotojas'!HW56</f>
        <v>0</v>
      </c>
      <c r="HX33" s="687">
        <f>+'Investuotojas ir Finansuotojas'!HX55+'Investuotojas ir Finansuotojas'!HX56</f>
        <v>0</v>
      </c>
      <c r="HY33" s="687">
        <f>+'Investuotojas ir Finansuotojas'!HY55+'Investuotojas ir Finansuotojas'!HY56</f>
        <v>0</v>
      </c>
      <c r="HZ33" s="687">
        <f>+'Investuotojas ir Finansuotojas'!HZ55+'Investuotojas ir Finansuotojas'!HZ56</f>
        <v>0</v>
      </c>
      <c r="IA33" s="692">
        <f>SUM(HO33:HZ34)</f>
        <v>0</v>
      </c>
      <c r="IB33" s="687">
        <f>+'Investuotojas ir Finansuotojas'!IB55+'Investuotojas ir Finansuotojas'!IB56</f>
        <v>0</v>
      </c>
      <c r="IC33" s="687">
        <f>+'Investuotojas ir Finansuotojas'!IC55+'Investuotojas ir Finansuotojas'!IC56</f>
        <v>0</v>
      </c>
      <c r="ID33" s="687">
        <f>+'Investuotojas ir Finansuotojas'!ID55+'Investuotojas ir Finansuotojas'!ID56</f>
        <v>0</v>
      </c>
      <c r="IE33" s="687">
        <f>+'Investuotojas ir Finansuotojas'!IE55+'Investuotojas ir Finansuotojas'!IE56</f>
        <v>0</v>
      </c>
      <c r="IF33" s="687">
        <f>+'Investuotojas ir Finansuotojas'!IF55+'Investuotojas ir Finansuotojas'!IF56</f>
        <v>0</v>
      </c>
      <c r="IG33" s="687">
        <f>+'Investuotojas ir Finansuotojas'!IG55+'Investuotojas ir Finansuotojas'!IG56</f>
        <v>0</v>
      </c>
      <c r="IH33" s="687">
        <f>+'Investuotojas ir Finansuotojas'!IH55+'Investuotojas ir Finansuotojas'!IH56</f>
        <v>0</v>
      </c>
      <c r="II33" s="687">
        <f>+'Investuotojas ir Finansuotojas'!II55+'Investuotojas ir Finansuotojas'!II56</f>
        <v>0</v>
      </c>
      <c r="IJ33" s="687">
        <f>+'Investuotojas ir Finansuotojas'!IJ55+'Investuotojas ir Finansuotojas'!IJ56</f>
        <v>0</v>
      </c>
      <c r="IK33" s="687">
        <f>+'Investuotojas ir Finansuotojas'!IK55+'Investuotojas ir Finansuotojas'!IK56</f>
        <v>0</v>
      </c>
      <c r="IL33" s="687">
        <f>+'Investuotojas ir Finansuotojas'!IL55+'Investuotojas ir Finansuotojas'!IL56</f>
        <v>0</v>
      </c>
      <c r="IM33" s="687">
        <f>+'Investuotojas ir Finansuotojas'!IM55+'Investuotojas ir Finansuotojas'!IM56</f>
        <v>0</v>
      </c>
      <c r="IN33" s="692">
        <f>SUM(IB33:IM34)</f>
        <v>0</v>
      </c>
      <c r="IO33" s="687">
        <f>+'Investuotojas ir Finansuotojas'!IO55+'Investuotojas ir Finansuotojas'!IO56</f>
        <v>0</v>
      </c>
      <c r="IP33" s="687">
        <f>+'Investuotojas ir Finansuotojas'!IP55+'Investuotojas ir Finansuotojas'!IP56</f>
        <v>0</v>
      </c>
      <c r="IQ33" s="687">
        <f>+'Investuotojas ir Finansuotojas'!IQ55+'Investuotojas ir Finansuotojas'!IQ56</f>
        <v>0</v>
      </c>
      <c r="IR33" s="687">
        <f>+'Investuotojas ir Finansuotojas'!IR55+'Investuotojas ir Finansuotojas'!IR56</f>
        <v>0</v>
      </c>
      <c r="IS33" s="687">
        <f>+'Investuotojas ir Finansuotojas'!IS55+'Investuotojas ir Finansuotojas'!IS56</f>
        <v>0</v>
      </c>
      <c r="IT33" s="687">
        <f>+'Investuotojas ir Finansuotojas'!IT55+'Investuotojas ir Finansuotojas'!IT56</f>
        <v>0</v>
      </c>
      <c r="IU33" s="687">
        <f>+'Investuotojas ir Finansuotojas'!IU55+'Investuotojas ir Finansuotojas'!IU56</f>
        <v>0</v>
      </c>
      <c r="IV33" s="687">
        <f>+'Investuotojas ir Finansuotojas'!IV55+'Investuotojas ir Finansuotojas'!IV56</f>
        <v>0</v>
      </c>
      <c r="IW33" s="687">
        <f>+'Investuotojas ir Finansuotojas'!IW55+'Investuotojas ir Finansuotojas'!IW56</f>
        <v>0</v>
      </c>
      <c r="IX33" s="687">
        <f>+'Investuotojas ir Finansuotojas'!IX55+'Investuotojas ir Finansuotojas'!IX56</f>
        <v>0</v>
      </c>
      <c r="IY33" s="687">
        <f>+'Investuotojas ir Finansuotojas'!IY55+'Investuotojas ir Finansuotojas'!IY56</f>
        <v>0</v>
      </c>
      <c r="IZ33" s="687">
        <f>+'Investuotojas ir Finansuotojas'!IZ55+'Investuotojas ir Finansuotojas'!IZ56</f>
        <v>0</v>
      </c>
      <c r="JA33" s="692">
        <f>SUM(IO33:IZ34)</f>
        <v>0</v>
      </c>
      <c r="JB33" s="687">
        <f>+'Investuotojas ir Finansuotojas'!JB55+'Investuotojas ir Finansuotojas'!JB56</f>
        <v>0</v>
      </c>
      <c r="JC33" s="687">
        <f>+'Investuotojas ir Finansuotojas'!JC55+'Investuotojas ir Finansuotojas'!JC56</f>
        <v>0</v>
      </c>
      <c r="JD33" s="687">
        <f>+'Investuotojas ir Finansuotojas'!JD55+'Investuotojas ir Finansuotojas'!JD56</f>
        <v>0</v>
      </c>
      <c r="JE33" s="687">
        <f>+'Investuotojas ir Finansuotojas'!JE55+'Investuotojas ir Finansuotojas'!JE56</f>
        <v>0</v>
      </c>
      <c r="JF33" s="687">
        <f>+'Investuotojas ir Finansuotojas'!JF55+'Investuotojas ir Finansuotojas'!JF56</f>
        <v>0</v>
      </c>
      <c r="JG33" s="687">
        <f>+'Investuotojas ir Finansuotojas'!JG55+'Investuotojas ir Finansuotojas'!JG56</f>
        <v>0</v>
      </c>
      <c r="JH33" s="687">
        <f>+'Investuotojas ir Finansuotojas'!JH55+'Investuotojas ir Finansuotojas'!JH56</f>
        <v>0</v>
      </c>
      <c r="JI33" s="687">
        <f>+'Investuotojas ir Finansuotojas'!JI55+'Investuotojas ir Finansuotojas'!JI56</f>
        <v>0</v>
      </c>
      <c r="JJ33" s="687">
        <f>+'Investuotojas ir Finansuotojas'!JJ55+'Investuotojas ir Finansuotojas'!JJ56</f>
        <v>0</v>
      </c>
      <c r="JK33" s="687">
        <f>+'Investuotojas ir Finansuotojas'!JK55+'Investuotojas ir Finansuotojas'!JK56</f>
        <v>0</v>
      </c>
      <c r="JL33" s="687">
        <f>+'Investuotojas ir Finansuotojas'!JL55+'Investuotojas ir Finansuotojas'!JL56</f>
        <v>0</v>
      </c>
      <c r="JM33" s="687">
        <f>+'Investuotojas ir Finansuotojas'!JM55+'Investuotojas ir Finansuotojas'!JM56</f>
        <v>0</v>
      </c>
      <c r="JN33" s="692">
        <f>SUM(JB33:JM34)</f>
        <v>0</v>
      </c>
      <c r="JO33" s="687">
        <f>+'Investuotojas ir Finansuotojas'!JO55+'Investuotojas ir Finansuotojas'!JO56</f>
        <v>0</v>
      </c>
      <c r="JP33" s="687">
        <f>+'Investuotojas ir Finansuotojas'!JP55+'Investuotojas ir Finansuotojas'!JP56</f>
        <v>0</v>
      </c>
      <c r="JQ33" s="687">
        <f>+'Investuotojas ir Finansuotojas'!JQ55+'Investuotojas ir Finansuotojas'!JQ56</f>
        <v>0</v>
      </c>
      <c r="JR33" s="687">
        <f>+'Investuotojas ir Finansuotojas'!JR55+'Investuotojas ir Finansuotojas'!JR56</f>
        <v>0</v>
      </c>
      <c r="JS33" s="687">
        <f>+'Investuotojas ir Finansuotojas'!JS55+'Investuotojas ir Finansuotojas'!JS56</f>
        <v>0</v>
      </c>
      <c r="JT33" s="687">
        <f>+'Investuotojas ir Finansuotojas'!JT55+'Investuotojas ir Finansuotojas'!JT56</f>
        <v>0</v>
      </c>
      <c r="JU33" s="687">
        <f>+'Investuotojas ir Finansuotojas'!JU55+'Investuotojas ir Finansuotojas'!JU56</f>
        <v>0</v>
      </c>
      <c r="JV33" s="687">
        <f>+'Investuotojas ir Finansuotojas'!JV55+'Investuotojas ir Finansuotojas'!JV56</f>
        <v>0</v>
      </c>
      <c r="JW33" s="687">
        <f>+'Investuotojas ir Finansuotojas'!JW55+'Investuotojas ir Finansuotojas'!JW56</f>
        <v>0</v>
      </c>
      <c r="JX33" s="687">
        <f>+'Investuotojas ir Finansuotojas'!JX55+'Investuotojas ir Finansuotojas'!JX56</f>
        <v>0</v>
      </c>
      <c r="JY33" s="687">
        <f>+'Investuotojas ir Finansuotojas'!JY55+'Investuotojas ir Finansuotojas'!JY56</f>
        <v>0</v>
      </c>
      <c r="JZ33" s="687">
        <f>+'Investuotojas ir Finansuotojas'!JZ55+'Investuotojas ir Finansuotojas'!JZ56</f>
        <v>0</v>
      </c>
      <c r="KA33" s="692">
        <f>SUM(JO33:JZ34)</f>
        <v>0</v>
      </c>
      <c r="KB33" s="687">
        <f>+'Investuotojas ir Finansuotojas'!KB55+'Investuotojas ir Finansuotojas'!KB56</f>
        <v>0</v>
      </c>
      <c r="KC33" s="687">
        <f>+'Investuotojas ir Finansuotojas'!KC55+'Investuotojas ir Finansuotojas'!KC56</f>
        <v>0</v>
      </c>
      <c r="KD33" s="687">
        <f>+'Investuotojas ir Finansuotojas'!KD55+'Investuotojas ir Finansuotojas'!KD56</f>
        <v>0</v>
      </c>
      <c r="KE33" s="687">
        <f>+'Investuotojas ir Finansuotojas'!KE55+'Investuotojas ir Finansuotojas'!KE56</f>
        <v>0</v>
      </c>
      <c r="KF33" s="687">
        <f>+'Investuotojas ir Finansuotojas'!KF55+'Investuotojas ir Finansuotojas'!KF56</f>
        <v>0</v>
      </c>
      <c r="KG33" s="687">
        <f>+'Investuotojas ir Finansuotojas'!KG55+'Investuotojas ir Finansuotojas'!KG56</f>
        <v>0</v>
      </c>
      <c r="KH33" s="687">
        <f>+'Investuotojas ir Finansuotojas'!KH55+'Investuotojas ir Finansuotojas'!KH56</f>
        <v>0</v>
      </c>
      <c r="KI33" s="687">
        <f>+'Investuotojas ir Finansuotojas'!KI55+'Investuotojas ir Finansuotojas'!KI56</f>
        <v>0</v>
      </c>
      <c r="KJ33" s="687">
        <f>+'Investuotojas ir Finansuotojas'!KJ55+'Investuotojas ir Finansuotojas'!KJ56</f>
        <v>0</v>
      </c>
      <c r="KK33" s="687">
        <f>+'Investuotojas ir Finansuotojas'!KK55+'Investuotojas ir Finansuotojas'!KK56</f>
        <v>0</v>
      </c>
      <c r="KL33" s="687">
        <f>+'Investuotojas ir Finansuotojas'!KL55+'Investuotojas ir Finansuotojas'!KL56</f>
        <v>0</v>
      </c>
      <c r="KM33" s="687">
        <f>+'Investuotojas ir Finansuotojas'!KM55+'Investuotojas ir Finansuotojas'!KM56</f>
        <v>0</v>
      </c>
      <c r="KN33" s="692">
        <f>SUM(KB33:KM34)</f>
        <v>0</v>
      </c>
      <c r="KO33" s="687">
        <f>+'Investuotojas ir Finansuotojas'!KO55+'Investuotojas ir Finansuotojas'!KO56</f>
        <v>0</v>
      </c>
      <c r="KP33" s="687">
        <f>+'Investuotojas ir Finansuotojas'!KP55+'Investuotojas ir Finansuotojas'!KP56</f>
        <v>0</v>
      </c>
      <c r="KQ33" s="687">
        <f>+'Investuotojas ir Finansuotojas'!KQ55+'Investuotojas ir Finansuotojas'!KQ56</f>
        <v>0</v>
      </c>
      <c r="KR33" s="687">
        <f>+'Investuotojas ir Finansuotojas'!KR55+'Investuotojas ir Finansuotojas'!KR56</f>
        <v>0</v>
      </c>
      <c r="KS33" s="687">
        <f>+'Investuotojas ir Finansuotojas'!KS55+'Investuotojas ir Finansuotojas'!KS56</f>
        <v>0</v>
      </c>
      <c r="KT33" s="687">
        <f>+'Investuotojas ir Finansuotojas'!KT55+'Investuotojas ir Finansuotojas'!KT56</f>
        <v>0</v>
      </c>
      <c r="KU33" s="687">
        <f>+'Investuotojas ir Finansuotojas'!KU55+'Investuotojas ir Finansuotojas'!KU56</f>
        <v>0</v>
      </c>
      <c r="KV33" s="687">
        <f>+'Investuotojas ir Finansuotojas'!KV55+'Investuotojas ir Finansuotojas'!KV56</f>
        <v>0</v>
      </c>
      <c r="KW33" s="687">
        <f>+'Investuotojas ir Finansuotojas'!KW55+'Investuotojas ir Finansuotojas'!KW56</f>
        <v>0</v>
      </c>
      <c r="KX33" s="687">
        <f>+'Investuotojas ir Finansuotojas'!KX55+'Investuotojas ir Finansuotojas'!KX56</f>
        <v>0</v>
      </c>
      <c r="KY33" s="687">
        <f>+'Investuotojas ir Finansuotojas'!KY55+'Investuotojas ir Finansuotojas'!KY56</f>
        <v>0</v>
      </c>
      <c r="KZ33" s="687">
        <f>+'Investuotojas ir Finansuotojas'!KZ55+'Investuotojas ir Finansuotojas'!KZ56</f>
        <v>0</v>
      </c>
      <c r="LA33" s="692">
        <f>SUM(KO33:KZ34)</f>
        <v>0</v>
      </c>
      <c r="LB33" s="687">
        <f>+'Investuotojas ir Finansuotojas'!LB55+'Investuotojas ir Finansuotojas'!LB56</f>
        <v>0</v>
      </c>
      <c r="LC33" s="687">
        <f>+'Investuotojas ir Finansuotojas'!LC55+'Investuotojas ir Finansuotojas'!LC56</f>
        <v>0</v>
      </c>
      <c r="LD33" s="687">
        <f>+'Investuotojas ir Finansuotojas'!LD55+'Investuotojas ir Finansuotojas'!LD56</f>
        <v>0</v>
      </c>
      <c r="LE33" s="687">
        <f>+'Investuotojas ir Finansuotojas'!LE55+'Investuotojas ir Finansuotojas'!LE56</f>
        <v>0</v>
      </c>
      <c r="LF33" s="687">
        <f>+'Investuotojas ir Finansuotojas'!LF55+'Investuotojas ir Finansuotojas'!LF56</f>
        <v>0</v>
      </c>
      <c r="LG33" s="687">
        <f>+'Investuotojas ir Finansuotojas'!LG55+'Investuotojas ir Finansuotojas'!LG56</f>
        <v>0</v>
      </c>
      <c r="LH33" s="687">
        <f>+'Investuotojas ir Finansuotojas'!LH55+'Investuotojas ir Finansuotojas'!LH56</f>
        <v>0</v>
      </c>
      <c r="LI33" s="687">
        <f>+'Investuotojas ir Finansuotojas'!LI55+'Investuotojas ir Finansuotojas'!LI56</f>
        <v>0</v>
      </c>
      <c r="LJ33" s="687">
        <f>+'Investuotojas ir Finansuotojas'!LJ55+'Investuotojas ir Finansuotojas'!LJ56</f>
        <v>0</v>
      </c>
      <c r="LK33" s="687">
        <f>+'Investuotojas ir Finansuotojas'!LK55+'Investuotojas ir Finansuotojas'!LK56</f>
        <v>0</v>
      </c>
      <c r="LL33" s="687">
        <f>+'Investuotojas ir Finansuotojas'!LL55+'Investuotojas ir Finansuotojas'!LL56</f>
        <v>0</v>
      </c>
      <c r="LM33" s="687">
        <f>+'Investuotojas ir Finansuotojas'!LM55+'Investuotojas ir Finansuotojas'!LM56</f>
        <v>0</v>
      </c>
      <c r="LN33" s="692">
        <f>SUM(LB33:LM34)</f>
        <v>0</v>
      </c>
    </row>
    <row r="34" spans="1:326" s="545" customFormat="1">
      <c r="A34" s="541" t="str">
        <f t="shared" si="284"/>
        <v>M2 - Nuosavo kapitalo srautai</v>
      </c>
      <c r="B34" s="687"/>
      <c r="C34" s="687"/>
      <c r="D34" s="687"/>
      <c r="E34" s="687"/>
      <c r="F34" s="687"/>
      <c r="G34" s="687"/>
      <c r="H34" s="687"/>
      <c r="I34" s="687"/>
      <c r="J34" s="687"/>
      <c r="K34" s="687"/>
      <c r="L34" s="687"/>
      <c r="M34" s="687"/>
      <c r="N34" s="691">
        <f>SUM(B34:M34)</f>
        <v>0</v>
      </c>
      <c r="O34" s="689"/>
      <c r="P34" s="689"/>
      <c r="Q34" s="689"/>
      <c r="R34" s="689"/>
      <c r="S34" s="689"/>
      <c r="T34" s="689"/>
      <c r="U34" s="689"/>
      <c r="V34" s="689"/>
      <c r="W34" s="689"/>
      <c r="X34" s="689"/>
      <c r="Y34" s="689"/>
      <c r="Z34" s="689"/>
      <c r="AA34" s="692"/>
      <c r="AB34" s="687"/>
      <c r="AC34" s="687"/>
      <c r="AD34" s="687"/>
      <c r="AE34" s="687"/>
      <c r="AF34" s="687"/>
      <c r="AG34" s="687"/>
      <c r="AH34" s="687"/>
      <c r="AI34" s="687"/>
      <c r="AJ34" s="687"/>
      <c r="AK34" s="687"/>
      <c r="AL34" s="687"/>
      <c r="AM34" s="687"/>
      <c r="AN34" s="692"/>
      <c r="AO34" s="687"/>
      <c r="AP34" s="687"/>
      <c r="AQ34" s="687"/>
      <c r="AR34" s="687"/>
      <c r="AS34" s="687"/>
      <c r="AT34" s="687"/>
      <c r="AU34" s="687"/>
      <c r="AV34" s="687"/>
      <c r="AW34" s="687"/>
      <c r="AX34" s="687"/>
      <c r="AY34" s="687"/>
      <c r="AZ34" s="687"/>
      <c r="BA34" s="691"/>
      <c r="BB34" s="689"/>
      <c r="BC34" s="689"/>
      <c r="BD34" s="689"/>
      <c r="BE34" s="689"/>
      <c r="BF34" s="689"/>
      <c r="BG34" s="689"/>
      <c r="BH34" s="689"/>
      <c r="BI34" s="689"/>
      <c r="BJ34" s="689"/>
      <c r="BK34" s="689"/>
      <c r="BL34" s="689"/>
      <c r="BM34" s="689"/>
      <c r="BN34" s="691"/>
      <c r="BO34" s="689"/>
      <c r="BP34" s="689"/>
      <c r="BQ34" s="689"/>
      <c r="BR34" s="689"/>
      <c r="BS34" s="689"/>
      <c r="BT34" s="689"/>
      <c r="BU34" s="689"/>
      <c r="BV34" s="689"/>
      <c r="BW34" s="689"/>
      <c r="BX34" s="689"/>
      <c r="BY34" s="689"/>
      <c r="BZ34" s="689"/>
      <c r="CA34" s="692"/>
      <c r="CB34" s="687"/>
      <c r="CC34" s="687"/>
      <c r="CD34" s="687"/>
      <c r="CE34" s="687"/>
      <c r="CF34" s="687"/>
      <c r="CG34" s="687"/>
      <c r="CH34" s="687"/>
      <c r="CI34" s="687"/>
      <c r="CJ34" s="687"/>
      <c r="CK34" s="687"/>
      <c r="CL34" s="687"/>
      <c r="CM34" s="687"/>
      <c r="CN34" s="692"/>
      <c r="CO34" s="687"/>
      <c r="CP34" s="687"/>
      <c r="CQ34" s="687"/>
      <c r="CR34" s="687"/>
      <c r="CS34" s="687"/>
      <c r="CT34" s="687"/>
      <c r="CU34" s="687"/>
      <c r="CV34" s="687"/>
      <c r="CW34" s="687"/>
      <c r="CX34" s="687"/>
      <c r="CY34" s="687"/>
      <c r="CZ34" s="687"/>
      <c r="DA34" s="692"/>
      <c r="DB34" s="687"/>
      <c r="DC34" s="687"/>
      <c r="DD34" s="687"/>
      <c r="DE34" s="687"/>
      <c r="DF34" s="687"/>
      <c r="DG34" s="687"/>
      <c r="DH34" s="687"/>
      <c r="DI34" s="687"/>
      <c r="DJ34" s="687"/>
      <c r="DK34" s="687"/>
      <c r="DL34" s="687"/>
      <c r="DM34" s="687"/>
      <c r="DN34" s="692"/>
      <c r="DO34" s="687"/>
      <c r="DP34" s="687"/>
      <c r="DQ34" s="687"/>
      <c r="DR34" s="687"/>
      <c r="DS34" s="687"/>
      <c r="DT34" s="687"/>
      <c r="DU34" s="687"/>
      <c r="DV34" s="687"/>
      <c r="DW34" s="687"/>
      <c r="DX34" s="687"/>
      <c r="DY34" s="687"/>
      <c r="DZ34" s="687"/>
      <c r="EA34" s="692"/>
      <c r="EB34" s="687"/>
      <c r="EC34" s="687"/>
      <c r="ED34" s="687"/>
      <c r="EE34" s="687"/>
      <c r="EF34" s="687"/>
      <c r="EG34" s="687"/>
      <c r="EH34" s="687"/>
      <c r="EI34" s="687"/>
      <c r="EJ34" s="687"/>
      <c r="EK34" s="687"/>
      <c r="EL34" s="687"/>
      <c r="EM34" s="687"/>
      <c r="EN34" s="692"/>
      <c r="EO34" s="687"/>
      <c r="EP34" s="687"/>
      <c r="EQ34" s="687"/>
      <c r="ER34" s="687"/>
      <c r="ES34" s="687"/>
      <c r="ET34" s="687"/>
      <c r="EU34" s="687"/>
      <c r="EV34" s="687"/>
      <c r="EW34" s="687"/>
      <c r="EX34" s="687"/>
      <c r="EY34" s="687"/>
      <c r="EZ34" s="687"/>
      <c r="FA34" s="692"/>
      <c r="FB34" s="687"/>
      <c r="FC34" s="687"/>
      <c r="FD34" s="687"/>
      <c r="FE34" s="687"/>
      <c r="FF34" s="687"/>
      <c r="FG34" s="687"/>
      <c r="FH34" s="687"/>
      <c r="FI34" s="687"/>
      <c r="FJ34" s="687"/>
      <c r="FK34" s="687"/>
      <c r="FL34" s="687"/>
      <c r="FM34" s="687"/>
      <c r="FN34" s="692"/>
      <c r="FO34" s="687"/>
      <c r="FP34" s="687"/>
      <c r="FQ34" s="687"/>
      <c r="FR34" s="687"/>
      <c r="FS34" s="687"/>
      <c r="FT34" s="687"/>
      <c r="FU34" s="687"/>
      <c r="FV34" s="687"/>
      <c r="FW34" s="687"/>
      <c r="FX34" s="687"/>
      <c r="FY34" s="687"/>
      <c r="FZ34" s="687"/>
      <c r="GA34" s="692"/>
      <c r="GB34" s="687"/>
      <c r="GC34" s="687"/>
      <c r="GD34" s="687"/>
      <c r="GE34" s="687"/>
      <c r="GF34" s="687"/>
      <c r="GG34" s="687"/>
      <c r="GH34" s="687"/>
      <c r="GI34" s="687"/>
      <c r="GJ34" s="687"/>
      <c r="GK34" s="687"/>
      <c r="GL34" s="687"/>
      <c r="GM34" s="687"/>
      <c r="GN34" s="692"/>
      <c r="GO34" s="687"/>
      <c r="GP34" s="687"/>
      <c r="GQ34" s="687"/>
      <c r="GR34" s="687"/>
      <c r="GS34" s="687"/>
      <c r="GT34" s="687"/>
      <c r="GU34" s="687"/>
      <c r="GV34" s="687"/>
      <c r="GW34" s="687"/>
      <c r="GX34" s="687"/>
      <c r="GY34" s="687"/>
      <c r="GZ34" s="687"/>
      <c r="HA34" s="692"/>
      <c r="HB34" s="687"/>
      <c r="HC34" s="687"/>
      <c r="HD34" s="687"/>
      <c r="HE34" s="687"/>
      <c r="HF34" s="687"/>
      <c r="HG34" s="687"/>
      <c r="HH34" s="687"/>
      <c r="HI34" s="687"/>
      <c r="HJ34" s="687"/>
      <c r="HK34" s="687"/>
      <c r="HL34" s="687"/>
      <c r="HM34" s="687"/>
      <c r="HN34" s="692"/>
      <c r="HO34" s="687"/>
      <c r="HP34" s="687"/>
      <c r="HQ34" s="687"/>
      <c r="HR34" s="687"/>
      <c r="HS34" s="687"/>
      <c r="HT34" s="687"/>
      <c r="HU34" s="687"/>
      <c r="HV34" s="687"/>
      <c r="HW34" s="687"/>
      <c r="HX34" s="687"/>
      <c r="HY34" s="687"/>
      <c r="HZ34" s="687"/>
      <c r="IA34" s="692"/>
      <c r="IB34" s="687"/>
      <c r="IC34" s="687"/>
      <c r="ID34" s="687"/>
      <c r="IE34" s="687"/>
      <c r="IF34" s="687"/>
      <c r="IG34" s="687"/>
      <c r="IH34" s="687"/>
      <c r="II34" s="687"/>
      <c r="IJ34" s="687"/>
      <c r="IK34" s="687"/>
      <c r="IL34" s="687"/>
      <c r="IM34" s="687"/>
      <c r="IN34" s="692"/>
      <c r="IO34" s="687"/>
      <c r="IP34" s="687"/>
      <c r="IQ34" s="687"/>
      <c r="IR34" s="687"/>
      <c r="IS34" s="687"/>
      <c r="IT34" s="687"/>
      <c r="IU34" s="687"/>
      <c r="IV34" s="687"/>
      <c r="IW34" s="687"/>
      <c r="IX34" s="687"/>
      <c r="IY34" s="687"/>
      <c r="IZ34" s="687"/>
      <c r="JA34" s="692"/>
      <c r="JB34" s="687"/>
      <c r="JC34" s="687"/>
      <c r="JD34" s="687"/>
      <c r="JE34" s="687"/>
      <c r="JF34" s="687"/>
      <c r="JG34" s="687"/>
      <c r="JH34" s="687"/>
      <c r="JI34" s="687"/>
      <c r="JJ34" s="687"/>
      <c r="JK34" s="687"/>
      <c r="JL34" s="687"/>
      <c r="JM34" s="687"/>
      <c r="JN34" s="692"/>
      <c r="JO34" s="687"/>
      <c r="JP34" s="687"/>
      <c r="JQ34" s="687"/>
      <c r="JR34" s="687"/>
      <c r="JS34" s="687"/>
      <c r="JT34" s="687"/>
      <c r="JU34" s="687"/>
      <c r="JV34" s="687"/>
      <c r="JW34" s="687"/>
      <c r="JX34" s="687"/>
      <c r="JY34" s="687"/>
      <c r="JZ34" s="687"/>
      <c r="KA34" s="692"/>
      <c r="KB34" s="687"/>
      <c r="KC34" s="687"/>
      <c r="KD34" s="687"/>
      <c r="KE34" s="687"/>
      <c r="KF34" s="687"/>
      <c r="KG34" s="687"/>
      <c r="KH34" s="687"/>
      <c r="KI34" s="687"/>
      <c r="KJ34" s="687"/>
      <c r="KK34" s="687"/>
      <c r="KL34" s="687"/>
      <c r="KM34" s="687"/>
      <c r="KN34" s="692"/>
      <c r="KO34" s="687"/>
      <c r="KP34" s="687"/>
      <c r="KQ34" s="687"/>
      <c r="KR34" s="687"/>
      <c r="KS34" s="687"/>
      <c r="KT34" s="687"/>
      <c r="KU34" s="687"/>
      <c r="KV34" s="687"/>
      <c r="KW34" s="687"/>
      <c r="KX34" s="687"/>
      <c r="KY34" s="687"/>
      <c r="KZ34" s="687"/>
      <c r="LA34" s="692"/>
      <c r="LB34" s="687"/>
      <c r="LC34" s="687"/>
      <c r="LD34" s="687"/>
      <c r="LE34" s="687"/>
      <c r="LF34" s="687"/>
      <c r="LG34" s="687"/>
      <c r="LH34" s="687"/>
      <c r="LI34" s="687"/>
      <c r="LJ34" s="687"/>
      <c r="LK34" s="687"/>
      <c r="LL34" s="687"/>
      <c r="LM34" s="687"/>
      <c r="LN34" s="692"/>
    </row>
    <row r="35" spans="1:326" s="545" customFormat="1">
      <c r="A35" s="541" t="str">
        <f t="shared" si="284"/>
        <v>M3 - Finansinės ir investicinės veiklos pajamos</v>
      </c>
      <c r="B35" s="401">
        <f>IF(B5,'Dalyvio prielaidos'!$G$7/12-B33,0)</f>
        <v>0</v>
      </c>
      <c r="C35" s="401">
        <f>IF(C5,'Dalyvio prielaidos'!$G$7/12-C33,0)</f>
        <v>0</v>
      </c>
      <c r="D35" s="401">
        <f>IF(D5,'Dalyvio prielaidos'!$G$7/12-D33,0)</f>
        <v>0</v>
      </c>
      <c r="E35" s="401">
        <f>IF(E5,'Dalyvio prielaidos'!$G$7/12-E33,0)</f>
        <v>0</v>
      </c>
      <c r="F35" s="401">
        <f>IF(F5,'Dalyvio prielaidos'!$G$7/12-F33,0)</f>
        <v>0</v>
      </c>
      <c r="G35" s="401">
        <f>IF(G5,'Dalyvio prielaidos'!$G$7/12-G33,0)</f>
        <v>0</v>
      </c>
      <c r="H35" s="401">
        <f>IF(H5,'Dalyvio prielaidos'!$G$7/12-H33,0)</f>
        <v>0</v>
      </c>
      <c r="I35" s="401">
        <f>IF(I5,'Dalyvio prielaidos'!$G$7/12-I33,0)</f>
        <v>0</v>
      </c>
      <c r="J35" s="401">
        <f>IF(J5,'Dalyvio prielaidos'!$G$7/12-J33,0)</f>
        <v>0</v>
      </c>
      <c r="K35" s="401">
        <f>IF(K5,'Dalyvio prielaidos'!$G$7/12-K33,0)</f>
        <v>0</v>
      </c>
      <c r="L35" s="401">
        <f>IF(L5,'Dalyvio prielaidos'!$G$7/12-L33,0)</f>
        <v>0</v>
      </c>
      <c r="M35" s="401">
        <f>IF(M5,'Dalyvio prielaidos'!$G$7/12-M33,0)</f>
        <v>0</v>
      </c>
      <c r="N35" s="539">
        <f>SUM(B35:M35)</f>
        <v>0</v>
      </c>
      <c r="O35" s="401">
        <f>IF(O5,'Dalyvio prielaidos'!$G$7/12-O33,0)</f>
        <v>0</v>
      </c>
      <c r="P35" s="401">
        <f>IF(P5,'Dalyvio prielaidos'!$G$7/12-P33,0)</f>
        <v>0</v>
      </c>
      <c r="Q35" s="401">
        <f>IF(Q5,'Dalyvio prielaidos'!$G$7/12-Q33,0)</f>
        <v>0</v>
      </c>
      <c r="R35" s="401">
        <f>IF(R5,'Dalyvio prielaidos'!$G$7/12-R33,0)</f>
        <v>0</v>
      </c>
      <c r="S35" s="401">
        <f>IF(S5,'Dalyvio prielaidos'!$G$7/12-S33,0)</f>
        <v>0</v>
      </c>
      <c r="T35" s="401">
        <f>IF(T5,'Dalyvio prielaidos'!$G$7/12-T33,0)</f>
        <v>0</v>
      </c>
      <c r="U35" s="401">
        <f>IF(U5,'Dalyvio prielaidos'!$G$7/12-U33,0)</f>
        <v>0</v>
      </c>
      <c r="V35" s="401">
        <f>IF(V5,'Dalyvio prielaidos'!$G$7/12-V33,0)</f>
        <v>0</v>
      </c>
      <c r="W35" s="401">
        <f>IF(W5,'Dalyvio prielaidos'!$G$7/12-W33,0)</f>
        <v>0</v>
      </c>
      <c r="X35" s="401">
        <f>IF(X5,'Dalyvio prielaidos'!$G$7/12-X33,0)</f>
        <v>0</v>
      </c>
      <c r="Y35" s="401">
        <f>IF(Y5,'Dalyvio prielaidos'!$G$7/12-Y33,0)</f>
        <v>0</v>
      </c>
      <c r="Z35" s="401">
        <f>IF(Z5,'Dalyvio prielaidos'!$G$7/12-Z33,0)</f>
        <v>0</v>
      </c>
      <c r="AA35" s="539">
        <f>SUM(O35:Z35)</f>
        <v>0</v>
      </c>
      <c r="AB35" s="401">
        <f>AB15</f>
        <v>0</v>
      </c>
      <c r="AC35" s="401">
        <f t="shared" ref="AC35:AM35" si="285">AC15</f>
        <v>0</v>
      </c>
      <c r="AD35" s="401">
        <f t="shared" si="285"/>
        <v>0</v>
      </c>
      <c r="AE35" s="401">
        <f t="shared" si="285"/>
        <v>0</v>
      </c>
      <c r="AF35" s="401">
        <f t="shared" si="285"/>
        <v>0</v>
      </c>
      <c r="AG35" s="401">
        <f t="shared" si="285"/>
        <v>0</v>
      </c>
      <c r="AH35" s="401">
        <f t="shared" si="285"/>
        <v>0</v>
      </c>
      <c r="AI35" s="401">
        <f t="shared" si="285"/>
        <v>0</v>
      </c>
      <c r="AJ35" s="401">
        <f t="shared" si="285"/>
        <v>0</v>
      </c>
      <c r="AK35" s="401">
        <f t="shared" si="285"/>
        <v>0</v>
      </c>
      <c r="AL35" s="401">
        <f t="shared" si="285"/>
        <v>0</v>
      </c>
      <c r="AM35" s="401">
        <f t="shared" si="285"/>
        <v>0</v>
      </c>
      <c r="AN35" s="605">
        <f>SUM(AB35:AM35)</f>
        <v>0</v>
      </c>
      <c r="AO35" s="401">
        <f>AO15</f>
        <v>80698.543361136122</v>
      </c>
      <c r="AP35" s="401">
        <f t="shared" ref="AP35:AZ35" si="286">AP15</f>
        <v>8969.8584860559822</v>
      </c>
      <c r="AQ35" s="401">
        <f t="shared" si="286"/>
        <v>8677.8452701519309</v>
      </c>
      <c r="AR35" s="401">
        <f t="shared" si="286"/>
        <v>8384.6153325149389</v>
      </c>
      <c r="AS35" s="401">
        <f t="shared" si="286"/>
        <v>8090.1636034711164</v>
      </c>
      <c r="AT35" s="401">
        <f t="shared" si="286"/>
        <v>7794.4849922229523</v>
      </c>
      <c r="AU35" s="401">
        <f t="shared" si="286"/>
        <v>7497.5743867612518</v>
      </c>
      <c r="AV35" s="401">
        <f t="shared" si="286"/>
        <v>7199.4266537768026</v>
      </c>
      <c r="AW35" s="401">
        <f t="shared" si="286"/>
        <v>6900.0366385715797</v>
      </c>
      <c r="AX35" s="401">
        <f t="shared" si="286"/>
        <v>37605.633093519085</v>
      </c>
      <c r="AY35" s="401">
        <f t="shared" si="286"/>
        <v>68181.818181818177</v>
      </c>
      <c r="AZ35" s="401">
        <f t="shared" si="286"/>
        <v>68181.818181818177</v>
      </c>
      <c r="BA35" s="539">
        <f>SUM(AO35:AZ35)</f>
        <v>318181.81818181812</v>
      </c>
      <c r="BB35" s="401">
        <f t="shared" ref="BB35:BM35" si="287">+BB15</f>
        <v>68181.818181818177</v>
      </c>
      <c r="BC35" s="401">
        <f t="shared" si="287"/>
        <v>68181.818181818177</v>
      </c>
      <c r="BD35" s="401">
        <f t="shared" si="287"/>
        <v>68181.818181818177</v>
      </c>
      <c r="BE35" s="401">
        <f t="shared" si="287"/>
        <v>68181.818181818177</v>
      </c>
      <c r="BF35" s="401">
        <f t="shared" si="287"/>
        <v>68181.818181818177</v>
      </c>
      <c r="BG35" s="401">
        <f t="shared" si="287"/>
        <v>68181.818181818177</v>
      </c>
      <c r="BH35" s="401">
        <f t="shared" si="287"/>
        <v>68181.818181818177</v>
      </c>
      <c r="BI35" s="401">
        <f t="shared" si="287"/>
        <v>68181.818181818177</v>
      </c>
      <c r="BJ35" s="401">
        <f t="shared" si="287"/>
        <v>68181.818181818177</v>
      </c>
      <c r="BK35" s="401">
        <f t="shared" si="287"/>
        <v>68181.818181818177</v>
      </c>
      <c r="BL35" s="401">
        <f t="shared" si="287"/>
        <v>68181.818181818177</v>
      </c>
      <c r="BM35" s="401">
        <f t="shared" si="287"/>
        <v>68181.818181818177</v>
      </c>
      <c r="BN35" s="539">
        <f>SUM(BB35:BM35)</f>
        <v>818181.81818181789</v>
      </c>
      <c r="BO35" s="401">
        <f t="shared" ref="BO35:BZ35" si="288">+BO15</f>
        <v>68181.818181818177</v>
      </c>
      <c r="BP35" s="401">
        <f t="shared" si="288"/>
        <v>68181.818181818177</v>
      </c>
      <c r="BQ35" s="401">
        <f t="shared" si="288"/>
        <v>68181.818181818177</v>
      </c>
      <c r="BR35" s="401">
        <f t="shared" si="288"/>
        <v>68181.818181818177</v>
      </c>
      <c r="BS35" s="401">
        <f t="shared" si="288"/>
        <v>68181.818181818177</v>
      </c>
      <c r="BT35" s="401">
        <f t="shared" si="288"/>
        <v>68181.818181818177</v>
      </c>
      <c r="BU35" s="401">
        <f t="shared" si="288"/>
        <v>68181.818181818177</v>
      </c>
      <c r="BV35" s="401">
        <f t="shared" si="288"/>
        <v>68181.818181818177</v>
      </c>
      <c r="BW35" s="401">
        <f t="shared" si="288"/>
        <v>68181.818181818177</v>
      </c>
      <c r="BX35" s="401">
        <f t="shared" si="288"/>
        <v>68181.818181818177</v>
      </c>
      <c r="BY35" s="401">
        <f t="shared" si="288"/>
        <v>68181.818181818177</v>
      </c>
      <c r="BZ35" s="401">
        <f t="shared" si="288"/>
        <v>68181.818181818177</v>
      </c>
      <c r="CA35" s="539">
        <f>SUM(BO35:BZ35)</f>
        <v>818181.81818181789</v>
      </c>
      <c r="CB35" s="401">
        <f t="shared" ref="CB35:CM35" si="289">+CB15</f>
        <v>68181.818181818177</v>
      </c>
      <c r="CC35" s="401">
        <f t="shared" si="289"/>
        <v>68181.818181818177</v>
      </c>
      <c r="CD35" s="401">
        <f t="shared" si="289"/>
        <v>68181.818181818177</v>
      </c>
      <c r="CE35" s="401">
        <f t="shared" si="289"/>
        <v>68181.818181818177</v>
      </c>
      <c r="CF35" s="401">
        <f t="shared" si="289"/>
        <v>68181.818181818177</v>
      </c>
      <c r="CG35" s="401">
        <f t="shared" si="289"/>
        <v>68181.818181818177</v>
      </c>
      <c r="CH35" s="401">
        <f t="shared" si="289"/>
        <v>68181.818181818177</v>
      </c>
      <c r="CI35" s="401">
        <f t="shared" si="289"/>
        <v>68181.818181818177</v>
      </c>
      <c r="CJ35" s="401">
        <f t="shared" si="289"/>
        <v>68181.818181818177</v>
      </c>
      <c r="CK35" s="401">
        <f t="shared" si="289"/>
        <v>68181.818181818177</v>
      </c>
      <c r="CL35" s="401">
        <f t="shared" si="289"/>
        <v>68181.818181818177</v>
      </c>
      <c r="CM35" s="401">
        <f t="shared" si="289"/>
        <v>68181.818181818177</v>
      </c>
      <c r="CN35" s="539">
        <f>SUM(CB35:CM35)</f>
        <v>818181.81818181789</v>
      </c>
      <c r="CO35" s="401">
        <f t="shared" ref="CO35:CZ35" si="290">+CO15</f>
        <v>68181.818181818177</v>
      </c>
      <c r="CP35" s="401">
        <f t="shared" si="290"/>
        <v>68181.818181818177</v>
      </c>
      <c r="CQ35" s="401">
        <f t="shared" si="290"/>
        <v>68181.818181818177</v>
      </c>
      <c r="CR35" s="401">
        <f t="shared" si="290"/>
        <v>68181.818181818177</v>
      </c>
      <c r="CS35" s="401">
        <f t="shared" si="290"/>
        <v>68181.818181818177</v>
      </c>
      <c r="CT35" s="401">
        <f t="shared" si="290"/>
        <v>68181.818181818177</v>
      </c>
      <c r="CU35" s="401">
        <f t="shared" si="290"/>
        <v>68181.818181818177</v>
      </c>
      <c r="CV35" s="401">
        <f t="shared" si="290"/>
        <v>68181.818181818177</v>
      </c>
      <c r="CW35" s="401">
        <f t="shared" si="290"/>
        <v>68181.818181818177</v>
      </c>
      <c r="CX35" s="401">
        <f t="shared" si="290"/>
        <v>68181.818181818177</v>
      </c>
      <c r="CY35" s="401">
        <f t="shared" si="290"/>
        <v>68181.818181818177</v>
      </c>
      <c r="CZ35" s="401">
        <f t="shared" si="290"/>
        <v>68181.818181818177</v>
      </c>
      <c r="DA35" s="539">
        <f>SUM(CO35:CZ35)</f>
        <v>818181.81818181789</v>
      </c>
      <c r="DB35" s="401">
        <f t="shared" ref="DB35:DM35" si="291">+DB15</f>
        <v>68181.818181818177</v>
      </c>
      <c r="DC35" s="401">
        <f t="shared" si="291"/>
        <v>68181.818181818177</v>
      </c>
      <c r="DD35" s="401">
        <f t="shared" si="291"/>
        <v>68181.818181818177</v>
      </c>
      <c r="DE35" s="401">
        <f t="shared" si="291"/>
        <v>68181.818181818177</v>
      </c>
      <c r="DF35" s="401">
        <f t="shared" si="291"/>
        <v>68181.818181818177</v>
      </c>
      <c r="DG35" s="401">
        <f t="shared" si="291"/>
        <v>68181.818181818177</v>
      </c>
      <c r="DH35" s="401">
        <f t="shared" si="291"/>
        <v>68181.818181818177</v>
      </c>
      <c r="DI35" s="401">
        <f t="shared" si="291"/>
        <v>68181.818181818177</v>
      </c>
      <c r="DJ35" s="401">
        <f t="shared" si="291"/>
        <v>68181.818181818177</v>
      </c>
      <c r="DK35" s="401">
        <f t="shared" si="291"/>
        <v>68181.818181818177</v>
      </c>
      <c r="DL35" s="401">
        <f t="shared" si="291"/>
        <v>68181.818181818177</v>
      </c>
      <c r="DM35" s="401">
        <f t="shared" si="291"/>
        <v>68181.818181818177</v>
      </c>
      <c r="DN35" s="539">
        <f>SUM(DB35:DM35)</f>
        <v>818181.81818181789</v>
      </c>
      <c r="DO35" s="401">
        <f t="shared" ref="DO35:DZ35" si="292">+DO15</f>
        <v>68181.818181818177</v>
      </c>
      <c r="DP35" s="401">
        <f t="shared" si="292"/>
        <v>68181.818181818177</v>
      </c>
      <c r="DQ35" s="401">
        <f t="shared" si="292"/>
        <v>68181.818181818177</v>
      </c>
      <c r="DR35" s="401">
        <f t="shared" si="292"/>
        <v>68181.818181818177</v>
      </c>
      <c r="DS35" s="401">
        <f t="shared" si="292"/>
        <v>68181.818181818177</v>
      </c>
      <c r="DT35" s="401">
        <f t="shared" si="292"/>
        <v>68181.818181818177</v>
      </c>
      <c r="DU35" s="401">
        <f t="shared" si="292"/>
        <v>68181.818181818177</v>
      </c>
      <c r="DV35" s="401">
        <f t="shared" si="292"/>
        <v>68181.818181818177</v>
      </c>
      <c r="DW35" s="401">
        <f t="shared" si="292"/>
        <v>68181.818181818177</v>
      </c>
      <c r="DX35" s="401">
        <f t="shared" si="292"/>
        <v>68181.818181818177</v>
      </c>
      <c r="DY35" s="401">
        <f t="shared" si="292"/>
        <v>68181.818181818177</v>
      </c>
      <c r="DZ35" s="401">
        <f t="shared" si="292"/>
        <v>68181.818181818177</v>
      </c>
      <c r="EA35" s="539">
        <f>SUM(DO35:DZ35)</f>
        <v>818181.81818181789</v>
      </c>
      <c r="EB35" s="401">
        <f t="shared" ref="EB35:EM35" si="293">+EB15</f>
        <v>68181.818181818177</v>
      </c>
      <c r="EC35" s="401">
        <f t="shared" si="293"/>
        <v>68181.818181818177</v>
      </c>
      <c r="ED35" s="401">
        <f t="shared" si="293"/>
        <v>68181.818181818177</v>
      </c>
      <c r="EE35" s="401">
        <f t="shared" si="293"/>
        <v>68181.818181818177</v>
      </c>
      <c r="EF35" s="401">
        <f t="shared" si="293"/>
        <v>68181.818181818177</v>
      </c>
      <c r="EG35" s="401">
        <f t="shared" si="293"/>
        <v>68181.818181818177</v>
      </c>
      <c r="EH35" s="401">
        <f t="shared" si="293"/>
        <v>68181.818181818177</v>
      </c>
      <c r="EI35" s="401">
        <f t="shared" si="293"/>
        <v>68181.818181818177</v>
      </c>
      <c r="EJ35" s="401">
        <f t="shared" si="293"/>
        <v>68181.818181818177</v>
      </c>
      <c r="EK35" s="401">
        <f t="shared" si="293"/>
        <v>68181.818181818177</v>
      </c>
      <c r="EL35" s="401">
        <f t="shared" si="293"/>
        <v>68181.818181818177</v>
      </c>
      <c r="EM35" s="401">
        <f t="shared" si="293"/>
        <v>68181.818181818177</v>
      </c>
      <c r="EN35" s="539">
        <f>SUM(EB35:EM35)</f>
        <v>818181.81818181789</v>
      </c>
      <c r="EO35" s="401">
        <f t="shared" ref="EO35:EZ35" si="294">+EO15</f>
        <v>68181.818181818177</v>
      </c>
      <c r="EP35" s="401">
        <f t="shared" si="294"/>
        <v>68181.818181818177</v>
      </c>
      <c r="EQ35" s="401">
        <f t="shared" si="294"/>
        <v>68181.818181818177</v>
      </c>
      <c r="ER35" s="401">
        <f t="shared" si="294"/>
        <v>68181.818181818177</v>
      </c>
      <c r="ES35" s="401">
        <f t="shared" si="294"/>
        <v>68181.818181818177</v>
      </c>
      <c r="ET35" s="401">
        <f t="shared" si="294"/>
        <v>68181.818181818177</v>
      </c>
      <c r="EU35" s="401">
        <f t="shared" si="294"/>
        <v>68181.818181818177</v>
      </c>
      <c r="EV35" s="401">
        <f t="shared" si="294"/>
        <v>68181.818181818177</v>
      </c>
      <c r="EW35" s="401">
        <f t="shared" si="294"/>
        <v>68181.818181818177</v>
      </c>
      <c r="EX35" s="401">
        <f t="shared" si="294"/>
        <v>68181.818181818177</v>
      </c>
      <c r="EY35" s="401">
        <f t="shared" si="294"/>
        <v>68181.818181818177</v>
      </c>
      <c r="EZ35" s="401">
        <f t="shared" si="294"/>
        <v>68181.818181818177</v>
      </c>
      <c r="FA35" s="539">
        <f>SUM(EO35:EZ35)</f>
        <v>818181.81818181789</v>
      </c>
      <c r="FB35" s="401">
        <f t="shared" ref="FB35:FM35" si="295">+FB15</f>
        <v>68181.818181818177</v>
      </c>
      <c r="FC35" s="401">
        <f t="shared" si="295"/>
        <v>68181.818181818177</v>
      </c>
      <c r="FD35" s="401">
        <f t="shared" si="295"/>
        <v>68181.818181818177</v>
      </c>
      <c r="FE35" s="401">
        <f t="shared" si="295"/>
        <v>68181.818181818177</v>
      </c>
      <c r="FF35" s="401">
        <f t="shared" si="295"/>
        <v>68181.818181818177</v>
      </c>
      <c r="FG35" s="401">
        <f t="shared" si="295"/>
        <v>68181.818181818177</v>
      </c>
      <c r="FH35" s="401">
        <f t="shared" si="295"/>
        <v>68181.818181818177</v>
      </c>
      <c r="FI35" s="401">
        <f t="shared" si="295"/>
        <v>68181.818181818177</v>
      </c>
      <c r="FJ35" s="401">
        <f t="shared" si="295"/>
        <v>68181.818181818177</v>
      </c>
      <c r="FK35" s="401">
        <f t="shared" si="295"/>
        <v>68181.818181818177</v>
      </c>
      <c r="FL35" s="401">
        <f t="shared" si="295"/>
        <v>68181.818181818177</v>
      </c>
      <c r="FM35" s="401">
        <f t="shared" si="295"/>
        <v>68181.818181818177</v>
      </c>
      <c r="FN35" s="539">
        <f>SUM(FB35:FM35)</f>
        <v>818181.81818181789</v>
      </c>
      <c r="FO35" s="401">
        <f t="shared" ref="FO35:FZ35" si="296">+FO15</f>
        <v>68181.818181818177</v>
      </c>
      <c r="FP35" s="401">
        <f t="shared" si="296"/>
        <v>68181.818181818177</v>
      </c>
      <c r="FQ35" s="401">
        <f t="shared" si="296"/>
        <v>68181.818181818177</v>
      </c>
      <c r="FR35" s="401">
        <f t="shared" si="296"/>
        <v>68181.818181818177</v>
      </c>
      <c r="FS35" s="401">
        <f t="shared" si="296"/>
        <v>68181.818181818177</v>
      </c>
      <c r="FT35" s="401">
        <f t="shared" si="296"/>
        <v>68181.818181818177</v>
      </c>
      <c r="FU35" s="401">
        <f t="shared" si="296"/>
        <v>68181.818181818177</v>
      </c>
      <c r="FV35" s="401">
        <f t="shared" si="296"/>
        <v>68181.818181818177</v>
      </c>
      <c r="FW35" s="401">
        <f t="shared" si="296"/>
        <v>68181.818181818177</v>
      </c>
      <c r="FX35" s="401">
        <f t="shared" si="296"/>
        <v>68181.818181818177</v>
      </c>
      <c r="FY35" s="401">
        <f t="shared" si="296"/>
        <v>68181.818181818177</v>
      </c>
      <c r="FZ35" s="401">
        <f t="shared" si="296"/>
        <v>68181.818181818177</v>
      </c>
      <c r="GA35" s="539">
        <f>SUM(FO35:FZ35)</f>
        <v>818181.81818181789</v>
      </c>
      <c r="GB35" s="401">
        <f t="shared" ref="GB35:GM35" si="297">+GB15</f>
        <v>83333.333333333328</v>
      </c>
      <c r="GC35" s="401">
        <f t="shared" si="297"/>
        <v>83333.333333333328</v>
      </c>
      <c r="GD35" s="401">
        <f t="shared" si="297"/>
        <v>83333.333333333328</v>
      </c>
      <c r="GE35" s="401">
        <f t="shared" si="297"/>
        <v>83333.333333333328</v>
      </c>
      <c r="GF35" s="401">
        <f t="shared" si="297"/>
        <v>83333.333333333328</v>
      </c>
      <c r="GG35" s="401">
        <f t="shared" si="297"/>
        <v>83333.333333333328</v>
      </c>
      <c r="GH35" s="401">
        <f t="shared" si="297"/>
        <v>83333.333333333328</v>
      </c>
      <c r="GI35" s="401">
        <f t="shared" si="297"/>
        <v>83333.333333333328</v>
      </c>
      <c r="GJ35" s="401">
        <f t="shared" si="297"/>
        <v>83333.333333333328</v>
      </c>
      <c r="GK35" s="401">
        <f t="shared" si="297"/>
        <v>83333.333333333328</v>
      </c>
      <c r="GL35" s="401">
        <f t="shared" si="297"/>
        <v>83333.333333333328</v>
      </c>
      <c r="GM35" s="401">
        <f t="shared" si="297"/>
        <v>-166666.66666666666</v>
      </c>
      <c r="GN35" s="539">
        <f>SUM(GB35:GM35)</f>
        <v>750000.00000000012</v>
      </c>
      <c r="GO35" s="401">
        <f t="shared" ref="GO35:GZ35" si="298">+GO15</f>
        <v>0</v>
      </c>
      <c r="GP35" s="401">
        <f t="shared" si="298"/>
        <v>0</v>
      </c>
      <c r="GQ35" s="401">
        <f t="shared" si="298"/>
        <v>0</v>
      </c>
      <c r="GR35" s="401">
        <f t="shared" si="298"/>
        <v>0</v>
      </c>
      <c r="GS35" s="401">
        <f t="shared" si="298"/>
        <v>0</v>
      </c>
      <c r="GT35" s="401">
        <f t="shared" si="298"/>
        <v>0</v>
      </c>
      <c r="GU35" s="401">
        <f t="shared" si="298"/>
        <v>0</v>
      </c>
      <c r="GV35" s="401">
        <f t="shared" si="298"/>
        <v>0</v>
      </c>
      <c r="GW35" s="401">
        <f t="shared" si="298"/>
        <v>0</v>
      </c>
      <c r="GX35" s="401">
        <f t="shared" si="298"/>
        <v>0</v>
      </c>
      <c r="GY35" s="401">
        <f t="shared" si="298"/>
        <v>0</v>
      </c>
      <c r="GZ35" s="401">
        <f t="shared" si="298"/>
        <v>0</v>
      </c>
      <c r="HA35" s="539">
        <f>SUM(GO35:GZ35)</f>
        <v>0</v>
      </c>
      <c r="HB35" s="401">
        <f t="shared" ref="HB35:HM35" si="299">+HB15</f>
        <v>0</v>
      </c>
      <c r="HC35" s="401">
        <f t="shared" si="299"/>
        <v>0</v>
      </c>
      <c r="HD35" s="401">
        <f t="shared" si="299"/>
        <v>0</v>
      </c>
      <c r="HE35" s="401">
        <f t="shared" si="299"/>
        <v>0</v>
      </c>
      <c r="HF35" s="401">
        <f t="shared" si="299"/>
        <v>0</v>
      </c>
      <c r="HG35" s="401">
        <f t="shared" si="299"/>
        <v>0</v>
      </c>
      <c r="HH35" s="401">
        <f t="shared" si="299"/>
        <v>0</v>
      </c>
      <c r="HI35" s="401">
        <f t="shared" si="299"/>
        <v>0</v>
      </c>
      <c r="HJ35" s="401">
        <f t="shared" si="299"/>
        <v>0</v>
      </c>
      <c r="HK35" s="401">
        <f t="shared" si="299"/>
        <v>0</v>
      </c>
      <c r="HL35" s="401">
        <f t="shared" si="299"/>
        <v>0</v>
      </c>
      <c r="HM35" s="401">
        <f t="shared" si="299"/>
        <v>0</v>
      </c>
      <c r="HN35" s="539">
        <f>SUM(HB35:HM35)</f>
        <v>0</v>
      </c>
      <c r="HO35" s="401">
        <f t="shared" ref="HO35:HZ35" si="300">+HO15</f>
        <v>0</v>
      </c>
      <c r="HP35" s="401">
        <f t="shared" si="300"/>
        <v>0</v>
      </c>
      <c r="HQ35" s="401">
        <f t="shared" si="300"/>
        <v>0</v>
      </c>
      <c r="HR35" s="401">
        <f t="shared" si="300"/>
        <v>0</v>
      </c>
      <c r="HS35" s="401">
        <f t="shared" si="300"/>
        <v>0</v>
      </c>
      <c r="HT35" s="401">
        <f t="shared" si="300"/>
        <v>0</v>
      </c>
      <c r="HU35" s="401">
        <f t="shared" si="300"/>
        <v>0</v>
      </c>
      <c r="HV35" s="401">
        <f t="shared" si="300"/>
        <v>0</v>
      </c>
      <c r="HW35" s="401">
        <f t="shared" si="300"/>
        <v>0</v>
      </c>
      <c r="HX35" s="401">
        <f t="shared" si="300"/>
        <v>0</v>
      </c>
      <c r="HY35" s="401">
        <f t="shared" si="300"/>
        <v>0</v>
      </c>
      <c r="HZ35" s="401">
        <f t="shared" si="300"/>
        <v>0</v>
      </c>
      <c r="IA35" s="539">
        <f>SUM(HO35:HZ35)</f>
        <v>0</v>
      </c>
      <c r="IB35" s="401">
        <f t="shared" ref="IB35:IM35" si="301">+IB15</f>
        <v>0</v>
      </c>
      <c r="IC35" s="401">
        <f t="shared" si="301"/>
        <v>0</v>
      </c>
      <c r="ID35" s="401">
        <f t="shared" si="301"/>
        <v>0</v>
      </c>
      <c r="IE35" s="401">
        <f t="shared" si="301"/>
        <v>0</v>
      </c>
      <c r="IF35" s="401">
        <f t="shared" si="301"/>
        <v>0</v>
      </c>
      <c r="IG35" s="401">
        <f t="shared" si="301"/>
        <v>0</v>
      </c>
      <c r="IH35" s="401">
        <f t="shared" si="301"/>
        <v>0</v>
      </c>
      <c r="II35" s="401">
        <f t="shared" si="301"/>
        <v>0</v>
      </c>
      <c r="IJ35" s="401">
        <f t="shared" si="301"/>
        <v>0</v>
      </c>
      <c r="IK35" s="401">
        <f t="shared" si="301"/>
        <v>0</v>
      </c>
      <c r="IL35" s="401">
        <f t="shared" si="301"/>
        <v>0</v>
      </c>
      <c r="IM35" s="401">
        <f t="shared" si="301"/>
        <v>0</v>
      </c>
      <c r="IN35" s="539">
        <f>SUM(IB35:IM35)</f>
        <v>0</v>
      </c>
      <c r="IO35" s="401">
        <f t="shared" ref="IO35:IZ35" si="302">+IO15</f>
        <v>0</v>
      </c>
      <c r="IP35" s="401">
        <f t="shared" si="302"/>
        <v>0</v>
      </c>
      <c r="IQ35" s="401">
        <f t="shared" si="302"/>
        <v>0</v>
      </c>
      <c r="IR35" s="401">
        <f t="shared" si="302"/>
        <v>0</v>
      </c>
      <c r="IS35" s="401">
        <f t="shared" si="302"/>
        <v>0</v>
      </c>
      <c r="IT35" s="401">
        <f t="shared" si="302"/>
        <v>0</v>
      </c>
      <c r="IU35" s="401">
        <f t="shared" si="302"/>
        <v>0</v>
      </c>
      <c r="IV35" s="401">
        <f t="shared" si="302"/>
        <v>0</v>
      </c>
      <c r="IW35" s="401">
        <f t="shared" si="302"/>
        <v>0</v>
      </c>
      <c r="IX35" s="401">
        <f t="shared" si="302"/>
        <v>0</v>
      </c>
      <c r="IY35" s="401">
        <f t="shared" si="302"/>
        <v>0</v>
      </c>
      <c r="IZ35" s="401">
        <f t="shared" si="302"/>
        <v>0</v>
      </c>
      <c r="JA35" s="539">
        <f>SUM(IO35:IZ35)</f>
        <v>0</v>
      </c>
      <c r="JB35" s="401">
        <f t="shared" ref="JB35:JM35" si="303">+JB15</f>
        <v>0</v>
      </c>
      <c r="JC35" s="401">
        <f t="shared" si="303"/>
        <v>0</v>
      </c>
      <c r="JD35" s="401">
        <f t="shared" si="303"/>
        <v>0</v>
      </c>
      <c r="JE35" s="401">
        <f t="shared" si="303"/>
        <v>0</v>
      </c>
      <c r="JF35" s="401">
        <f t="shared" si="303"/>
        <v>0</v>
      </c>
      <c r="JG35" s="401">
        <f t="shared" si="303"/>
        <v>0</v>
      </c>
      <c r="JH35" s="401">
        <f t="shared" si="303"/>
        <v>0</v>
      </c>
      <c r="JI35" s="401">
        <f t="shared" si="303"/>
        <v>0</v>
      </c>
      <c r="JJ35" s="401">
        <f t="shared" si="303"/>
        <v>0</v>
      </c>
      <c r="JK35" s="401">
        <f t="shared" si="303"/>
        <v>0</v>
      </c>
      <c r="JL35" s="401">
        <f t="shared" si="303"/>
        <v>0</v>
      </c>
      <c r="JM35" s="401">
        <f t="shared" si="303"/>
        <v>0</v>
      </c>
      <c r="JN35" s="539">
        <f>SUM(JB35:JM35)</f>
        <v>0</v>
      </c>
      <c r="JO35" s="401">
        <f t="shared" ref="JO35:JZ35" si="304">+JO15</f>
        <v>0</v>
      </c>
      <c r="JP35" s="401">
        <f t="shared" si="304"/>
        <v>0</v>
      </c>
      <c r="JQ35" s="401">
        <f t="shared" si="304"/>
        <v>0</v>
      </c>
      <c r="JR35" s="401">
        <f t="shared" si="304"/>
        <v>0</v>
      </c>
      <c r="JS35" s="401">
        <f t="shared" si="304"/>
        <v>0</v>
      </c>
      <c r="JT35" s="401">
        <f t="shared" si="304"/>
        <v>0</v>
      </c>
      <c r="JU35" s="401">
        <f t="shared" si="304"/>
        <v>0</v>
      </c>
      <c r="JV35" s="401">
        <f t="shared" si="304"/>
        <v>0</v>
      </c>
      <c r="JW35" s="401">
        <f t="shared" si="304"/>
        <v>0</v>
      </c>
      <c r="JX35" s="401">
        <f t="shared" si="304"/>
        <v>0</v>
      </c>
      <c r="JY35" s="401">
        <f t="shared" si="304"/>
        <v>0</v>
      </c>
      <c r="JZ35" s="401">
        <f t="shared" si="304"/>
        <v>0</v>
      </c>
      <c r="KA35" s="539">
        <f>SUM(JO35:JZ35)</f>
        <v>0</v>
      </c>
      <c r="KB35" s="401">
        <f t="shared" ref="KB35:KM35" si="305">+KB15</f>
        <v>0</v>
      </c>
      <c r="KC35" s="401">
        <f t="shared" si="305"/>
        <v>0</v>
      </c>
      <c r="KD35" s="401">
        <f t="shared" si="305"/>
        <v>0</v>
      </c>
      <c r="KE35" s="401">
        <f t="shared" si="305"/>
        <v>0</v>
      </c>
      <c r="KF35" s="401">
        <f t="shared" si="305"/>
        <v>0</v>
      </c>
      <c r="KG35" s="401">
        <f t="shared" si="305"/>
        <v>0</v>
      </c>
      <c r="KH35" s="401">
        <f t="shared" si="305"/>
        <v>0</v>
      </c>
      <c r="KI35" s="401">
        <f t="shared" si="305"/>
        <v>0</v>
      </c>
      <c r="KJ35" s="401">
        <f t="shared" si="305"/>
        <v>0</v>
      </c>
      <c r="KK35" s="401">
        <f t="shared" si="305"/>
        <v>0</v>
      </c>
      <c r="KL35" s="401">
        <f t="shared" si="305"/>
        <v>0</v>
      </c>
      <c r="KM35" s="401">
        <f t="shared" si="305"/>
        <v>0</v>
      </c>
      <c r="KN35" s="539">
        <f>SUM(KB35:KM35)</f>
        <v>0</v>
      </c>
      <c r="KO35" s="401">
        <f t="shared" ref="KO35:KZ35" si="306">+KO15</f>
        <v>0</v>
      </c>
      <c r="KP35" s="401">
        <f t="shared" si="306"/>
        <v>0</v>
      </c>
      <c r="KQ35" s="401">
        <f t="shared" si="306"/>
        <v>0</v>
      </c>
      <c r="KR35" s="401">
        <f t="shared" si="306"/>
        <v>0</v>
      </c>
      <c r="KS35" s="401">
        <f t="shared" si="306"/>
        <v>0</v>
      </c>
      <c r="KT35" s="401">
        <f t="shared" si="306"/>
        <v>0</v>
      </c>
      <c r="KU35" s="401">
        <f t="shared" si="306"/>
        <v>0</v>
      </c>
      <c r="KV35" s="401">
        <f t="shared" si="306"/>
        <v>0</v>
      </c>
      <c r="KW35" s="401">
        <f t="shared" si="306"/>
        <v>0</v>
      </c>
      <c r="KX35" s="401">
        <f t="shared" si="306"/>
        <v>0</v>
      </c>
      <c r="KY35" s="401">
        <f t="shared" si="306"/>
        <v>0</v>
      </c>
      <c r="KZ35" s="401">
        <f t="shared" si="306"/>
        <v>0</v>
      </c>
      <c r="LA35" s="539">
        <f>SUM(KO35:KZ35)</f>
        <v>0</v>
      </c>
      <c r="LB35" s="401">
        <f t="shared" ref="LB35:LM35" si="307">+LB15</f>
        <v>0</v>
      </c>
      <c r="LC35" s="401">
        <f t="shared" si="307"/>
        <v>0</v>
      </c>
      <c r="LD35" s="401">
        <f t="shared" si="307"/>
        <v>0</v>
      </c>
      <c r="LE35" s="401">
        <f t="shared" si="307"/>
        <v>0</v>
      </c>
      <c r="LF35" s="401">
        <f t="shared" si="307"/>
        <v>0</v>
      </c>
      <c r="LG35" s="401">
        <f t="shared" si="307"/>
        <v>0</v>
      </c>
      <c r="LH35" s="401">
        <f t="shared" si="307"/>
        <v>0</v>
      </c>
      <c r="LI35" s="401">
        <f t="shared" si="307"/>
        <v>0</v>
      </c>
      <c r="LJ35" s="401">
        <f t="shared" si="307"/>
        <v>0</v>
      </c>
      <c r="LK35" s="401">
        <f t="shared" si="307"/>
        <v>0</v>
      </c>
      <c r="LL35" s="401">
        <f t="shared" si="307"/>
        <v>0</v>
      </c>
      <c r="LM35" s="401">
        <f t="shared" si="307"/>
        <v>0</v>
      </c>
      <c r="LN35" s="539">
        <f>SUM(LB35:LM35)</f>
        <v>0</v>
      </c>
    </row>
    <row r="36" spans="1:326" s="545" customFormat="1">
      <c r="A36" s="541" t="str">
        <f t="shared" si="284"/>
        <v>M4 - Paslaugų teikimo ir priežiūros pajamos</v>
      </c>
      <c r="B36" s="401">
        <f>SUM(B37:B38)</f>
        <v>0</v>
      </c>
      <c r="C36" s="401">
        <f t="shared" ref="C36:M36" si="308">SUM(C37:C38)</f>
        <v>0</v>
      </c>
      <c r="D36" s="401">
        <f t="shared" si="308"/>
        <v>0</v>
      </c>
      <c r="E36" s="401">
        <f t="shared" si="308"/>
        <v>0</v>
      </c>
      <c r="F36" s="401">
        <f t="shared" si="308"/>
        <v>0</v>
      </c>
      <c r="G36" s="401">
        <f t="shared" si="308"/>
        <v>0</v>
      </c>
      <c r="H36" s="401">
        <f t="shared" si="308"/>
        <v>0</v>
      </c>
      <c r="I36" s="401">
        <f t="shared" si="308"/>
        <v>0</v>
      </c>
      <c r="J36" s="401">
        <f t="shared" si="308"/>
        <v>0</v>
      </c>
      <c r="K36" s="401">
        <f t="shared" si="308"/>
        <v>0</v>
      </c>
      <c r="L36" s="401">
        <f t="shared" si="308"/>
        <v>0</v>
      </c>
      <c r="M36" s="401">
        <f t="shared" si="308"/>
        <v>0</v>
      </c>
      <c r="N36" s="539">
        <f t="shared" ref="N36:N39" si="309">SUM(B36:M36)</f>
        <v>0</v>
      </c>
      <c r="O36" s="401">
        <f>SUM(O37:O38)</f>
        <v>0</v>
      </c>
      <c r="P36" s="401">
        <f t="shared" ref="P36" si="310">SUM(P37:P38)</f>
        <v>0</v>
      </c>
      <c r="Q36" s="401">
        <f t="shared" ref="Q36" si="311">SUM(Q37:Q38)</f>
        <v>0</v>
      </c>
      <c r="R36" s="401">
        <f t="shared" ref="R36" si="312">SUM(R37:R38)</f>
        <v>0</v>
      </c>
      <c r="S36" s="401">
        <f t="shared" ref="S36" si="313">SUM(S37:S38)</f>
        <v>0</v>
      </c>
      <c r="T36" s="401">
        <f t="shared" ref="T36" si="314">SUM(T37:T38)</f>
        <v>0</v>
      </c>
      <c r="U36" s="401">
        <f t="shared" ref="U36" si="315">SUM(U37:U38)</f>
        <v>0</v>
      </c>
      <c r="V36" s="401">
        <f t="shared" ref="V36" si="316">SUM(V37:V38)</f>
        <v>0</v>
      </c>
      <c r="W36" s="401">
        <f t="shared" ref="W36" si="317">SUM(W37:W38)</f>
        <v>0</v>
      </c>
      <c r="X36" s="401">
        <f t="shared" ref="X36" si="318">SUM(X37:X38)</f>
        <v>0</v>
      </c>
      <c r="Y36" s="401">
        <f t="shared" ref="Y36" si="319">SUM(Y37:Y38)</f>
        <v>0</v>
      </c>
      <c r="Z36" s="401">
        <f t="shared" ref="Z36" si="320">SUM(Z37:Z38)</f>
        <v>0</v>
      </c>
      <c r="AA36" s="539">
        <f t="shared" ref="AA36:AA38" si="321">SUM(O36:Z36)</f>
        <v>0</v>
      </c>
      <c r="AB36" s="401">
        <f>SUM(AB37:AB38)</f>
        <v>0</v>
      </c>
      <c r="AC36" s="401">
        <f t="shared" ref="AC36:AM36" si="322">SUM(AC37:AC38)</f>
        <v>0</v>
      </c>
      <c r="AD36" s="401">
        <f t="shared" si="322"/>
        <v>0</v>
      </c>
      <c r="AE36" s="401">
        <f t="shared" si="322"/>
        <v>0</v>
      </c>
      <c r="AF36" s="401">
        <f t="shared" si="322"/>
        <v>0</v>
      </c>
      <c r="AG36" s="401">
        <f t="shared" si="322"/>
        <v>0</v>
      </c>
      <c r="AH36" s="401">
        <f t="shared" si="322"/>
        <v>0</v>
      </c>
      <c r="AI36" s="401">
        <f t="shared" si="322"/>
        <v>0</v>
      </c>
      <c r="AJ36" s="401">
        <f t="shared" si="322"/>
        <v>0</v>
      </c>
      <c r="AK36" s="401">
        <f t="shared" si="322"/>
        <v>0</v>
      </c>
      <c r="AL36" s="401">
        <f t="shared" si="322"/>
        <v>0</v>
      </c>
      <c r="AM36" s="401">
        <f t="shared" si="322"/>
        <v>0</v>
      </c>
      <c r="AN36" s="605">
        <f t="shared" ref="AN36:AN38" si="323">SUM(AB36:AM36)</f>
        <v>0</v>
      </c>
      <c r="AO36" s="401">
        <f>SUM(AO37:AO38)</f>
        <v>9106.0583333333343</v>
      </c>
      <c r="AP36" s="401">
        <f t="shared" ref="AP36:AZ36" si="324">SUM(AP37:AP38)</f>
        <v>9106.0583333333343</v>
      </c>
      <c r="AQ36" s="401">
        <f t="shared" si="324"/>
        <v>9106.0583333333343</v>
      </c>
      <c r="AR36" s="401">
        <f t="shared" si="324"/>
        <v>9106.0583333333343</v>
      </c>
      <c r="AS36" s="401">
        <f t="shared" si="324"/>
        <v>9106.0583333333343</v>
      </c>
      <c r="AT36" s="401">
        <f t="shared" si="324"/>
        <v>9106.0583333333343</v>
      </c>
      <c r="AU36" s="401">
        <f t="shared" si="324"/>
        <v>9106.0583333333343</v>
      </c>
      <c r="AV36" s="401">
        <f t="shared" si="324"/>
        <v>9106.0583333333343</v>
      </c>
      <c r="AW36" s="401">
        <f t="shared" si="324"/>
        <v>9106.0583333333343</v>
      </c>
      <c r="AX36" s="401">
        <f t="shared" si="324"/>
        <v>9106.0583333333343</v>
      </c>
      <c r="AY36" s="401">
        <f t="shared" si="324"/>
        <v>9106.0583333333343</v>
      </c>
      <c r="AZ36" s="401">
        <f t="shared" si="324"/>
        <v>9106.0583333333343</v>
      </c>
      <c r="BA36" s="539">
        <f t="shared" ref="BA36:BA38" si="325">SUM(AO36:AZ36)</f>
        <v>109272.70000000001</v>
      </c>
      <c r="BB36" s="401">
        <f>SUM(BB37:BB38)</f>
        <v>9379.240083333334</v>
      </c>
      <c r="BC36" s="401">
        <f t="shared" ref="BC36:BM36" si="326">SUM(BC37:BC38)</f>
        <v>9379.240083333334</v>
      </c>
      <c r="BD36" s="401">
        <f t="shared" si="326"/>
        <v>9379.240083333334</v>
      </c>
      <c r="BE36" s="401">
        <f t="shared" si="326"/>
        <v>9379.240083333334</v>
      </c>
      <c r="BF36" s="401">
        <f t="shared" si="326"/>
        <v>9379.240083333334</v>
      </c>
      <c r="BG36" s="401">
        <f t="shared" si="326"/>
        <v>9379.240083333334</v>
      </c>
      <c r="BH36" s="401">
        <f t="shared" si="326"/>
        <v>9379.240083333334</v>
      </c>
      <c r="BI36" s="401">
        <f t="shared" si="326"/>
        <v>9379.240083333334</v>
      </c>
      <c r="BJ36" s="401">
        <f t="shared" si="326"/>
        <v>9379.240083333334</v>
      </c>
      <c r="BK36" s="401">
        <f t="shared" si="326"/>
        <v>9379.240083333334</v>
      </c>
      <c r="BL36" s="401">
        <f t="shared" si="326"/>
        <v>9379.240083333334</v>
      </c>
      <c r="BM36" s="401">
        <f t="shared" si="326"/>
        <v>9379.240083333334</v>
      </c>
      <c r="BN36" s="539">
        <f t="shared" ref="BN36:BN39" si="327">SUM(BB36:BM36)</f>
        <v>112550.88100000004</v>
      </c>
      <c r="BO36" s="401">
        <f>SUM(BO37:BO38)</f>
        <v>9660.6172858333321</v>
      </c>
      <c r="BP36" s="401">
        <f t="shared" ref="BP36" si="328">SUM(BP37:BP38)</f>
        <v>9660.6172858333321</v>
      </c>
      <c r="BQ36" s="401">
        <f t="shared" ref="BQ36" si="329">SUM(BQ37:BQ38)</f>
        <v>9660.6172858333321</v>
      </c>
      <c r="BR36" s="401">
        <f t="shared" ref="BR36" si="330">SUM(BR37:BR38)</f>
        <v>9660.6172858333321</v>
      </c>
      <c r="BS36" s="401">
        <f t="shared" ref="BS36" si="331">SUM(BS37:BS38)</f>
        <v>9660.6172858333321</v>
      </c>
      <c r="BT36" s="401">
        <f t="shared" ref="BT36" si="332">SUM(BT37:BT38)</f>
        <v>9660.6172858333321</v>
      </c>
      <c r="BU36" s="401">
        <f t="shared" ref="BU36" si="333">SUM(BU37:BU38)</f>
        <v>9660.6172858333321</v>
      </c>
      <c r="BV36" s="401">
        <f t="shared" ref="BV36" si="334">SUM(BV37:BV38)</f>
        <v>9660.6172858333321</v>
      </c>
      <c r="BW36" s="401">
        <f t="shared" ref="BW36" si="335">SUM(BW37:BW38)</f>
        <v>9660.6172858333321</v>
      </c>
      <c r="BX36" s="401">
        <f t="shared" ref="BX36" si="336">SUM(BX37:BX38)</f>
        <v>9660.6172858333321</v>
      </c>
      <c r="BY36" s="401">
        <f t="shared" ref="BY36" si="337">SUM(BY37:BY38)</f>
        <v>9660.6172858333321</v>
      </c>
      <c r="BZ36" s="401">
        <f t="shared" ref="BZ36" si="338">SUM(BZ37:BZ38)</f>
        <v>9660.6172858333321</v>
      </c>
      <c r="CA36" s="539">
        <f t="shared" ref="CA36:CA39" si="339">SUM(BO36:BZ36)</f>
        <v>115927.40742999998</v>
      </c>
      <c r="CB36" s="401">
        <f>SUM(CB37:CB38)</f>
        <v>9950.4358044083328</v>
      </c>
      <c r="CC36" s="401">
        <f t="shared" ref="CC36" si="340">SUM(CC37:CC38)</f>
        <v>9950.4358044083328</v>
      </c>
      <c r="CD36" s="401">
        <f t="shared" ref="CD36" si="341">SUM(CD37:CD38)</f>
        <v>9950.4358044083328</v>
      </c>
      <c r="CE36" s="401">
        <f t="shared" ref="CE36" si="342">SUM(CE37:CE38)</f>
        <v>9950.4358044083328</v>
      </c>
      <c r="CF36" s="401">
        <f t="shared" ref="CF36" si="343">SUM(CF37:CF38)</f>
        <v>9950.4358044083328</v>
      </c>
      <c r="CG36" s="401">
        <f t="shared" ref="CG36" si="344">SUM(CG37:CG38)</f>
        <v>9950.4358044083328</v>
      </c>
      <c r="CH36" s="401">
        <f t="shared" ref="CH36" si="345">SUM(CH37:CH38)</f>
        <v>9950.4358044083328</v>
      </c>
      <c r="CI36" s="401">
        <f t="shared" ref="CI36" si="346">SUM(CI37:CI38)</f>
        <v>9950.4358044083328</v>
      </c>
      <c r="CJ36" s="401">
        <f t="shared" ref="CJ36" si="347">SUM(CJ37:CJ38)</f>
        <v>9950.4358044083328</v>
      </c>
      <c r="CK36" s="401">
        <f t="shared" ref="CK36" si="348">SUM(CK37:CK38)</f>
        <v>9950.4358044083328</v>
      </c>
      <c r="CL36" s="401">
        <f t="shared" ref="CL36" si="349">SUM(CL37:CL38)</f>
        <v>9950.4358044083328</v>
      </c>
      <c r="CM36" s="401">
        <f t="shared" ref="CM36" si="350">SUM(CM37:CM38)</f>
        <v>9950.4358044083328</v>
      </c>
      <c r="CN36" s="539">
        <f t="shared" ref="CN36:CN39" si="351">SUM(CB36:CM36)</f>
        <v>119405.2296529</v>
      </c>
      <c r="CO36" s="401">
        <f>SUM(CO37:CO38)</f>
        <v>10248.948878540585</v>
      </c>
      <c r="CP36" s="401">
        <f t="shared" ref="CP36" si="352">SUM(CP37:CP38)</f>
        <v>10248.948878540585</v>
      </c>
      <c r="CQ36" s="401">
        <f t="shared" ref="CQ36" si="353">SUM(CQ37:CQ38)</f>
        <v>10248.948878540585</v>
      </c>
      <c r="CR36" s="401">
        <f t="shared" ref="CR36" si="354">SUM(CR37:CR38)</f>
        <v>10248.948878540585</v>
      </c>
      <c r="CS36" s="401">
        <f t="shared" ref="CS36" si="355">SUM(CS37:CS38)</f>
        <v>10248.948878540585</v>
      </c>
      <c r="CT36" s="401">
        <f t="shared" ref="CT36" si="356">SUM(CT37:CT38)</f>
        <v>10248.948878540585</v>
      </c>
      <c r="CU36" s="401">
        <f t="shared" ref="CU36" si="357">SUM(CU37:CU38)</f>
        <v>10248.948878540585</v>
      </c>
      <c r="CV36" s="401">
        <f t="shared" ref="CV36" si="358">SUM(CV37:CV38)</f>
        <v>10248.948878540585</v>
      </c>
      <c r="CW36" s="401">
        <f t="shared" ref="CW36" si="359">SUM(CW37:CW38)</f>
        <v>10248.948878540585</v>
      </c>
      <c r="CX36" s="401">
        <f t="shared" ref="CX36" si="360">SUM(CX37:CX38)</f>
        <v>10248.948878540585</v>
      </c>
      <c r="CY36" s="401">
        <f t="shared" ref="CY36" si="361">SUM(CY37:CY38)</f>
        <v>10248.948878540585</v>
      </c>
      <c r="CZ36" s="401">
        <f t="shared" ref="CZ36" si="362">SUM(CZ37:CZ38)</f>
        <v>10248.948878540585</v>
      </c>
      <c r="DA36" s="539">
        <f t="shared" ref="DA36:DA39" si="363">SUM(CO36:CZ36)</f>
        <v>122987.38654248702</v>
      </c>
      <c r="DB36" s="401">
        <f>SUM(DB37:DB38)</f>
        <v>10556.417344896799</v>
      </c>
      <c r="DC36" s="401">
        <f t="shared" ref="DC36" si="364">SUM(DC37:DC38)</f>
        <v>10556.417344896799</v>
      </c>
      <c r="DD36" s="401">
        <f t="shared" ref="DD36" si="365">SUM(DD37:DD38)</f>
        <v>10556.417344896799</v>
      </c>
      <c r="DE36" s="401">
        <f t="shared" ref="DE36" si="366">SUM(DE37:DE38)</f>
        <v>10556.417344896799</v>
      </c>
      <c r="DF36" s="401">
        <f t="shared" ref="DF36" si="367">SUM(DF37:DF38)</f>
        <v>10556.417344896799</v>
      </c>
      <c r="DG36" s="401">
        <f t="shared" ref="DG36" si="368">SUM(DG37:DG38)</f>
        <v>10556.417344896799</v>
      </c>
      <c r="DH36" s="401">
        <f t="shared" ref="DH36" si="369">SUM(DH37:DH38)</f>
        <v>10556.417344896799</v>
      </c>
      <c r="DI36" s="401">
        <f t="shared" ref="DI36" si="370">SUM(DI37:DI38)</f>
        <v>10556.417344896799</v>
      </c>
      <c r="DJ36" s="401">
        <f t="shared" ref="DJ36" si="371">SUM(DJ37:DJ38)</f>
        <v>10556.417344896799</v>
      </c>
      <c r="DK36" s="401">
        <f t="shared" ref="DK36" si="372">SUM(DK37:DK38)</f>
        <v>10556.417344896799</v>
      </c>
      <c r="DL36" s="401">
        <f t="shared" ref="DL36" si="373">SUM(DL37:DL38)</f>
        <v>10556.417344896799</v>
      </c>
      <c r="DM36" s="401">
        <f t="shared" ref="DM36" si="374">SUM(DM37:DM38)</f>
        <v>10556.417344896799</v>
      </c>
      <c r="DN36" s="539">
        <f t="shared" ref="DN36:DN39" si="375">SUM(DB36:DM36)</f>
        <v>126677.00813876156</v>
      </c>
      <c r="DO36" s="401">
        <f>SUM(DO37:DO38)</f>
        <v>10873.109865243705</v>
      </c>
      <c r="DP36" s="401">
        <f t="shared" ref="DP36" si="376">SUM(DP37:DP38)</f>
        <v>10873.109865243705</v>
      </c>
      <c r="DQ36" s="401">
        <f t="shared" ref="DQ36" si="377">SUM(DQ37:DQ38)</f>
        <v>10873.109865243705</v>
      </c>
      <c r="DR36" s="401">
        <f t="shared" ref="DR36" si="378">SUM(DR37:DR38)</f>
        <v>10873.109865243705</v>
      </c>
      <c r="DS36" s="401">
        <f t="shared" ref="DS36" si="379">SUM(DS37:DS38)</f>
        <v>10873.109865243705</v>
      </c>
      <c r="DT36" s="401">
        <f t="shared" ref="DT36" si="380">SUM(DT37:DT38)</f>
        <v>10873.109865243705</v>
      </c>
      <c r="DU36" s="401">
        <f t="shared" ref="DU36" si="381">SUM(DU37:DU38)</f>
        <v>10873.109865243705</v>
      </c>
      <c r="DV36" s="401">
        <f t="shared" ref="DV36" si="382">SUM(DV37:DV38)</f>
        <v>10873.109865243705</v>
      </c>
      <c r="DW36" s="401">
        <f t="shared" ref="DW36" si="383">SUM(DW37:DW38)</f>
        <v>10873.109865243705</v>
      </c>
      <c r="DX36" s="401">
        <f t="shared" ref="DX36" si="384">SUM(DX37:DX38)</f>
        <v>10873.109865243705</v>
      </c>
      <c r="DY36" s="401">
        <f t="shared" ref="DY36" si="385">SUM(DY37:DY38)</f>
        <v>10873.109865243705</v>
      </c>
      <c r="DZ36" s="401">
        <f t="shared" ref="DZ36" si="386">SUM(DZ37:DZ38)</f>
        <v>10873.109865243705</v>
      </c>
      <c r="EA36" s="539">
        <f t="shared" ref="EA36:EA39" si="387">SUM(DO36:DZ36)</f>
        <v>130477.31838292447</v>
      </c>
      <c r="EB36" s="401">
        <f>SUM(EB37:EB38)</f>
        <v>11199.303161201016</v>
      </c>
      <c r="EC36" s="401">
        <f t="shared" ref="EC36" si="388">SUM(EC37:EC38)</f>
        <v>11199.303161201016</v>
      </c>
      <c r="ED36" s="401">
        <f t="shared" ref="ED36" si="389">SUM(ED37:ED38)</f>
        <v>11199.303161201016</v>
      </c>
      <c r="EE36" s="401">
        <f t="shared" ref="EE36" si="390">SUM(EE37:EE38)</f>
        <v>11199.303161201016</v>
      </c>
      <c r="EF36" s="401">
        <f t="shared" ref="EF36" si="391">SUM(EF37:EF38)</f>
        <v>11199.303161201016</v>
      </c>
      <c r="EG36" s="401">
        <f t="shared" ref="EG36" si="392">SUM(EG37:EG38)</f>
        <v>11199.303161201016</v>
      </c>
      <c r="EH36" s="401">
        <f t="shared" ref="EH36" si="393">SUM(EH37:EH38)</f>
        <v>11199.303161201016</v>
      </c>
      <c r="EI36" s="401">
        <f t="shared" ref="EI36" si="394">SUM(EI37:EI38)</f>
        <v>11199.303161201016</v>
      </c>
      <c r="EJ36" s="401">
        <f t="shared" ref="EJ36" si="395">SUM(EJ37:EJ38)</f>
        <v>11199.303161201016</v>
      </c>
      <c r="EK36" s="401">
        <f t="shared" ref="EK36" si="396">SUM(EK37:EK38)</f>
        <v>11199.303161201016</v>
      </c>
      <c r="EL36" s="401">
        <f t="shared" ref="EL36" si="397">SUM(EL37:EL38)</f>
        <v>11199.303161201016</v>
      </c>
      <c r="EM36" s="401">
        <f t="shared" ref="EM36" si="398">SUM(EM37:EM38)</f>
        <v>11199.303161201016</v>
      </c>
      <c r="EN36" s="539">
        <f t="shared" ref="EN36:EN39" si="399">SUM(EB36:EM36)</f>
        <v>134391.63793441217</v>
      </c>
      <c r="EO36" s="401">
        <f>SUM(EO37:EO38)</f>
        <v>11535.282256037046</v>
      </c>
      <c r="EP36" s="401">
        <f t="shared" ref="EP36" si="400">SUM(EP37:EP38)</f>
        <v>11535.282256037046</v>
      </c>
      <c r="EQ36" s="401">
        <f t="shared" ref="EQ36" si="401">SUM(EQ37:EQ38)</f>
        <v>11535.282256037046</v>
      </c>
      <c r="ER36" s="401">
        <f t="shared" ref="ER36" si="402">SUM(ER37:ER38)</f>
        <v>11535.282256037046</v>
      </c>
      <c r="ES36" s="401">
        <f t="shared" ref="ES36" si="403">SUM(ES37:ES38)</f>
        <v>11535.282256037046</v>
      </c>
      <c r="ET36" s="401">
        <f t="shared" ref="ET36" si="404">SUM(ET37:ET38)</f>
        <v>11535.282256037046</v>
      </c>
      <c r="EU36" s="401">
        <f t="shared" ref="EU36" si="405">SUM(EU37:EU38)</f>
        <v>11535.282256037046</v>
      </c>
      <c r="EV36" s="401">
        <f t="shared" ref="EV36" si="406">SUM(EV37:EV38)</f>
        <v>11535.282256037046</v>
      </c>
      <c r="EW36" s="401">
        <f t="shared" ref="EW36" si="407">SUM(EW37:EW38)</f>
        <v>11535.282256037046</v>
      </c>
      <c r="EX36" s="401">
        <f t="shared" ref="EX36" si="408">SUM(EX37:EX38)</f>
        <v>11535.282256037046</v>
      </c>
      <c r="EY36" s="401">
        <f t="shared" ref="EY36" si="409">SUM(EY37:EY38)</f>
        <v>11535.282256037046</v>
      </c>
      <c r="EZ36" s="401">
        <f t="shared" ref="EZ36" si="410">SUM(EZ37:EZ38)</f>
        <v>11535.282256037046</v>
      </c>
      <c r="FA36" s="539">
        <f t="shared" ref="FA36:FA39" si="411">SUM(EO36:EZ36)</f>
        <v>138423.38707244452</v>
      </c>
      <c r="FB36" s="401">
        <f>SUM(FB37:FB38)</f>
        <v>11881.340723718156</v>
      </c>
      <c r="FC36" s="401">
        <f t="shared" ref="FC36" si="412">SUM(FC37:FC38)</f>
        <v>11881.340723718156</v>
      </c>
      <c r="FD36" s="401">
        <f t="shared" ref="FD36" si="413">SUM(FD37:FD38)</f>
        <v>11881.340723718156</v>
      </c>
      <c r="FE36" s="401">
        <f t="shared" ref="FE36" si="414">SUM(FE37:FE38)</f>
        <v>11881.340723718156</v>
      </c>
      <c r="FF36" s="401">
        <f t="shared" ref="FF36" si="415">SUM(FF37:FF38)</f>
        <v>11881.340723718156</v>
      </c>
      <c r="FG36" s="401">
        <f t="shared" ref="FG36" si="416">SUM(FG37:FG38)</f>
        <v>11881.340723718156</v>
      </c>
      <c r="FH36" s="401">
        <f t="shared" ref="FH36" si="417">SUM(FH37:FH38)</f>
        <v>11881.340723718156</v>
      </c>
      <c r="FI36" s="401">
        <f t="shared" ref="FI36" si="418">SUM(FI37:FI38)</f>
        <v>11881.340723718156</v>
      </c>
      <c r="FJ36" s="401">
        <f t="shared" ref="FJ36" si="419">SUM(FJ37:FJ38)</f>
        <v>11881.340723718156</v>
      </c>
      <c r="FK36" s="401">
        <f t="shared" ref="FK36" si="420">SUM(FK37:FK38)</f>
        <v>11881.340723718156</v>
      </c>
      <c r="FL36" s="401">
        <f t="shared" ref="FL36" si="421">SUM(FL37:FL38)</f>
        <v>11881.340723718156</v>
      </c>
      <c r="FM36" s="401">
        <f t="shared" ref="FM36" si="422">SUM(FM37:FM38)</f>
        <v>11881.340723718156</v>
      </c>
      <c r="FN36" s="539">
        <f t="shared" ref="FN36:FN39" si="423">SUM(FB36:FM36)</f>
        <v>142576.08868461786</v>
      </c>
      <c r="FO36" s="401">
        <f>SUM(FO37:FO38)</f>
        <v>12237.7809454297</v>
      </c>
      <c r="FP36" s="401">
        <f t="shared" ref="FP36" si="424">SUM(FP37:FP38)</f>
        <v>12237.7809454297</v>
      </c>
      <c r="FQ36" s="401">
        <f t="shared" ref="FQ36" si="425">SUM(FQ37:FQ38)</f>
        <v>12237.7809454297</v>
      </c>
      <c r="FR36" s="401">
        <f t="shared" ref="FR36" si="426">SUM(FR37:FR38)</f>
        <v>12237.7809454297</v>
      </c>
      <c r="FS36" s="401">
        <f t="shared" ref="FS36" si="427">SUM(FS37:FS38)</f>
        <v>12237.7809454297</v>
      </c>
      <c r="FT36" s="401">
        <f t="shared" ref="FT36" si="428">SUM(FT37:FT38)</f>
        <v>12237.7809454297</v>
      </c>
      <c r="FU36" s="401">
        <f t="shared" ref="FU36" si="429">SUM(FU37:FU38)</f>
        <v>12237.7809454297</v>
      </c>
      <c r="FV36" s="401">
        <f t="shared" ref="FV36" si="430">SUM(FV37:FV38)</f>
        <v>12237.7809454297</v>
      </c>
      <c r="FW36" s="401">
        <f t="shared" ref="FW36" si="431">SUM(FW37:FW38)</f>
        <v>12237.7809454297</v>
      </c>
      <c r="FX36" s="401">
        <f t="shared" ref="FX36" si="432">SUM(FX37:FX38)</f>
        <v>12237.7809454297</v>
      </c>
      <c r="FY36" s="401">
        <f t="shared" ref="FY36" si="433">SUM(FY37:FY38)</f>
        <v>12237.7809454297</v>
      </c>
      <c r="FZ36" s="401">
        <f t="shared" ref="FZ36" si="434">SUM(FZ37:FZ38)</f>
        <v>12237.7809454297</v>
      </c>
      <c r="GA36" s="539">
        <f t="shared" ref="GA36:GA39" si="435">SUM(FO36:FZ36)</f>
        <v>146853.37134515637</v>
      </c>
      <c r="GB36" s="401">
        <f>SUM(GB37:GB38)</f>
        <v>12604.914373792593</v>
      </c>
      <c r="GC36" s="401">
        <f t="shared" ref="GC36" si="436">SUM(GC37:GC38)</f>
        <v>12604.914373792593</v>
      </c>
      <c r="GD36" s="401">
        <f t="shared" ref="GD36" si="437">SUM(GD37:GD38)</f>
        <v>12604.914373792593</v>
      </c>
      <c r="GE36" s="401">
        <f t="shared" ref="GE36" si="438">SUM(GE37:GE38)</f>
        <v>12604.914373792593</v>
      </c>
      <c r="GF36" s="401">
        <f t="shared" ref="GF36" si="439">SUM(GF37:GF38)</f>
        <v>12604.914373792593</v>
      </c>
      <c r="GG36" s="401">
        <f t="shared" ref="GG36" si="440">SUM(GG37:GG38)</f>
        <v>12604.914373792593</v>
      </c>
      <c r="GH36" s="401">
        <f t="shared" ref="GH36" si="441">SUM(GH37:GH38)</f>
        <v>12604.914373792593</v>
      </c>
      <c r="GI36" s="401">
        <f t="shared" ref="GI36" si="442">SUM(GI37:GI38)</f>
        <v>12604.914373792593</v>
      </c>
      <c r="GJ36" s="401">
        <f t="shared" ref="GJ36" si="443">SUM(GJ37:GJ38)</f>
        <v>12604.914373792593</v>
      </c>
      <c r="GK36" s="401">
        <f t="shared" ref="GK36" si="444">SUM(GK37:GK38)</f>
        <v>12604.914373792593</v>
      </c>
      <c r="GL36" s="401">
        <f t="shared" ref="GL36" si="445">SUM(GL37:GL38)</f>
        <v>12604.914373792593</v>
      </c>
      <c r="GM36" s="401">
        <f t="shared" ref="GM36" si="446">SUM(GM37:GM38)</f>
        <v>12604.914373792593</v>
      </c>
      <c r="GN36" s="539">
        <f t="shared" ref="GN36:GN39" si="447">SUM(GB36:GM36)</f>
        <v>151258.97248551113</v>
      </c>
      <c r="GO36" s="401">
        <f>SUM(GO37:GO38)</f>
        <v>0</v>
      </c>
      <c r="GP36" s="401">
        <f t="shared" ref="GP36" si="448">SUM(GP37:GP38)</f>
        <v>0</v>
      </c>
      <c r="GQ36" s="401">
        <f t="shared" ref="GQ36" si="449">SUM(GQ37:GQ38)</f>
        <v>0</v>
      </c>
      <c r="GR36" s="401">
        <f t="shared" ref="GR36" si="450">SUM(GR37:GR38)</f>
        <v>0</v>
      </c>
      <c r="GS36" s="401">
        <f t="shared" ref="GS36" si="451">SUM(GS37:GS38)</f>
        <v>0</v>
      </c>
      <c r="GT36" s="401">
        <f t="shared" ref="GT36" si="452">SUM(GT37:GT38)</f>
        <v>0</v>
      </c>
      <c r="GU36" s="401">
        <f t="shared" ref="GU36" si="453">SUM(GU37:GU38)</f>
        <v>0</v>
      </c>
      <c r="GV36" s="401">
        <f t="shared" ref="GV36" si="454">SUM(GV37:GV38)</f>
        <v>0</v>
      </c>
      <c r="GW36" s="401">
        <f t="shared" ref="GW36" si="455">SUM(GW37:GW38)</f>
        <v>0</v>
      </c>
      <c r="GX36" s="401">
        <f t="shared" ref="GX36" si="456">SUM(GX37:GX38)</f>
        <v>0</v>
      </c>
      <c r="GY36" s="401">
        <f t="shared" ref="GY36" si="457">SUM(GY37:GY38)</f>
        <v>0</v>
      </c>
      <c r="GZ36" s="401">
        <f t="shared" ref="GZ36" si="458">SUM(GZ37:GZ38)</f>
        <v>0</v>
      </c>
      <c r="HA36" s="539">
        <f t="shared" ref="HA36:HA39" si="459">SUM(GO36:GZ36)</f>
        <v>0</v>
      </c>
      <c r="HB36" s="401">
        <f>SUM(HB37:HB38)</f>
        <v>0</v>
      </c>
      <c r="HC36" s="401">
        <f t="shared" ref="HC36" si="460">SUM(HC37:HC38)</f>
        <v>0</v>
      </c>
      <c r="HD36" s="401">
        <f t="shared" ref="HD36" si="461">SUM(HD37:HD38)</f>
        <v>0</v>
      </c>
      <c r="HE36" s="401">
        <f t="shared" ref="HE36" si="462">SUM(HE37:HE38)</f>
        <v>0</v>
      </c>
      <c r="HF36" s="401">
        <f t="shared" ref="HF36" si="463">SUM(HF37:HF38)</f>
        <v>0</v>
      </c>
      <c r="HG36" s="401">
        <f t="shared" ref="HG36" si="464">SUM(HG37:HG38)</f>
        <v>0</v>
      </c>
      <c r="HH36" s="401">
        <f t="shared" ref="HH36" si="465">SUM(HH37:HH38)</f>
        <v>0</v>
      </c>
      <c r="HI36" s="401">
        <f t="shared" ref="HI36" si="466">SUM(HI37:HI38)</f>
        <v>0</v>
      </c>
      <c r="HJ36" s="401">
        <f t="shared" ref="HJ36" si="467">SUM(HJ37:HJ38)</f>
        <v>0</v>
      </c>
      <c r="HK36" s="401">
        <f t="shared" ref="HK36" si="468">SUM(HK37:HK38)</f>
        <v>0</v>
      </c>
      <c r="HL36" s="401">
        <f t="shared" ref="HL36" si="469">SUM(HL37:HL38)</f>
        <v>0</v>
      </c>
      <c r="HM36" s="401">
        <f t="shared" ref="HM36" si="470">SUM(HM37:HM38)</f>
        <v>0</v>
      </c>
      <c r="HN36" s="539">
        <f t="shared" ref="HN36:HN39" si="471">SUM(HB36:HM36)</f>
        <v>0</v>
      </c>
      <c r="HO36" s="401">
        <f>SUM(HO37:HO38)</f>
        <v>0</v>
      </c>
      <c r="HP36" s="401">
        <f t="shared" ref="HP36" si="472">SUM(HP37:HP38)</f>
        <v>0</v>
      </c>
      <c r="HQ36" s="401">
        <f t="shared" ref="HQ36" si="473">SUM(HQ37:HQ38)</f>
        <v>0</v>
      </c>
      <c r="HR36" s="401">
        <f t="shared" ref="HR36" si="474">SUM(HR37:HR38)</f>
        <v>0</v>
      </c>
      <c r="HS36" s="401">
        <f t="shared" ref="HS36" si="475">SUM(HS37:HS38)</f>
        <v>0</v>
      </c>
      <c r="HT36" s="401">
        <f t="shared" ref="HT36" si="476">SUM(HT37:HT38)</f>
        <v>0</v>
      </c>
      <c r="HU36" s="401">
        <f t="shared" ref="HU36" si="477">SUM(HU37:HU38)</f>
        <v>0</v>
      </c>
      <c r="HV36" s="401">
        <f t="shared" ref="HV36" si="478">SUM(HV37:HV38)</f>
        <v>0</v>
      </c>
      <c r="HW36" s="401">
        <f t="shared" ref="HW36" si="479">SUM(HW37:HW38)</f>
        <v>0</v>
      </c>
      <c r="HX36" s="401">
        <f t="shared" ref="HX36" si="480">SUM(HX37:HX38)</f>
        <v>0</v>
      </c>
      <c r="HY36" s="401">
        <f t="shared" ref="HY36" si="481">SUM(HY37:HY38)</f>
        <v>0</v>
      </c>
      <c r="HZ36" s="401">
        <f t="shared" ref="HZ36" si="482">SUM(HZ37:HZ38)</f>
        <v>0</v>
      </c>
      <c r="IA36" s="539">
        <f t="shared" ref="IA36:IA39" si="483">SUM(HO36:HZ36)</f>
        <v>0</v>
      </c>
      <c r="IB36" s="401">
        <f>SUM(IB37:IB38)</f>
        <v>0</v>
      </c>
      <c r="IC36" s="401">
        <f t="shared" ref="IC36" si="484">SUM(IC37:IC38)</f>
        <v>0</v>
      </c>
      <c r="ID36" s="401">
        <f t="shared" ref="ID36" si="485">SUM(ID37:ID38)</f>
        <v>0</v>
      </c>
      <c r="IE36" s="401">
        <f t="shared" ref="IE36" si="486">SUM(IE37:IE38)</f>
        <v>0</v>
      </c>
      <c r="IF36" s="401">
        <f t="shared" ref="IF36" si="487">SUM(IF37:IF38)</f>
        <v>0</v>
      </c>
      <c r="IG36" s="401">
        <f t="shared" ref="IG36" si="488">SUM(IG37:IG38)</f>
        <v>0</v>
      </c>
      <c r="IH36" s="401">
        <f t="shared" ref="IH36" si="489">SUM(IH37:IH38)</f>
        <v>0</v>
      </c>
      <c r="II36" s="401">
        <f t="shared" ref="II36" si="490">SUM(II37:II38)</f>
        <v>0</v>
      </c>
      <c r="IJ36" s="401">
        <f t="shared" ref="IJ36" si="491">SUM(IJ37:IJ38)</f>
        <v>0</v>
      </c>
      <c r="IK36" s="401">
        <f t="shared" ref="IK36" si="492">SUM(IK37:IK38)</f>
        <v>0</v>
      </c>
      <c r="IL36" s="401">
        <f t="shared" ref="IL36" si="493">SUM(IL37:IL38)</f>
        <v>0</v>
      </c>
      <c r="IM36" s="401">
        <f t="shared" ref="IM36" si="494">SUM(IM37:IM38)</f>
        <v>0</v>
      </c>
      <c r="IN36" s="539">
        <f t="shared" ref="IN36:IN39" si="495">SUM(IB36:IM36)</f>
        <v>0</v>
      </c>
      <c r="IO36" s="401">
        <f>SUM(IO37:IO38)</f>
        <v>0</v>
      </c>
      <c r="IP36" s="401">
        <f t="shared" ref="IP36" si="496">SUM(IP37:IP38)</f>
        <v>0</v>
      </c>
      <c r="IQ36" s="401">
        <f t="shared" ref="IQ36" si="497">SUM(IQ37:IQ38)</f>
        <v>0</v>
      </c>
      <c r="IR36" s="401">
        <f t="shared" ref="IR36" si="498">SUM(IR37:IR38)</f>
        <v>0</v>
      </c>
      <c r="IS36" s="401">
        <f t="shared" ref="IS36" si="499">SUM(IS37:IS38)</f>
        <v>0</v>
      </c>
      <c r="IT36" s="401">
        <f t="shared" ref="IT36" si="500">SUM(IT37:IT38)</f>
        <v>0</v>
      </c>
      <c r="IU36" s="401">
        <f t="shared" ref="IU36" si="501">SUM(IU37:IU38)</f>
        <v>0</v>
      </c>
      <c r="IV36" s="401">
        <f t="shared" ref="IV36" si="502">SUM(IV37:IV38)</f>
        <v>0</v>
      </c>
      <c r="IW36" s="401">
        <f t="shared" ref="IW36" si="503">SUM(IW37:IW38)</f>
        <v>0</v>
      </c>
      <c r="IX36" s="401">
        <f t="shared" ref="IX36" si="504">SUM(IX37:IX38)</f>
        <v>0</v>
      </c>
      <c r="IY36" s="401">
        <f t="shared" ref="IY36" si="505">SUM(IY37:IY38)</f>
        <v>0</v>
      </c>
      <c r="IZ36" s="401">
        <f t="shared" ref="IZ36" si="506">SUM(IZ37:IZ38)</f>
        <v>0</v>
      </c>
      <c r="JA36" s="539">
        <f t="shared" ref="JA36:JA39" si="507">SUM(IO36:IZ36)</f>
        <v>0</v>
      </c>
      <c r="JB36" s="401">
        <f>SUM(JB37:JB38)</f>
        <v>0</v>
      </c>
      <c r="JC36" s="401">
        <f t="shared" ref="JC36" si="508">SUM(JC37:JC38)</f>
        <v>0</v>
      </c>
      <c r="JD36" s="401">
        <f t="shared" ref="JD36" si="509">SUM(JD37:JD38)</f>
        <v>0</v>
      </c>
      <c r="JE36" s="401">
        <f t="shared" ref="JE36" si="510">SUM(JE37:JE38)</f>
        <v>0</v>
      </c>
      <c r="JF36" s="401">
        <f t="shared" ref="JF36" si="511">SUM(JF37:JF38)</f>
        <v>0</v>
      </c>
      <c r="JG36" s="401">
        <f t="shared" ref="JG36" si="512">SUM(JG37:JG38)</f>
        <v>0</v>
      </c>
      <c r="JH36" s="401">
        <f t="shared" ref="JH36" si="513">SUM(JH37:JH38)</f>
        <v>0</v>
      </c>
      <c r="JI36" s="401">
        <f t="shared" ref="JI36" si="514">SUM(JI37:JI38)</f>
        <v>0</v>
      </c>
      <c r="JJ36" s="401">
        <f t="shared" ref="JJ36" si="515">SUM(JJ37:JJ38)</f>
        <v>0</v>
      </c>
      <c r="JK36" s="401">
        <f t="shared" ref="JK36" si="516">SUM(JK37:JK38)</f>
        <v>0</v>
      </c>
      <c r="JL36" s="401">
        <f t="shared" ref="JL36" si="517">SUM(JL37:JL38)</f>
        <v>0</v>
      </c>
      <c r="JM36" s="401">
        <f t="shared" ref="JM36" si="518">SUM(JM37:JM38)</f>
        <v>0</v>
      </c>
      <c r="JN36" s="539">
        <f t="shared" ref="JN36:JN39" si="519">SUM(JB36:JM36)</f>
        <v>0</v>
      </c>
      <c r="JO36" s="401">
        <f>SUM(JO37:JO38)</f>
        <v>0</v>
      </c>
      <c r="JP36" s="401">
        <f t="shared" ref="JP36" si="520">SUM(JP37:JP38)</f>
        <v>0</v>
      </c>
      <c r="JQ36" s="401">
        <f t="shared" ref="JQ36" si="521">SUM(JQ37:JQ38)</f>
        <v>0</v>
      </c>
      <c r="JR36" s="401">
        <f t="shared" ref="JR36" si="522">SUM(JR37:JR38)</f>
        <v>0</v>
      </c>
      <c r="JS36" s="401">
        <f t="shared" ref="JS36" si="523">SUM(JS37:JS38)</f>
        <v>0</v>
      </c>
      <c r="JT36" s="401">
        <f t="shared" ref="JT36" si="524">SUM(JT37:JT38)</f>
        <v>0</v>
      </c>
      <c r="JU36" s="401">
        <f t="shared" ref="JU36" si="525">SUM(JU37:JU38)</f>
        <v>0</v>
      </c>
      <c r="JV36" s="401">
        <f t="shared" ref="JV36" si="526">SUM(JV37:JV38)</f>
        <v>0</v>
      </c>
      <c r="JW36" s="401">
        <f t="shared" ref="JW36" si="527">SUM(JW37:JW38)</f>
        <v>0</v>
      </c>
      <c r="JX36" s="401">
        <f t="shared" ref="JX36" si="528">SUM(JX37:JX38)</f>
        <v>0</v>
      </c>
      <c r="JY36" s="401">
        <f t="shared" ref="JY36" si="529">SUM(JY37:JY38)</f>
        <v>0</v>
      </c>
      <c r="JZ36" s="401">
        <f t="shared" ref="JZ36" si="530">SUM(JZ37:JZ38)</f>
        <v>0</v>
      </c>
      <c r="KA36" s="539">
        <f t="shared" ref="KA36:KA39" si="531">SUM(JO36:JZ36)</f>
        <v>0</v>
      </c>
      <c r="KB36" s="401">
        <f>SUM(KB37:KB38)</f>
        <v>0</v>
      </c>
      <c r="KC36" s="401">
        <f t="shared" ref="KC36" si="532">SUM(KC37:KC38)</f>
        <v>0</v>
      </c>
      <c r="KD36" s="401">
        <f t="shared" ref="KD36" si="533">SUM(KD37:KD38)</f>
        <v>0</v>
      </c>
      <c r="KE36" s="401">
        <f t="shared" ref="KE36" si="534">SUM(KE37:KE38)</f>
        <v>0</v>
      </c>
      <c r="KF36" s="401">
        <f t="shared" ref="KF36" si="535">SUM(KF37:KF38)</f>
        <v>0</v>
      </c>
      <c r="KG36" s="401">
        <f t="shared" ref="KG36" si="536">SUM(KG37:KG38)</f>
        <v>0</v>
      </c>
      <c r="KH36" s="401">
        <f t="shared" ref="KH36" si="537">SUM(KH37:KH38)</f>
        <v>0</v>
      </c>
      <c r="KI36" s="401">
        <f t="shared" ref="KI36" si="538">SUM(KI37:KI38)</f>
        <v>0</v>
      </c>
      <c r="KJ36" s="401">
        <f t="shared" ref="KJ36" si="539">SUM(KJ37:KJ38)</f>
        <v>0</v>
      </c>
      <c r="KK36" s="401">
        <f t="shared" ref="KK36" si="540">SUM(KK37:KK38)</f>
        <v>0</v>
      </c>
      <c r="KL36" s="401">
        <f t="shared" ref="KL36" si="541">SUM(KL37:KL38)</f>
        <v>0</v>
      </c>
      <c r="KM36" s="401">
        <f t="shared" ref="KM36" si="542">SUM(KM37:KM38)</f>
        <v>0</v>
      </c>
      <c r="KN36" s="539">
        <f t="shared" ref="KN36:KN39" si="543">SUM(KB36:KM36)</f>
        <v>0</v>
      </c>
      <c r="KO36" s="401">
        <f>SUM(KO37:KO38)</f>
        <v>0</v>
      </c>
      <c r="KP36" s="401">
        <f t="shared" ref="KP36" si="544">SUM(KP37:KP38)</f>
        <v>0</v>
      </c>
      <c r="KQ36" s="401">
        <f t="shared" ref="KQ36" si="545">SUM(KQ37:KQ38)</f>
        <v>0</v>
      </c>
      <c r="KR36" s="401">
        <f t="shared" ref="KR36" si="546">SUM(KR37:KR38)</f>
        <v>0</v>
      </c>
      <c r="KS36" s="401">
        <f t="shared" ref="KS36" si="547">SUM(KS37:KS38)</f>
        <v>0</v>
      </c>
      <c r="KT36" s="401">
        <f t="shared" ref="KT36" si="548">SUM(KT37:KT38)</f>
        <v>0</v>
      </c>
      <c r="KU36" s="401">
        <f t="shared" ref="KU36" si="549">SUM(KU37:KU38)</f>
        <v>0</v>
      </c>
      <c r="KV36" s="401">
        <f t="shared" ref="KV36" si="550">SUM(KV37:KV38)</f>
        <v>0</v>
      </c>
      <c r="KW36" s="401">
        <f t="shared" ref="KW36" si="551">SUM(KW37:KW38)</f>
        <v>0</v>
      </c>
      <c r="KX36" s="401">
        <f t="shared" ref="KX36" si="552">SUM(KX37:KX38)</f>
        <v>0</v>
      </c>
      <c r="KY36" s="401">
        <f t="shared" ref="KY36" si="553">SUM(KY37:KY38)</f>
        <v>0</v>
      </c>
      <c r="KZ36" s="401">
        <f t="shared" ref="KZ36" si="554">SUM(KZ37:KZ38)</f>
        <v>0</v>
      </c>
      <c r="LA36" s="539">
        <f t="shared" ref="LA36:LA39" si="555">SUM(KO36:KZ36)</f>
        <v>0</v>
      </c>
      <c r="LB36" s="401">
        <f>SUM(LB37:LB38)</f>
        <v>0</v>
      </c>
      <c r="LC36" s="401">
        <f t="shared" ref="LC36" si="556">SUM(LC37:LC38)</f>
        <v>0</v>
      </c>
      <c r="LD36" s="401">
        <f t="shared" ref="LD36" si="557">SUM(LD37:LD38)</f>
        <v>0</v>
      </c>
      <c r="LE36" s="401">
        <f t="shared" ref="LE36" si="558">SUM(LE37:LE38)</f>
        <v>0</v>
      </c>
      <c r="LF36" s="401">
        <f t="shared" ref="LF36" si="559">SUM(LF37:LF38)</f>
        <v>0</v>
      </c>
      <c r="LG36" s="401">
        <f t="shared" ref="LG36" si="560">SUM(LG37:LG38)</f>
        <v>0</v>
      </c>
      <c r="LH36" s="401">
        <f t="shared" ref="LH36" si="561">SUM(LH37:LH38)</f>
        <v>0</v>
      </c>
      <c r="LI36" s="401">
        <f t="shared" ref="LI36" si="562">SUM(LI37:LI38)</f>
        <v>0</v>
      </c>
      <c r="LJ36" s="401">
        <f t="shared" ref="LJ36" si="563">SUM(LJ37:LJ38)</f>
        <v>0</v>
      </c>
      <c r="LK36" s="401">
        <f t="shared" ref="LK36" si="564">SUM(LK37:LK38)</f>
        <v>0</v>
      </c>
      <c r="LL36" s="401">
        <f t="shared" ref="LL36" si="565">SUM(LL37:LL38)</f>
        <v>0</v>
      </c>
      <c r="LM36" s="401">
        <f t="shared" ref="LM36" si="566">SUM(LM37:LM38)</f>
        <v>0</v>
      </c>
      <c r="LN36" s="539">
        <f t="shared" ref="LN36:LN39" si="567">SUM(LB36:LM36)</f>
        <v>0</v>
      </c>
    </row>
    <row r="37" spans="1:326" s="545" customFormat="1">
      <c r="A37" s="541" t="str">
        <f t="shared" si="284"/>
        <v>M4.1 - Paslaugų teikimo pajamos</v>
      </c>
      <c r="B37" s="402">
        <f>IF(B5,'Dalyvio prielaidos'!$G$11/12*Indeksacija!$D$10,0)</f>
        <v>0</v>
      </c>
      <c r="C37" s="402">
        <f>IF(C5,'Dalyvio prielaidos'!$G$11/12*Indeksacija!$D$10,0)</f>
        <v>0</v>
      </c>
      <c r="D37" s="402">
        <f>IF(D5,'Dalyvio prielaidos'!$G$11/12*Indeksacija!$D$10,0)</f>
        <v>0</v>
      </c>
      <c r="E37" s="402">
        <f>IF(E5,'Dalyvio prielaidos'!$G$11/12*Indeksacija!$D$10,0)</f>
        <v>0</v>
      </c>
      <c r="F37" s="402">
        <f>IF(F5,'Dalyvio prielaidos'!$G$11/12*Indeksacija!$D$10,0)</f>
        <v>0</v>
      </c>
      <c r="G37" s="402">
        <f>IF(G5,'Dalyvio prielaidos'!$G$11/12*Indeksacija!$D$10,0)</f>
        <v>0</v>
      </c>
      <c r="H37" s="402">
        <f>IF(H5,'Dalyvio prielaidos'!$G$11/12*Indeksacija!$D$10,0)</f>
        <v>0</v>
      </c>
      <c r="I37" s="402">
        <f>IF(I5,'Dalyvio prielaidos'!$G$11/12*Indeksacija!$D$10,0)</f>
        <v>0</v>
      </c>
      <c r="J37" s="402">
        <f>IF(J5,'Dalyvio prielaidos'!$G$11/12*Indeksacija!$D$10,0)</f>
        <v>0</v>
      </c>
      <c r="K37" s="402">
        <f>IF(K5,'Dalyvio prielaidos'!$G$11/12*Indeksacija!$D$10,0)</f>
        <v>0</v>
      </c>
      <c r="L37" s="402">
        <f>IF(L5,'Dalyvio prielaidos'!$G$11/12*Indeksacija!$D$10,0)</f>
        <v>0</v>
      </c>
      <c r="M37" s="402">
        <f>IF(M5,'Dalyvio prielaidos'!$G$11/12*Indeksacija!$D$10,0)</f>
        <v>0</v>
      </c>
      <c r="N37" s="539">
        <f t="shared" ref="N37:N38" si="568">SUM(B37:M37)</f>
        <v>0</v>
      </c>
      <c r="O37" s="402">
        <f>IF(O5,'Dalyvio prielaidos'!$G$11/12*Indeksacija!$E$10,0)</f>
        <v>0</v>
      </c>
      <c r="P37" s="402">
        <f>IF(P5,'Dalyvio prielaidos'!$G$11/12*Indeksacija!$E$10,0)</f>
        <v>0</v>
      </c>
      <c r="Q37" s="402">
        <f>IF(Q5,'Dalyvio prielaidos'!$G$11/12*Indeksacija!$E$10,0)</f>
        <v>0</v>
      </c>
      <c r="R37" s="402">
        <f>IF(R5,'Dalyvio prielaidos'!$G$11/12*Indeksacija!$E$10,0)</f>
        <v>0</v>
      </c>
      <c r="S37" s="402">
        <f>IF(S5,'Dalyvio prielaidos'!$G$11/12*Indeksacija!$E$10,0)</f>
        <v>0</v>
      </c>
      <c r="T37" s="402">
        <f>IF(T5,'Dalyvio prielaidos'!$G$11/12*Indeksacija!$E$10,0)</f>
        <v>0</v>
      </c>
      <c r="U37" s="402">
        <f>IF(U5,'Dalyvio prielaidos'!$G$11/12*Indeksacija!$E$10,0)</f>
        <v>0</v>
      </c>
      <c r="V37" s="402">
        <f>IF(V5,'Dalyvio prielaidos'!$G$11/12*Indeksacija!$E$10,0)</f>
        <v>0</v>
      </c>
      <c r="W37" s="402">
        <f>IF(W5,'Dalyvio prielaidos'!$G$11/12*Indeksacija!$E$10,0)</f>
        <v>0</v>
      </c>
      <c r="X37" s="402">
        <f>IF(X5,'Dalyvio prielaidos'!$G$11/12*Indeksacija!$E$10,0)</f>
        <v>0</v>
      </c>
      <c r="Y37" s="402">
        <f>IF(Y5,'Dalyvio prielaidos'!$G$11/12*Indeksacija!$E$10,0)</f>
        <v>0</v>
      </c>
      <c r="Z37" s="402">
        <f>IF(Z5,'Dalyvio prielaidos'!$G$11/12*Indeksacija!$E$10,0)</f>
        <v>0</v>
      </c>
      <c r="AA37" s="539">
        <f t="shared" si="321"/>
        <v>0</v>
      </c>
      <c r="AB37" s="402">
        <f>IF(AB5,AB17*Indeksacija!$G$10,0)</f>
        <v>0</v>
      </c>
      <c r="AC37" s="402">
        <f>IF(AC5,AC17*Indeksacija!$G$10,0)</f>
        <v>0</v>
      </c>
      <c r="AD37" s="402">
        <f>IF(AD5,AD17*Indeksacija!$G$10,0)</f>
        <v>0</v>
      </c>
      <c r="AE37" s="402">
        <f>IF(AE5,AE17*Indeksacija!$G$10,0)</f>
        <v>0</v>
      </c>
      <c r="AF37" s="402">
        <f>IF(AF5,AF17*Indeksacija!$G$10,0)</f>
        <v>0</v>
      </c>
      <c r="AG37" s="402">
        <f>IF(AG5,AG17*Indeksacija!$G$10,0)</f>
        <v>0</v>
      </c>
      <c r="AH37" s="402">
        <f>IF(AH5,AH17*Indeksacija!$G$10,0)</f>
        <v>0</v>
      </c>
      <c r="AI37" s="402">
        <f>IF(AI5,AI17*Indeksacija!$G$10,0)</f>
        <v>0</v>
      </c>
      <c r="AJ37" s="402">
        <f>IF(AJ5,AJ17*Indeksacija!$G$10,0)</f>
        <v>0</v>
      </c>
      <c r="AK37" s="402">
        <f>IF(AK5,AK17*Indeksacija!$G$10,0)</f>
        <v>0</v>
      </c>
      <c r="AL37" s="402">
        <f>IF(AL5,AL17*Indeksacija!$G$10,0)</f>
        <v>0</v>
      </c>
      <c r="AM37" s="402">
        <f>IF(AM5,AM17*Indeksacija!$G$10,0)</f>
        <v>0</v>
      </c>
      <c r="AN37" s="605">
        <f t="shared" si="323"/>
        <v>0</v>
      </c>
      <c r="AO37" s="402">
        <f>IF(AO5,AO17*Indeksacija!$G$10,0)</f>
        <v>4553.0291666666672</v>
      </c>
      <c r="AP37" s="402">
        <f>IF(AP5,AP17*Indeksacija!$G$10,0)</f>
        <v>4553.0291666666672</v>
      </c>
      <c r="AQ37" s="402">
        <f>IF(AQ5,AQ17*Indeksacija!$G$10,0)</f>
        <v>4553.0291666666672</v>
      </c>
      <c r="AR37" s="402">
        <f>IF(AR5,AR17*Indeksacija!$G$10,0)</f>
        <v>4553.0291666666672</v>
      </c>
      <c r="AS37" s="402">
        <f>IF(AS5,AS17*Indeksacija!$G$10,0)</f>
        <v>4553.0291666666672</v>
      </c>
      <c r="AT37" s="402">
        <f>IF(AT5,AT17*Indeksacija!$G$10,0)</f>
        <v>4553.0291666666672</v>
      </c>
      <c r="AU37" s="402">
        <f>IF(AU5,AU17*Indeksacija!$G$10,0)</f>
        <v>4553.0291666666672</v>
      </c>
      <c r="AV37" s="402">
        <f>IF(AV5,AV17*Indeksacija!$G$10,0)</f>
        <v>4553.0291666666672</v>
      </c>
      <c r="AW37" s="402">
        <f>IF(AW5,AW17*Indeksacija!$G$10,0)</f>
        <v>4553.0291666666672</v>
      </c>
      <c r="AX37" s="402">
        <f>IF(AX5,AX17*Indeksacija!$G$10,0)</f>
        <v>4553.0291666666672</v>
      </c>
      <c r="AY37" s="402">
        <f>IF(AY5,AY17*Indeksacija!$G$10,0)</f>
        <v>4553.0291666666672</v>
      </c>
      <c r="AZ37" s="402">
        <f>IF(AZ5,AZ17*Indeksacija!$G$10,0)</f>
        <v>4553.0291666666672</v>
      </c>
      <c r="BA37" s="539">
        <f t="shared" si="325"/>
        <v>54636.350000000006</v>
      </c>
      <c r="BB37" s="402">
        <f>IF(BB5,BB17*Indeksacija!$H$10,0)</f>
        <v>4689.620041666667</v>
      </c>
      <c r="BC37" s="402">
        <f>IF(BC5,BC17*Indeksacija!$H$10,0)</f>
        <v>4689.620041666667</v>
      </c>
      <c r="BD37" s="402">
        <f>IF(BD5,BD17*Indeksacija!$H$10,0)</f>
        <v>4689.620041666667</v>
      </c>
      <c r="BE37" s="402">
        <f>IF(BE5,BE17*Indeksacija!$H$10,0)</f>
        <v>4689.620041666667</v>
      </c>
      <c r="BF37" s="402">
        <f>IF(BF5,BF17*Indeksacija!$H$10,0)</f>
        <v>4689.620041666667</v>
      </c>
      <c r="BG37" s="402">
        <f>IF(BG5,BG17*Indeksacija!$H$10,0)</f>
        <v>4689.620041666667</v>
      </c>
      <c r="BH37" s="402">
        <f>IF(BH5,BH17*Indeksacija!$H$10,0)</f>
        <v>4689.620041666667</v>
      </c>
      <c r="BI37" s="402">
        <f>IF(BI5,BI17*Indeksacija!$H$10,0)</f>
        <v>4689.620041666667</v>
      </c>
      <c r="BJ37" s="402">
        <f>IF(BJ5,BJ17*Indeksacija!$H$10,0)</f>
        <v>4689.620041666667</v>
      </c>
      <c r="BK37" s="402">
        <f>IF(BK5,BK17*Indeksacija!$H$10,0)</f>
        <v>4689.620041666667</v>
      </c>
      <c r="BL37" s="402">
        <f>IF(BL5,BL17*Indeksacija!$H$10,0)</f>
        <v>4689.620041666667</v>
      </c>
      <c r="BM37" s="402">
        <f>IF(BM5,BM17*Indeksacija!$H$10,0)</f>
        <v>4689.620041666667</v>
      </c>
      <c r="BN37" s="539">
        <f t="shared" si="327"/>
        <v>56275.440500000019</v>
      </c>
      <c r="BO37" s="402">
        <f>IF(BO5,BO17*Indeksacija!$I$10,0)</f>
        <v>4830.308642916666</v>
      </c>
      <c r="BP37" s="402">
        <f>IF(BP5,BP17*Indeksacija!$I$10,0)</f>
        <v>4830.308642916666</v>
      </c>
      <c r="BQ37" s="402">
        <f>IF(BQ5,BQ17*Indeksacija!$I$10,0)</f>
        <v>4830.308642916666</v>
      </c>
      <c r="BR37" s="402">
        <f>IF(BR5,BR17*Indeksacija!$I$10,0)</f>
        <v>4830.308642916666</v>
      </c>
      <c r="BS37" s="402">
        <f>IF(BS5,BS17*Indeksacija!$I$10,0)</f>
        <v>4830.308642916666</v>
      </c>
      <c r="BT37" s="402">
        <f>IF(BT5,BT17*Indeksacija!$I$10,0)</f>
        <v>4830.308642916666</v>
      </c>
      <c r="BU37" s="402">
        <f>IF(BU5,BU17*Indeksacija!$I$10,0)</f>
        <v>4830.308642916666</v>
      </c>
      <c r="BV37" s="402">
        <f>IF(BV5,BV17*Indeksacija!$I$10,0)</f>
        <v>4830.308642916666</v>
      </c>
      <c r="BW37" s="402">
        <f>IF(BW5,BW17*Indeksacija!$I$10,0)</f>
        <v>4830.308642916666</v>
      </c>
      <c r="BX37" s="402">
        <f>IF(BX5,BX17*Indeksacija!$I$10,0)</f>
        <v>4830.308642916666</v>
      </c>
      <c r="BY37" s="402">
        <f>IF(BY5,BY17*Indeksacija!$I$10,0)</f>
        <v>4830.308642916666</v>
      </c>
      <c r="BZ37" s="402">
        <f>IF(BZ5,BZ17*Indeksacija!$I$10,0)</f>
        <v>4830.308642916666</v>
      </c>
      <c r="CA37" s="539">
        <f t="shared" si="339"/>
        <v>57963.703714999989</v>
      </c>
      <c r="CB37" s="402">
        <f>IF(CB5,CB17*Indeksacija!$J$10,0)</f>
        <v>4975.2179022041664</v>
      </c>
      <c r="CC37" s="402">
        <f>IF(CC5,CC17*Indeksacija!$J$10,0)</f>
        <v>4975.2179022041664</v>
      </c>
      <c r="CD37" s="402">
        <f>IF(CD5,CD17*Indeksacija!$J$10,0)</f>
        <v>4975.2179022041664</v>
      </c>
      <c r="CE37" s="402">
        <f>IF(CE5,CE17*Indeksacija!$J$10,0)</f>
        <v>4975.2179022041664</v>
      </c>
      <c r="CF37" s="402">
        <f>IF(CF5,CF17*Indeksacija!$J$10,0)</f>
        <v>4975.2179022041664</v>
      </c>
      <c r="CG37" s="402">
        <f>IF(CG5,CG17*Indeksacija!$J$10,0)</f>
        <v>4975.2179022041664</v>
      </c>
      <c r="CH37" s="402">
        <f>IF(CH5,CH17*Indeksacija!$J$10,0)</f>
        <v>4975.2179022041664</v>
      </c>
      <c r="CI37" s="402">
        <f>IF(CI5,CI17*Indeksacija!$J$10,0)</f>
        <v>4975.2179022041664</v>
      </c>
      <c r="CJ37" s="402">
        <f>IF(CJ5,CJ17*Indeksacija!$J$10,0)</f>
        <v>4975.2179022041664</v>
      </c>
      <c r="CK37" s="402">
        <f>IF(CK5,CK17*Indeksacija!$J$10,0)</f>
        <v>4975.2179022041664</v>
      </c>
      <c r="CL37" s="402">
        <f>IF(CL5,CL17*Indeksacija!$J$10,0)</f>
        <v>4975.2179022041664</v>
      </c>
      <c r="CM37" s="402">
        <f>IF(CM5,CM17*Indeksacija!$J$10,0)</f>
        <v>4975.2179022041664</v>
      </c>
      <c r="CN37" s="539">
        <f t="shared" si="351"/>
        <v>59702.614826450001</v>
      </c>
      <c r="CO37" s="402">
        <f>IF(CO5,CO17*Indeksacija!$K$10,0)</f>
        <v>5124.4744392702924</v>
      </c>
      <c r="CP37" s="402">
        <f>IF(CP5,CP17*Indeksacija!$K$10,0)</f>
        <v>5124.4744392702924</v>
      </c>
      <c r="CQ37" s="402">
        <f>IF(CQ5,CQ17*Indeksacija!$K$10,0)</f>
        <v>5124.4744392702924</v>
      </c>
      <c r="CR37" s="402">
        <f>IF(CR5,CR17*Indeksacija!$K$10,0)</f>
        <v>5124.4744392702924</v>
      </c>
      <c r="CS37" s="402">
        <f>IF(CS5,CS17*Indeksacija!$K$10,0)</f>
        <v>5124.4744392702924</v>
      </c>
      <c r="CT37" s="402">
        <f>IF(CT5,CT17*Indeksacija!$K$10,0)</f>
        <v>5124.4744392702924</v>
      </c>
      <c r="CU37" s="402">
        <f>IF(CU5,CU17*Indeksacija!$K$10,0)</f>
        <v>5124.4744392702924</v>
      </c>
      <c r="CV37" s="402">
        <f>IF(CV5,CV17*Indeksacija!$K$10,0)</f>
        <v>5124.4744392702924</v>
      </c>
      <c r="CW37" s="402">
        <f>IF(CW5,CW17*Indeksacija!$K$10,0)</f>
        <v>5124.4744392702924</v>
      </c>
      <c r="CX37" s="402">
        <f>IF(CX5,CX17*Indeksacija!$K$10,0)</f>
        <v>5124.4744392702924</v>
      </c>
      <c r="CY37" s="402">
        <f>IF(CY5,CY17*Indeksacija!$K$10,0)</f>
        <v>5124.4744392702924</v>
      </c>
      <c r="CZ37" s="402">
        <f>IF(CZ5,CZ17*Indeksacija!$K$10,0)</f>
        <v>5124.4744392702924</v>
      </c>
      <c r="DA37" s="539">
        <f t="shared" si="363"/>
        <v>61493.693271243508</v>
      </c>
      <c r="DB37" s="402">
        <f>IF(DB5,DB17*Indeksacija!$L$10,0)</f>
        <v>5278.2086724483997</v>
      </c>
      <c r="DC37" s="402">
        <f>IF(DC5,DC17*Indeksacija!$L$10,0)</f>
        <v>5278.2086724483997</v>
      </c>
      <c r="DD37" s="402">
        <f>IF(DD5,DD17*Indeksacija!$L$10,0)</f>
        <v>5278.2086724483997</v>
      </c>
      <c r="DE37" s="402">
        <f>IF(DE5,DE17*Indeksacija!$L$10,0)</f>
        <v>5278.2086724483997</v>
      </c>
      <c r="DF37" s="402">
        <f>IF(DF5,DF17*Indeksacija!$L$10,0)</f>
        <v>5278.2086724483997</v>
      </c>
      <c r="DG37" s="402">
        <f>IF(DG5,DG17*Indeksacija!$L$10,0)</f>
        <v>5278.2086724483997</v>
      </c>
      <c r="DH37" s="402">
        <f>IF(DH5,DH17*Indeksacija!$L$10,0)</f>
        <v>5278.2086724483997</v>
      </c>
      <c r="DI37" s="402">
        <f>IF(DI5,DI17*Indeksacija!$L$10,0)</f>
        <v>5278.2086724483997</v>
      </c>
      <c r="DJ37" s="402">
        <f>IF(DJ5,DJ17*Indeksacija!$L$10,0)</f>
        <v>5278.2086724483997</v>
      </c>
      <c r="DK37" s="402">
        <f>IF(DK5,DK17*Indeksacija!$L$10,0)</f>
        <v>5278.2086724483997</v>
      </c>
      <c r="DL37" s="402">
        <f>IF(DL5,DL17*Indeksacija!$L$10,0)</f>
        <v>5278.2086724483997</v>
      </c>
      <c r="DM37" s="402">
        <f>IF(DM5,DM17*Indeksacija!$L$10,0)</f>
        <v>5278.2086724483997</v>
      </c>
      <c r="DN37" s="539">
        <f t="shared" si="375"/>
        <v>63338.504069380782</v>
      </c>
      <c r="DO37" s="402">
        <f>IF(DO5,DO17*Indeksacija!$M$10,0)</f>
        <v>5436.5549326218525</v>
      </c>
      <c r="DP37" s="402">
        <f>IF(DP5,DP17*Indeksacija!$M$10,0)</f>
        <v>5436.5549326218525</v>
      </c>
      <c r="DQ37" s="402">
        <f>IF(DQ5,DQ17*Indeksacija!$M$10,0)</f>
        <v>5436.5549326218525</v>
      </c>
      <c r="DR37" s="402">
        <f>IF(DR5,DR17*Indeksacija!$M$10,0)</f>
        <v>5436.5549326218525</v>
      </c>
      <c r="DS37" s="402">
        <f>IF(DS5,DS17*Indeksacija!$M$10,0)</f>
        <v>5436.5549326218525</v>
      </c>
      <c r="DT37" s="402">
        <f>IF(DT5,DT17*Indeksacija!$M$10,0)</f>
        <v>5436.5549326218525</v>
      </c>
      <c r="DU37" s="402">
        <f>IF(DU5,DU17*Indeksacija!$M$10,0)</f>
        <v>5436.5549326218525</v>
      </c>
      <c r="DV37" s="402">
        <f>IF(DV5,DV17*Indeksacija!$M$10,0)</f>
        <v>5436.5549326218525</v>
      </c>
      <c r="DW37" s="402">
        <f>IF(DW5,DW17*Indeksacija!$M$10,0)</f>
        <v>5436.5549326218525</v>
      </c>
      <c r="DX37" s="402">
        <f>IF(DX5,DX17*Indeksacija!$M$10,0)</f>
        <v>5436.5549326218525</v>
      </c>
      <c r="DY37" s="402">
        <f>IF(DY5,DY17*Indeksacija!$M$10,0)</f>
        <v>5436.5549326218525</v>
      </c>
      <c r="DZ37" s="402">
        <f>IF(DZ5,DZ17*Indeksacija!$M$10,0)</f>
        <v>5436.5549326218525</v>
      </c>
      <c r="EA37" s="539">
        <f t="shared" si="387"/>
        <v>65238.659191462233</v>
      </c>
      <c r="EB37" s="402">
        <f>IF(EB5,EB17*Indeksacija!$N$10,0)</f>
        <v>5599.6515806005082</v>
      </c>
      <c r="EC37" s="402">
        <f>IF(EC5,EC17*Indeksacija!$N$10,0)</f>
        <v>5599.6515806005082</v>
      </c>
      <c r="ED37" s="402">
        <f>IF(ED5,ED17*Indeksacija!$N$10,0)</f>
        <v>5599.6515806005082</v>
      </c>
      <c r="EE37" s="402">
        <f>IF(EE5,EE17*Indeksacija!$N$10,0)</f>
        <v>5599.6515806005082</v>
      </c>
      <c r="EF37" s="402">
        <f>IF(EF5,EF17*Indeksacija!$N$10,0)</f>
        <v>5599.6515806005082</v>
      </c>
      <c r="EG37" s="402">
        <f>IF(EG5,EG17*Indeksacija!$N$10,0)</f>
        <v>5599.6515806005082</v>
      </c>
      <c r="EH37" s="402">
        <f>IF(EH5,EH17*Indeksacija!$N$10,0)</f>
        <v>5599.6515806005082</v>
      </c>
      <c r="EI37" s="402">
        <f>IF(EI5,EI17*Indeksacija!$N$10,0)</f>
        <v>5599.6515806005082</v>
      </c>
      <c r="EJ37" s="402">
        <f>IF(EJ5,EJ17*Indeksacija!$N$10,0)</f>
        <v>5599.6515806005082</v>
      </c>
      <c r="EK37" s="402">
        <f>IF(EK5,EK17*Indeksacija!$N$10,0)</f>
        <v>5599.6515806005082</v>
      </c>
      <c r="EL37" s="402">
        <f>IF(EL5,EL17*Indeksacija!$N$10,0)</f>
        <v>5599.6515806005082</v>
      </c>
      <c r="EM37" s="402">
        <f>IF(EM5,EM17*Indeksacija!$N$10,0)</f>
        <v>5599.6515806005082</v>
      </c>
      <c r="EN37" s="539">
        <f t="shared" si="399"/>
        <v>67195.818967206083</v>
      </c>
      <c r="EO37" s="402">
        <f>IF(EO5,EO17*Indeksacija!$O$10,0)</f>
        <v>5767.641128018523</v>
      </c>
      <c r="EP37" s="402">
        <f>IF(EP5,EP17*Indeksacija!$O$10,0)</f>
        <v>5767.641128018523</v>
      </c>
      <c r="EQ37" s="402">
        <f>IF(EQ5,EQ17*Indeksacija!$O$10,0)</f>
        <v>5767.641128018523</v>
      </c>
      <c r="ER37" s="402">
        <f>IF(ER5,ER17*Indeksacija!$O$10,0)</f>
        <v>5767.641128018523</v>
      </c>
      <c r="ES37" s="402">
        <f>IF(ES5,ES17*Indeksacija!$O$10,0)</f>
        <v>5767.641128018523</v>
      </c>
      <c r="ET37" s="402">
        <f>IF(ET5,ET17*Indeksacija!$O$10,0)</f>
        <v>5767.641128018523</v>
      </c>
      <c r="EU37" s="402">
        <f>IF(EU5,EU17*Indeksacija!$O$10,0)</f>
        <v>5767.641128018523</v>
      </c>
      <c r="EV37" s="402">
        <f>IF(EV5,EV17*Indeksacija!$O$10,0)</f>
        <v>5767.641128018523</v>
      </c>
      <c r="EW37" s="402">
        <f>IF(EW5,EW17*Indeksacija!$O$10,0)</f>
        <v>5767.641128018523</v>
      </c>
      <c r="EX37" s="402">
        <f>IF(EX5,EX17*Indeksacija!$O$10,0)</f>
        <v>5767.641128018523</v>
      </c>
      <c r="EY37" s="402">
        <f>IF(EY5,EY17*Indeksacija!$O$10,0)</f>
        <v>5767.641128018523</v>
      </c>
      <c r="EZ37" s="402">
        <f>IF(EZ5,EZ17*Indeksacija!$O$10,0)</f>
        <v>5767.641128018523</v>
      </c>
      <c r="FA37" s="539">
        <f t="shared" si="411"/>
        <v>69211.693536222258</v>
      </c>
      <c r="FB37" s="402">
        <f>IF(FB5,FB17*Indeksacija!$P$10,0)</f>
        <v>5940.6703618590782</v>
      </c>
      <c r="FC37" s="402">
        <f>IF(FC5,FC17*Indeksacija!$P$10,0)</f>
        <v>5940.6703618590782</v>
      </c>
      <c r="FD37" s="402">
        <f>IF(FD5,FD17*Indeksacija!$P$10,0)</f>
        <v>5940.6703618590782</v>
      </c>
      <c r="FE37" s="402">
        <f>IF(FE5,FE17*Indeksacija!$P$10,0)</f>
        <v>5940.6703618590782</v>
      </c>
      <c r="FF37" s="402">
        <f>IF(FF5,FF17*Indeksacija!$P$10,0)</f>
        <v>5940.6703618590782</v>
      </c>
      <c r="FG37" s="402">
        <f>IF(FG5,FG17*Indeksacija!$P$10,0)</f>
        <v>5940.6703618590782</v>
      </c>
      <c r="FH37" s="402">
        <f>IF(FH5,FH17*Indeksacija!$P$10,0)</f>
        <v>5940.6703618590782</v>
      </c>
      <c r="FI37" s="402">
        <f>IF(FI5,FI17*Indeksacija!$P$10,0)</f>
        <v>5940.6703618590782</v>
      </c>
      <c r="FJ37" s="402">
        <f>IF(FJ5,FJ17*Indeksacija!$P$10,0)</f>
        <v>5940.6703618590782</v>
      </c>
      <c r="FK37" s="402">
        <f>IF(FK5,FK17*Indeksacija!$P$10,0)</f>
        <v>5940.6703618590782</v>
      </c>
      <c r="FL37" s="402">
        <f>IF(FL5,FL17*Indeksacija!$P$10,0)</f>
        <v>5940.6703618590782</v>
      </c>
      <c r="FM37" s="402">
        <f>IF(FM5,FM17*Indeksacija!$P$10,0)</f>
        <v>5940.6703618590782</v>
      </c>
      <c r="FN37" s="539">
        <f t="shared" si="423"/>
        <v>71288.044342308931</v>
      </c>
      <c r="FO37" s="402">
        <f>IF(FO5,FO17*Indeksacija!$Q$10,0)</f>
        <v>6118.8904727148501</v>
      </c>
      <c r="FP37" s="402">
        <f>IF(FP5,FP17*Indeksacija!$Q$10,0)</f>
        <v>6118.8904727148501</v>
      </c>
      <c r="FQ37" s="402">
        <f>IF(FQ5,FQ17*Indeksacija!$Q$10,0)</f>
        <v>6118.8904727148501</v>
      </c>
      <c r="FR37" s="402">
        <f>IF(FR5,FR17*Indeksacija!$Q$10,0)</f>
        <v>6118.8904727148501</v>
      </c>
      <c r="FS37" s="402">
        <f>IF(FS5,FS17*Indeksacija!$Q$10,0)</f>
        <v>6118.8904727148501</v>
      </c>
      <c r="FT37" s="402">
        <f>IF(FT5,FT17*Indeksacija!$Q$10,0)</f>
        <v>6118.8904727148501</v>
      </c>
      <c r="FU37" s="402">
        <f>IF(FU5,FU17*Indeksacija!$Q$10,0)</f>
        <v>6118.8904727148501</v>
      </c>
      <c r="FV37" s="402">
        <f>IF(FV5,FV17*Indeksacija!$Q$10,0)</f>
        <v>6118.8904727148501</v>
      </c>
      <c r="FW37" s="402">
        <f>IF(FW5,FW17*Indeksacija!$Q$10,0)</f>
        <v>6118.8904727148501</v>
      </c>
      <c r="FX37" s="402">
        <f>IF(FX5,FX17*Indeksacija!$Q$10,0)</f>
        <v>6118.8904727148501</v>
      </c>
      <c r="FY37" s="402">
        <f>IF(FY5,FY17*Indeksacija!$Q$10,0)</f>
        <v>6118.8904727148501</v>
      </c>
      <c r="FZ37" s="402">
        <f>IF(FZ5,FZ17*Indeksacija!$Q$10,0)</f>
        <v>6118.8904727148501</v>
      </c>
      <c r="GA37" s="539">
        <f t="shared" si="435"/>
        <v>73426.685672578184</v>
      </c>
      <c r="GB37" s="402">
        <f>IF(GB5,GB17*Indeksacija!$R$10,0)</f>
        <v>6302.4571868962967</v>
      </c>
      <c r="GC37" s="402">
        <f>IF(GC5,GC17*Indeksacija!$R$10,0)</f>
        <v>6302.4571868962967</v>
      </c>
      <c r="GD37" s="402">
        <f>IF(GD5,GD17*Indeksacija!$R$10,0)</f>
        <v>6302.4571868962967</v>
      </c>
      <c r="GE37" s="402">
        <f>IF(GE5,GE17*Indeksacija!$R$10,0)</f>
        <v>6302.4571868962967</v>
      </c>
      <c r="GF37" s="402">
        <f>IF(GF5,GF17*Indeksacija!$R$10,0)</f>
        <v>6302.4571868962967</v>
      </c>
      <c r="GG37" s="402">
        <f>IF(GG5,GG17*Indeksacija!$R$10,0)</f>
        <v>6302.4571868962967</v>
      </c>
      <c r="GH37" s="402">
        <f>IF(GH5,GH17*Indeksacija!$R$10,0)</f>
        <v>6302.4571868962967</v>
      </c>
      <c r="GI37" s="402">
        <f>IF(GI5,GI17*Indeksacija!$R$10,0)</f>
        <v>6302.4571868962967</v>
      </c>
      <c r="GJ37" s="402">
        <f>IF(GJ5,GJ17*Indeksacija!$R$10,0)</f>
        <v>6302.4571868962967</v>
      </c>
      <c r="GK37" s="402">
        <f>IF(GK5,GK17*Indeksacija!$R$10,0)</f>
        <v>6302.4571868962967</v>
      </c>
      <c r="GL37" s="402">
        <f>IF(GL5,GL17*Indeksacija!$R$10,0)</f>
        <v>6302.4571868962967</v>
      </c>
      <c r="GM37" s="402">
        <f>IF(GM5,GM17*Indeksacija!$R$10,0)</f>
        <v>6302.4571868962967</v>
      </c>
      <c r="GN37" s="539">
        <f t="shared" si="447"/>
        <v>75629.486242755564</v>
      </c>
      <c r="GO37" s="402">
        <f>IF(GO5,GO17*Indeksacija!$J$10,0)</f>
        <v>0</v>
      </c>
      <c r="GP37" s="402">
        <f>IF(GP5,GP17*Indeksacija!$J$10,0)</f>
        <v>0</v>
      </c>
      <c r="GQ37" s="402">
        <f>IF(GQ5,GQ17*Indeksacija!$J$10,0)</f>
        <v>0</v>
      </c>
      <c r="GR37" s="402">
        <f>IF(GR5,GR17*Indeksacija!$J$10,0)</f>
        <v>0</v>
      </c>
      <c r="GS37" s="402">
        <f>IF(GS5,GS17*Indeksacija!$J$10,0)</f>
        <v>0</v>
      </c>
      <c r="GT37" s="402">
        <f>IF(GT5,GT17*Indeksacija!$J$10,0)</f>
        <v>0</v>
      </c>
      <c r="GU37" s="402">
        <f>IF(GU5,GU17*Indeksacija!$J$10,0)</f>
        <v>0</v>
      </c>
      <c r="GV37" s="402">
        <f>IF(GV5,GV17*Indeksacija!$J$10,0)</f>
        <v>0</v>
      </c>
      <c r="GW37" s="402">
        <f>IF(GW5,GW17*Indeksacija!$J$10,0)</f>
        <v>0</v>
      </c>
      <c r="GX37" s="402">
        <f>IF(GX5,GX17*Indeksacija!$J$10,0)</f>
        <v>0</v>
      </c>
      <c r="GY37" s="402">
        <f>IF(GY5,GY17*Indeksacija!$J$10,0)</f>
        <v>0</v>
      </c>
      <c r="GZ37" s="402">
        <f>IF(GZ5,GZ17*Indeksacija!$J$10,0)</f>
        <v>0</v>
      </c>
      <c r="HA37" s="539">
        <f t="shared" si="459"/>
        <v>0</v>
      </c>
      <c r="HB37" s="402">
        <f>IF(HB5,HB17*Indeksacija!$J$10,0)</f>
        <v>0</v>
      </c>
      <c r="HC37" s="402">
        <f>IF(HC5,HC17*Indeksacija!$J$10,0)</f>
        <v>0</v>
      </c>
      <c r="HD37" s="402">
        <f>IF(HD5,HD17*Indeksacija!$J$10,0)</f>
        <v>0</v>
      </c>
      <c r="HE37" s="402">
        <f>IF(HE5,HE17*Indeksacija!$J$10,0)</f>
        <v>0</v>
      </c>
      <c r="HF37" s="402">
        <f>IF(HF5,HF17*Indeksacija!$J$10,0)</f>
        <v>0</v>
      </c>
      <c r="HG37" s="402">
        <f>IF(HG5,HG17*Indeksacija!$J$10,0)</f>
        <v>0</v>
      </c>
      <c r="HH37" s="402">
        <f>IF(HH5,HH17*Indeksacija!$J$10,0)</f>
        <v>0</v>
      </c>
      <c r="HI37" s="402">
        <f>IF(HI5,HI17*Indeksacija!$J$10,0)</f>
        <v>0</v>
      </c>
      <c r="HJ37" s="402">
        <f>IF(HJ5,HJ17*Indeksacija!$J$10,0)</f>
        <v>0</v>
      </c>
      <c r="HK37" s="402">
        <f>IF(HK5,HK17*Indeksacija!$J$10,0)</f>
        <v>0</v>
      </c>
      <c r="HL37" s="402">
        <f>IF(HL5,HL17*Indeksacija!$J$10,0)</f>
        <v>0</v>
      </c>
      <c r="HM37" s="402">
        <f>IF(HM5,HM17*Indeksacija!$J$10,0)</f>
        <v>0</v>
      </c>
      <c r="HN37" s="539">
        <f t="shared" si="471"/>
        <v>0</v>
      </c>
      <c r="HO37" s="402">
        <f>IF(HO5,HO17*Indeksacija!$J$10,0)</f>
        <v>0</v>
      </c>
      <c r="HP37" s="402">
        <f>IF(HP5,HP17*Indeksacija!$J$10,0)</f>
        <v>0</v>
      </c>
      <c r="HQ37" s="402">
        <f>IF(HQ5,HQ17*Indeksacija!$J$10,0)</f>
        <v>0</v>
      </c>
      <c r="HR37" s="402">
        <f>IF(HR5,HR17*Indeksacija!$J$10,0)</f>
        <v>0</v>
      </c>
      <c r="HS37" s="402">
        <f>IF(HS5,HS17*Indeksacija!$J$10,0)</f>
        <v>0</v>
      </c>
      <c r="HT37" s="402">
        <f>IF(HT5,HT17*Indeksacija!$J$10,0)</f>
        <v>0</v>
      </c>
      <c r="HU37" s="402">
        <f>IF(HU5,HU17*Indeksacija!$J$10,0)</f>
        <v>0</v>
      </c>
      <c r="HV37" s="402">
        <f>IF(HV5,HV17*Indeksacija!$J$10,0)</f>
        <v>0</v>
      </c>
      <c r="HW37" s="402">
        <f>IF(HW5,HW17*Indeksacija!$J$10,0)</f>
        <v>0</v>
      </c>
      <c r="HX37" s="402">
        <f>IF(HX5,HX17*Indeksacija!$J$10,0)</f>
        <v>0</v>
      </c>
      <c r="HY37" s="402">
        <f>IF(HY5,HY17*Indeksacija!$J$10,0)</f>
        <v>0</v>
      </c>
      <c r="HZ37" s="402">
        <f>IF(HZ5,HZ17*Indeksacija!$J$10,0)</f>
        <v>0</v>
      </c>
      <c r="IA37" s="539">
        <f t="shared" si="483"/>
        <v>0</v>
      </c>
      <c r="IB37" s="402">
        <f>IF(IB5,IB17*Indeksacija!$J$10,0)</f>
        <v>0</v>
      </c>
      <c r="IC37" s="402">
        <f>IF(IC5,IC17*Indeksacija!$J$10,0)</f>
        <v>0</v>
      </c>
      <c r="ID37" s="402">
        <f>IF(ID5,ID17*Indeksacija!$J$10,0)</f>
        <v>0</v>
      </c>
      <c r="IE37" s="402">
        <f>IF(IE5,IE17*Indeksacija!$J$10,0)</f>
        <v>0</v>
      </c>
      <c r="IF37" s="402">
        <f>IF(IF5,IF17*Indeksacija!$J$10,0)</f>
        <v>0</v>
      </c>
      <c r="IG37" s="402">
        <f>IF(IG5,IG17*Indeksacija!$J$10,0)</f>
        <v>0</v>
      </c>
      <c r="IH37" s="402">
        <f>IF(IH5,IH17*Indeksacija!$J$10,0)</f>
        <v>0</v>
      </c>
      <c r="II37" s="402">
        <f>IF(II5,II17*Indeksacija!$J$10,0)</f>
        <v>0</v>
      </c>
      <c r="IJ37" s="402">
        <f>IF(IJ5,IJ17*Indeksacija!$J$10,0)</f>
        <v>0</v>
      </c>
      <c r="IK37" s="402">
        <f>IF(IK5,IK17*Indeksacija!$J$10,0)</f>
        <v>0</v>
      </c>
      <c r="IL37" s="402">
        <f>IF(IL5,IL17*Indeksacija!$J$10,0)</f>
        <v>0</v>
      </c>
      <c r="IM37" s="402">
        <f>IF(IM5,IM17*Indeksacija!$J$10,0)</f>
        <v>0</v>
      </c>
      <c r="IN37" s="539">
        <f t="shared" si="495"/>
        <v>0</v>
      </c>
      <c r="IO37" s="402">
        <f>IF(IO5,IO17*Indeksacija!$J$10,0)</f>
        <v>0</v>
      </c>
      <c r="IP37" s="402">
        <f>IF(IP5,IP17*Indeksacija!$J$10,0)</f>
        <v>0</v>
      </c>
      <c r="IQ37" s="402">
        <f>IF(IQ5,IQ17*Indeksacija!$J$10,0)</f>
        <v>0</v>
      </c>
      <c r="IR37" s="402">
        <f>IF(IR5,IR17*Indeksacija!$J$10,0)</f>
        <v>0</v>
      </c>
      <c r="IS37" s="402">
        <f>IF(IS5,IS17*Indeksacija!$J$10,0)</f>
        <v>0</v>
      </c>
      <c r="IT37" s="402">
        <f>IF(IT5,IT17*Indeksacija!$J$10,0)</f>
        <v>0</v>
      </c>
      <c r="IU37" s="402">
        <f>IF(IU5,IU17*Indeksacija!$J$10,0)</f>
        <v>0</v>
      </c>
      <c r="IV37" s="402">
        <f>IF(IV5,IV17*Indeksacija!$J$10,0)</f>
        <v>0</v>
      </c>
      <c r="IW37" s="402">
        <f>IF(IW5,IW17*Indeksacija!$J$10,0)</f>
        <v>0</v>
      </c>
      <c r="IX37" s="402">
        <f>IF(IX5,IX17*Indeksacija!$J$10,0)</f>
        <v>0</v>
      </c>
      <c r="IY37" s="402">
        <f>IF(IY5,IY17*Indeksacija!$J$10,0)</f>
        <v>0</v>
      </c>
      <c r="IZ37" s="402">
        <f>IF(IZ5,IZ17*Indeksacija!$J$10,0)</f>
        <v>0</v>
      </c>
      <c r="JA37" s="539">
        <f t="shared" si="507"/>
        <v>0</v>
      </c>
      <c r="JB37" s="402">
        <f>IF(JB5,JB17*Indeksacija!$J$10,0)</f>
        <v>0</v>
      </c>
      <c r="JC37" s="402">
        <f>IF(JC5,JC17*Indeksacija!$J$10,0)</f>
        <v>0</v>
      </c>
      <c r="JD37" s="402">
        <f>IF(JD5,JD17*Indeksacija!$J$10,0)</f>
        <v>0</v>
      </c>
      <c r="JE37" s="402">
        <f>IF(JE5,JE17*Indeksacija!$J$10,0)</f>
        <v>0</v>
      </c>
      <c r="JF37" s="402">
        <f>IF(JF5,JF17*Indeksacija!$J$10,0)</f>
        <v>0</v>
      </c>
      <c r="JG37" s="402">
        <f>IF(JG5,JG17*Indeksacija!$J$10,0)</f>
        <v>0</v>
      </c>
      <c r="JH37" s="402">
        <f>IF(JH5,JH17*Indeksacija!$J$10,0)</f>
        <v>0</v>
      </c>
      <c r="JI37" s="402">
        <f>IF(JI5,JI17*Indeksacija!$J$10,0)</f>
        <v>0</v>
      </c>
      <c r="JJ37" s="402">
        <f>IF(JJ5,JJ17*Indeksacija!$J$10,0)</f>
        <v>0</v>
      </c>
      <c r="JK37" s="402">
        <f>IF(JK5,JK17*Indeksacija!$J$10,0)</f>
        <v>0</v>
      </c>
      <c r="JL37" s="402">
        <f>IF(JL5,JL17*Indeksacija!$J$10,0)</f>
        <v>0</v>
      </c>
      <c r="JM37" s="402">
        <f>IF(JM5,JM17*Indeksacija!$J$10,0)</f>
        <v>0</v>
      </c>
      <c r="JN37" s="539">
        <f t="shared" si="519"/>
        <v>0</v>
      </c>
      <c r="JO37" s="402">
        <f>IF(JO5,JO17*Indeksacija!$J$10,0)</f>
        <v>0</v>
      </c>
      <c r="JP37" s="402">
        <f>IF(JP5,JP17*Indeksacija!$J$10,0)</f>
        <v>0</v>
      </c>
      <c r="JQ37" s="402">
        <f>IF(JQ5,JQ17*Indeksacija!$J$10,0)</f>
        <v>0</v>
      </c>
      <c r="JR37" s="402">
        <f>IF(JR5,JR17*Indeksacija!$J$10,0)</f>
        <v>0</v>
      </c>
      <c r="JS37" s="402">
        <f>IF(JS5,JS17*Indeksacija!$J$10,0)</f>
        <v>0</v>
      </c>
      <c r="JT37" s="402">
        <f>IF(JT5,JT17*Indeksacija!$J$10,0)</f>
        <v>0</v>
      </c>
      <c r="JU37" s="402">
        <f>IF(JU5,JU17*Indeksacija!$J$10,0)</f>
        <v>0</v>
      </c>
      <c r="JV37" s="402">
        <f>IF(JV5,JV17*Indeksacija!$J$10,0)</f>
        <v>0</v>
      </c>
      <c r="JW37" s="402">
        <f>IF(JW5,JW17*Indeksacija!$J$10,0)</f>
        <v>0</v>
      </c>
      <c r="JX37" s="402">
        <f>IF(JX5,JX17*Indeksacija!$J$10,0)</f>
        <v>0</v>
      </c>
      <c r="JY37" s="402">
        <f>IF(JY5,JY17*Indeksacija!$J$10,0)</f>
        <v>0</v>
      </c>
      <c r="JZ37" s="402">
        <f>IF(JZ5,JZ17*Indeksacija!$J$10,0)</f>
        <v>0</v>
      </c>
      <c r="KA37" s="539">
        <f t="shared" si="531"/>
        <v>0</v>
      </c>
      <c r="KB37" s="402">
        <f>IF(KB5,KB17*Indeksacija!$J$10,0)</f>
        <v>0</v>
      </c>
      <c r="KC37" s="402">
        <f>IF(KC5,KC17*Indeksacija!$J$10,0)</f>
        <v>0</v>
      </c>
      <c r="KD37" s="402">
        <f>IF(KD5,KD17*Indeksacija!$J$10,0)</f>
        <v>0</v>
      </c>
      <c r="KE37" s="402">
        <f>IF(KE5,KE17*Indeksacija!$J$10,0)</f>
        <v>0</v>
      </c>
      <c r="KF37" s="402">
        <f>IF(KF5,KF17*Indeksacija!$J$10,0)</f>
        <v>0</v>
      </c>
      <c r="KG37" s="402">
        <f>IF(KG5,KG17*Indeksacija!$J$10,0)</f>
        <v>0</v>
      </c>
      <c r="KH37" s="402">
        <f>IF(KH5,KH17*Indeksacija!$J$10,0)</f>
        <v>0</v>
      </c>
      <c r="KI37" s="402">
        <f>IF(KI5,KI17*Indeksacija!$J$10,0)</f>
        <v>0</v>
      </c>
      <c r="KJ37" s="402">
        <f>IF(KJ5,KJ17*Indeksacija!$J$10,0)</f>
        <v>0</v>
      </c>
      <c r="KK37" s="402">
        <f>IF(KK5,KK17*Indeksacija!$J$10,0)</f>
        <v>0</v>
      </c>
      <c r="KL37" s="402">
        <f>IF(KL5,KL17*Indeksacija!$J$10,0)</f>
        <v>0</v>
      </c>
      <c r="KM37" s="402">
        <f>IF(KM5,KM17*Indeksacija!$J$10,0)</f>
        <v>0</v>
      </c>
      <c r="KN37" s="539">
        <f t="shared" si="543"/>
        <v>0</v>
      </c>
      <c r="KO37" s="402">
        <f>IF(KO5,KO17*Indeksacija!$J$10,0)</f>
        <v>0</v>
      </c>
      <c r="KP37" s="402">
        <f>IF(KP5,KP17*Indeksacija!$J$10,0)</f>
        <v>0</v>
      </c>
      <c r="KQ37" s="402">
        <f>IF(KQ5,KQ17*Indeksacija!$J$10,0)</f>
        <v>0</v>
      </c>
      <c r="KR37" s="402">
        <f>IF(KR5,KR17*Indeksacija!$J$10,0)</f>
        <v>0</v>
      </c>
      <c r="KS37" s="402">
        <f>IF(KS5,KS17*Indeksacija!$J$10,0)</f>
        <v>0</v>
      </c>
      <c r="KT37" s="402">
        <f>IF(KT5,KT17*Indeksacija!$J$10,0)</f>
        <v>0</v>
      </c>
      <c r="KU37" s="402">
        <f>IF(KU5,KU17*Indeksacija!$J$10,0)</f>
        <v>0</v>
      </c>
      <c r="KV37" s="402">
        <f>IF(KV5,KV17*Indeksacija!$J$10,0)</f>
        <v>0</v>
      </c>
      <c r="KW37" s="402">
        <f>IF(KW5,KW17*Indeksacija!$J$10,0)</f>
        <v>0</v>
      </c>
      <c r="KX37" s="402">
        <f>IF(KX5,KX17*Indeksacija!$J$10,0)</f>
        <v>0</v>
      </c>
      <c r="KY37" s="402">
        <f>IF(KY5,KY17*Indeksacija!$J$10,0)</f>
        <v>0</v>
      </c>
      <c r="KZ37" s="402">
        <f>IF(KZ5,KZ17*Indeksacija!$J$10,0)</f>
        <v>0</v>
      </c>
      <c r="LA37" s="539">
        <f t="shared" si="555"/>
        <v>0</v>
      </c>
      <c r="LB37" s="402">
        <f>IF(LB5,LB17*Indeksacija!$J$10,0)</f>
        <v>0</v>
      </c>
      <c r="LC37" s="402">
        <f>IF(LC5,LC17*Indeksacija!$J$10,0)</f>
        <v>0</v>
      </c>
      <c r="LD37" s="402">
        <f>IF(LD5,LD17*Indeksacija!$J$10,0)</f>
        <v>0</v>
      </c>
      <c r="LE37" s="402">
        <f>IF(LE5,LE17*Indeksacija!$J$10,0)</f>
        <v>0</v>
      </c>
      <c r="LF37" s="402">
        <f>IF(LF5,LF17*Indeksacija!$J$10,0)</f>
        <v>0</v>
      </c>
      <c r="LG37" s="402">
        <f>IF(LG5,LG17*Indeksacija!$J$10,0)</f>
        <v>0</v>
      </c>
      <c r="LH37" s="402">
        <f>IF(LH5,LH17*Indeksacija!$J$10,0)</f>
        <v>0</v>
      </c>
      <c r="LI37" s="402">
        <f>IF(LI5,LI17*Indeksacija!$J$10,0)</f>
        <v>0</v>
      </c>
      <c r="LJ37" s="402">
        <f>IF(LJ5,LJ17*Indeksacija!$J$10,0)</f>
        <v>0</v>
      </c>
      <c r="LK37" s="402">
        <f>IF(LK5,LK17*Indeksacija!$J$10,0)</f>
        <v>0</v>
      </c>
      <c r="LL37" s="402">
        <f>IF(LL5,LL17*Indeksacija!$J$10,0)</f>
        <v>0</v>
      </c>
      <c r="LM37" s="402">
        <f>IF(LM5,LM17*Indeksacija!$J$10,0)</f>
        <v>0</v>
      </c>
      <c r="LN37" s="539">
        <f t="shared" si="567"/>
        <v>0</v>
      </c>
    </row>
    <row r="38" spans="1:326" s="545" customFormat="1">
      <c r="A38" s="541" t="str">
        <f t="shared" si="284"/>
        <v>M4.2 - Atnaujinimo ir remonto pajamos</v>
      </c>
      <c r="B38" s="402">
        <f>IF(B5,'Dalyvio prielaidos'!$G$12/12*Indeksacija!$D$10,0)</f>
        <v>0</v>
      </c>
      <c r="C38" s="402">
        <f>IF(C5,'Dalyvio prielaidos'!$G$12/12*Indeksacija!$D$10,0)</f>
        <v>0</v>
      </c>
      <c r="D38" s="402">
        <f>IF(D5,'Dalyvio prielaidos'!$G$12/12*Indeksacija!$D$10,0)</f>
        <v>0</v>
      </c>
      <c r="E38" s="402">
        <f>IF(E5,'Dalyvio prielaidos'!$G$12/12*Indeksacija!$D$10,0)</f>
        <v>0</v>
      </c>
      <c r="F38" s="402">
        <f>IF(F5,'Dalyvio prielaidos'!$G$12/12*Indeksacija!$D$10,0)</f>
        <v>0</v>
      </c>
      <c r="G38" s="402">
        <f>IF(G5,'Dalyvio prielaidos'!$G$12/12*Indeksacija!$D$10,0)</f>
        <v>0</v>
      </c>
      <c r="H38" s="402">
        <f>IF(H5,'Dalyvio prielaidos'!$G$12/12*Indeksacija!$D$10,0)</f>
        <v>0</v>
      </c>
      <c r="I38" s="402">
        <f>IF(I5,'Dalyvio prielaidos'!$G$12/12*Indeksacija!$D$10,0)</f>
        <v>0</v>
      </c>
      <c r="J38" s="402">
        <f>IF(J5,'Dalyvio prielaidos'!$G$12/12*Indeksacija!$D$10,0)</f>
        <v>0</v>
      </c>
      <c r="K38" s="402">
        <f>IF(K5,'Dalyvio prielaidos'!$G$12/12*Indeksacija!$D$10,0)</f>
        <v>0</v>
      </c>
      <c r="L38" s="402">
        <f>IF(L5,'Dalyvio prielaidos'!$G$12/12*Indeksacija!$D$10,0)</f>
        <v>0</v>
      </c>
      <c r="M38" s="402">
        <f>IF(M5,'Dalyvio prielaidos'!$G$12/12*Indeksacija!$D$10,0)</f>
        <v>0</v>
      </c>
      <c r="N38" s="539">
        <f t="shared" si="568"/>
        <v>0</v>
      </c>
      <c r="O38" s="402">
        <f>IF(O5,'Dalyvio prielaidos'!$G$12/12*Indeksacija!$E$10,0)</f>
        <v>0</v>
      </c>
      <c r="P38" s="402">
        <f>IF(P5,'Dalyvio prielaidos'!$G$12/12*Indeksacija!$E$10,0)</f>
        <v>0</v>
      </c>
      <c r="Q38" s="402">
        <f>IF(Q5,'Dalyvio prielaidos'!$G$12/12*Indeksacija!$E$10,0)</f>
        <v>0</v>
      </c>
      <c r="R38" s="402">
        <f>IF(R5,'Dalyvio prielaidos'!$G$12/12*Indeksacija!$E$10,0)</f>
        <v>0</v>
      </c>
      <c r="S38" s="402">
        <f>IF(S5,'Dalyvio prielaidos'!$G$12/12*Indeksacija!$E$10,0)</f>
        <v>0</v>
      </c>
      <c r="T38" s="402">
        <f>IF(T5,'Dalyvio prielaidos'!$G$12/12*Indeksacija!$E$10,0)</f>
        <v>0</v>
      </c>
      <c r="U38" s="402">
        <f>IF(U5,'Dalyvio prielaidos'!$G$12/12*Indeksacija!$E$10,0)</f>
        <v>0</v>
      </c>
      <c r="V38" s="402">
        <f>IF(V5,'Dalyvio prielaidos'!$G$12/12*Indeksacija!$E$10,0)</f>
        <v>0</v>
      </c>
      <c r="W38" s="402">
        <f>IF(W5,'Dalyvio prielaidos'!$G$12/12*Indeksacija!$E$10,0)</f>
        <v>0</v>
      </c>
      <c r="X38" s="402">
        <f>IF(X5,'Dalyvio prielaidos'!$G$12/12*Indeksacija!$E$10,0)</f>
        <v>0</v>
      </c>
      <c r="Y38" s="402">
        <f>IF(Y5,'Dalyvio prielaidos'!$G$12/12*Indeksacija!$E$10,0)</f>
        <v>0</v>
      </c>
      <c r="Z38" s="402">
        <f>IF(Z5,'Dalyvio prielaidos'!$G$12/12*Indeksacija!$E$10,0)</f>
        <v>0</v>
      </c>
      <c r="AA38" s="539">
        <f t="shared" si="321"/>
        <v>0</v>
      </c>
      <c r="AB38" s="402">
        <f>IF(AB5,AB18*Indeksacija!$G$10,0)</f>
        <v>0</v>
      </c>
      <c r="AC38" s="402">
        <f>IF(AC5,AC18*Indeksacija!$G$10,0)</f>
        <v>0</v>
      </c>
      <c r="AD38" s="402">
        <f>IF(AD5,AD18*Indeksacija!$G$10,0)</f>
        <v>0</v>
      </c>
      <c r="AE38" s="402">
        <f>IF(AE5,AE18*Indeksacija!$G$10,0)</f>
        <v>0</v>
      </c>
      <c r="AF38" s="402">
        <f>IF(AF5,AF18*Indeksacija!$G$10,0)</f>
        <v>0</v>
      </c>
      <c r="AG38" s="402">
        <f>IF(AG5,AG18*Indeksacija!$G$10,0)</f>
        <v>0</v>
      </c>
      <c r="AH38" s="402">
        <f>IF(AH5,AH18*Indeksacija!$G$10,0)</f>
        <v>0</v>
      </c>
      <c r="AI38" s="402">
        <f>IF(AI5,AI18*Indeksacija!$G$10,0)</f>
        <v>0</v>
      </c>
      <c r="AJ38" s="402">
        <f>IF(AJ5,AJ18*Indeksacija!$G$10,0)</f>
        <v>0</v>
      </c>
      <c r="AK38" s="402">
        <f>IF(AK5,AK18*Indeksacija!$G$10,0)</f>
        <v>0</v>
      </c>
      <c r="AL38" s="402">
        <f>IF(AL5,AL18*Indeksacija!$G$10,0)</f>
        <v>0</v>
      </c>
      <c r="AM38" s="402">
        <f>IF(AM5,AM18*Indeksacija!$G$10,0)</f>
        <v>0</v>
      </c>
      <c r="AN38" s="605">
        <f t="shared" si="323"/>
        <v>0</v>
      </c>
      <c r="AO38" s="402">
        <f>IF(AO5,AO18*Indeksacija!$G$10,0)</f>
        <v>4553.0291666666672</v>
      </c>
      <c r="AP38" s="402">
        <f>IF(AP5,AP18*Indeksacija!$G$10,0)</f>
        <v>4553.0291666666672</v>
      </c>
      <c r="AQ38" s="402">
        <f>IF(AQ5,AQ18*Indeksacija!$G$10,0)</f>
        <v>4553.0291666666672</v>
      </c>
      <c r="AR38" s="402">
        <f>IF(AR5,AR18*Indeksacija!$G$10,0)</f>
        <v>4553.0291666666672</v>
      </c>
      <c r="AS38" s="402">
        <f>IF(AS5,AS18*Indeksacija!$G$10,0)</f>
        <v>4553.0291666666672</v>
      </c>
      <c r="AT38" s="402">
        <f>IF(AT5,AT18*Indeksacija!$G$10,0)</f>
        <v>4553.0291666666672</v>
      </c>
      <c r="AU38" s="402">
        <f>IF(AU5,AU18*Indeksacija!$G$10,0)</f>
        <v>4553.0291666666672</v>
      </c>
      <c r="AV38" s="402">
        <f>IF(AV5,AV18*Indeksacija!$G$10,0)</f>
        <v>4553.0291666666672</v>
      </c>
      <c r="AW38" s="402">
        <f>IF(AW5,AW18*Indeksacija!$G$10,0)</f>
        <v>4553.0291666666672</v>
      </c>
      <c r="AX38" s="402">
        <f>IF(AX5,AX18*Indeksacija!$G$10,0)</f>
        <v>4553.0291666666672</v>
      </c>
      <c r="AY38" s="402">
        <f>IF(AY5,AY18*Indeksacija!$G$10,0)</f>
        <v>4553.0291666666672</v>
      </c>
      <c r="AZ38" s="402">
        <f>IF(AZ5,AZ18*Indeksacija!$G$10,0)</f>
        <v>4553.0291666666672</v>
      </c>
      <c r="BA38" s="539">
        <f t="shared" si="325"/>
        <v>54636.350000000006</v>
      </c>
      <c r="BB38" s="402">
        <f>IF(BB5,BB18*Indeksacija!$H$10,0)</f>
        <v>4689.620041666667</v>
      </c>
      <c r="BC38" s="402">
        <f>IF(BC5,BC18*Indeksacija!$H$10,0)</f>
        <v>4689.620041666667</v>
      </c>
      <c r="BD38" s="402">
        <f>IF(BD5,BD18*Indeksacija!$H$10,0)</f>
        <v>4689.620041666667</v>
      </c>
      <c r="BE38" s="402">
        <f>IF(BE5,BE18*Indeksacija!$H$10,0)</f>
        <v>4689.620041666667</v>
      </c>
      <c r="BF38" s="402">
        <f>IF(BF5,BF18*Indeksacija!$H$10,0)</f>
        <v>4689.620041666667</v>
      </c>
      <c r="BG38" s="402">
        <f>IF(BG5,BG18*Indeksacija!$H$10,0)</f>
        <v>4689.620041666667</v>
      </c>
      <c r="BH38" s="402">
        <f>IF(BH5,BH18*Indeksacija!$H$10,0)</f>
        <v>4689.620041666667</v>
      </c>
      <c r="BI38" s="402">
        <f>IF(BI5,BI18*Indeksacija!$H$10,0)</f>
        <v>4689.620041666667</v>
      </c>
      <c r="BJ38" s="402">
        <f>IF(BJ5,BJ18*Indeksacija!$H$10,0)</f>
        <v>4689.620041666667</v>
      </c>
      <c r="BK38" s="402">
        <f>IF(BK5,BK18*Indeksacija!$H$10,0)</f>
        <v>4689.620041666667</v>
      </c>
      <c r="BL38" s="402">
        <f>IF(BL5,BL18*Indeksacija!$H$10,0)</f>
        <v>4689.620041666667</v>
      </c>
      <c r="BM38" s="402">
        <f>IF(BM5,BM18*Indeksacija!$H$10,0)</f>
        <v>4689.620041666667</v>
      </c>
      <c r="BN38" s="539">
        <f t="shared" si="327"/>
        <v>56275.440500000019</v>
      </c>
      <c r="BO38" s="402">
        <f>IF(BO5,BO18*Indeksacija!$I$10,0)</f>
        <v>4830.308642916666</v>
      </c>
      <c r="BP38" s="402">
        <f>IF(BP5,BP18*Indeksacija!$I$10,0)</f>
        <v>4830.308642916666</v>
      </c>
      <c r="BQ38" s="402">
        <f>IF(BQ5,BQ18*Indeksacija!$I$10,0)</f>
        <v>4830.308642916666</v>
      </c>
      <c r="BR38" s="402">
        <f>IF(BR5,BR18*Indeksacija!$I$10,0)</f>
        <v>4830.308642916666</v>
      </c>
      <c r="BS38" s="402">
        <f>IF(BS5,BS18*Indeksacija!$I$10,0)</f>
        <v>4830.308642916666</v>
      </c>
      <c r="BT38" s="402">
        <f>IF(BT5,BT18*Indeksacija!$I$10,0)</f>
        <v>4830.308642916666</v>
      </c>
      <c r="BU38" s="402">
        <f>IF(BU5,BU18*Indeksacija!$I$10,0)</f>
        <v>4830.308642916666</v>
      </c>
      <c r="BV38" s="402">
        <f>IF(BV5,BV18*Indeksacija!$I$10,0)</f>
        <v>4830.308642916666</v>
      </c>
      <c r="BW38" s="402">
        <f>IF(BW5,BW18*Indeksacija!$I$10,0)</f>
        <v>4830.308642916666</v>
      </c>
      <c r="BX38" s="402">
        <f>IF(BX5,BX18*Indeksacija!$I$10,0)</f>
        <v>4830.308642916666</v>
      </c>
      <c r="BY38" s="402">
        <f>IF(BY5,BY18*Indeksacija!$I$10,0)</f>
        <v>4830.308642916666</v>
      </c>
      <c r="BZ38" s="402">
        <f>IF(BZ5,BZ18*Indeksacija!$I$10,0)</f>
        <v>4830.308642916666</v>
      </c>
      <c r="CA38" s="539">
        <f t="shared" si="339"/>
        <v>57963.703714999989</v>
      </c>
      <c r="CB38" s="402">
        <f>IF(CB5,CB18*Indeksacija!$J$10,0)</f>
        <v>4975.2179022041664</v>
      </c>
      <c r="CC38" s="402">
        <f>IF(CC5,CC18*Indeksacija!$J$10,0)</f>
        <v>4975.2179022041664</v>
      </c>
      <c r="CD38" s="402">
        <f>IF(CD5,CD18*Indeksacija!$J$10,0)</f>
        <v>4975.2179022041664</v>
      </c>
      <c r="CE38" s="402">
        <f>IF(CE5,CE18*Indeksacija!$J$10,0)</f>
        <v>4975.2179022041664</v>
      </c>
      <c r="CF38" s="402">
        <f>IF(CF5,CF18*Indeksacija!$J$10,0)</f>
        <v>4975.2179022041664</v>
      </c>
      <c r="CG38" s="402">
        <f>IF(CG5,CG18*Indeksacija!$J$10,0)</f>
        <v>4975.2179022041664</v>
      </c>
      <c r="CH38" s="402">
        <f>IF(CH5,CH18*Indeksacija!$J$10,0)</f>
        <v>4975.2179022041664</v>
      </c>
      <c r="CI38" s="402">
        <f>IF(CI5,CI18*Indeksacija!$J$10,0)</f>
        <v>4975.2179022041664</v>
      </c>
      <c r="CJ38" s="402">
        <f>IF(CJ5,CJ18*Indeksacija!$J$10,0)</f>
        <v>4975.2179022041664</v>
      </c>
      <c r="CK38" s="402">
        <f>IF(CK5,CK18*Indeksacija!$J$10,0)</f>
        <v>4975.2179022041664</v>
      </c>
      <c r="CL38" s="402">
        <f>IF(CL5,CL18*Indeksacija!$J$10,0)</f>
        <v>4975.2179022041664</v>
      </c>
      <c r="CM38" s="402">
        <f>IF(CM5,CM18*Indeksacija!$J$10,0)</f>
        <v>4975.2179022041664</v>
      </c>
      <c r="CN38" s="539">
        <f t="shared" si="351"/>
        <v>59702.614826450001</v>
      </c>
      <c r="CO38" s="402">
        <f>IF(CO5,CO18*Indeksacija!$K$10,0)</f>
        <v>5124.4744392702924</v>
      </c>
      <c r="CP38" s="402">
        <f>IF(CP5,CP18*Indeksacija!$K$10,0)</f>
        <v>5124.4744392702924</v>
      </c>
      <c r="CQ38" s="402">
        <f>IF(CQ5,CQ18*Indeksacija!$K$10,0)</f>
        <v>5124.4744392702924</v>
      </c>
      <c r="CR38" s="402">
        <f>IF(CR5,CR18*Indeksacija!$K$10,0)</f>
        <v>5124.4744392702924</v>
      </c>
      <c r="CS38" s="402">
        <f>IF(CS5,CS18*Indeksacija!$K$10,0)</f>
        <v>5124.4744392702924</v>
      </c>
      <c r="CT38" s="402">
        <f>IF(CT5,CT18*Indeksacija!$K$10,0)</f>
        <v>5124.4744392702924</v>
      </c>
      <c r="CU38" s="402">
        <f>IF(CU5,CU18*Indeksacija!$K$10,0)</f>
        <v>5124.4744392702924</v>
      </c>
      <c r="CV38" s="402">
        <f>IF(CV5,CV18*Indeksacija!$K$10,0)</f>
        <v>5124.4744392702924</v>
      </c>
      <c r="CW38" s="402">
        <f>IF(CW5,CW18*Indeksacija!$K$10,0)</f>
        <v>5124.4744392702924</v>
      </c>
      <c r="CX38" s="402">
        <f>IF(CX5,CX18*Indeksacija!$K$10,0)</f>
        <v>5124.4744392702924</v>
      </c>
      <c r="CY38" s="402">
        <f>IF(CY5,CY18*Indeksacija!$K$10,0)</f>
        <v>5124.4744392702924</v>
      </c>
      <c r="CZ38" s="402">
        <f>IF(CZ5,CZ18*Indeksacija!$K$10,0)</f>
        <v>5124.4744392702924</v>
      </c>
      <c r="DA38" s="539">
        <f t="shared" si="363"/>
        <v>61493.693271243508</v>
      </c>
      <c r="DB38" s="402">
        <f>IF(DB5,DB18*Indeksacija!$L$10,0)</f>
        <v>5278.2086724483997</v>
      </c>
      <c r="DC38" s="402">
        <f>IF(DC5,DC18*Indeksacija!$L$10,0)</f>
        <v>5278.2086724483997</v>
      </c>
      <c r="DD38" s="402">
        <f>IF(DD5,DD18*Indeksacija!$L$10,0)</f>
        <v>5278.2086724483997</v>
      </c>
      <c r="DE38" s="402">
        <f>IF(DE5,DE18*Indeksacija!$L$10,0)</f>
        <v>5278.2086724483997</v>
      </c>
      <c r="DF38" s="402">
        <f>IF(DF5,DF18*Indeksacija!$L$10,0)</f>
        <v>5278.2086724483997</v>
      </c>
      <c r="DG38" s="402">
        <f>IF(DG5,DG18*Indeksacija!$L$10,0)</f>
        <v>5278.2086724483997</v>
      </c>
      <c r="DH38" s="402">
        <f>IF(DH5,DH18*Indeksacija!$L$10,0)</f>
        <v>5278.2086724483997</v>
      </c>
      <c r="DI38" s="402">
        <f>IF(DI5,DI18*Indeksacija!$L$10,0)</f>
        <v>5278.2086724483997</v>
      </c>
      <c r="DJ38" s="402">
        <f>IF(DJ5,DJ18*Indeksacija!$L$10,0)</f>
        <v>5278.2086724483997</v>
      </c>
      <c r="DK38" s="402">
        <f>IF(DK5,DK18*Indeksacija!$L$10,0)</f>
        <v>5278.2086724483997</v>
      </c>
      <c r="DL38" s="402">
        <f>IF(DL5,DL18*Indeksacija!$L$10,0)</f>
        <v>5278.2086724483997</v>
      </c>
      <c r="DM38" s="402">
        <f>IF(DM5,DM18*Indeksacija!$L$10,0)</f>
        <v>5278.2086724483997</v>
      </c>
      <c r="DN38" s="539">
        <f t="shared" si="375"/>
        <v>63338.504069380782</v>
      </c>
      <c r="DO38" s="402">
        <f>IF(DO5,DO18*Indeksacija!$M$10,0)</f>
        <v>5436.5549326218525</v>
      </c>
      <c r="DP38" s="402">
        <f>IF(DP5,DP18*Indeksacija!$M$10,0)</f>
        <v>5436.5549326218525</v>
      </c>
      <c r="DQ38" s="402">
        <f>IF(DQ5,DQ18*Indeksacija!$M$10,0)</f>
        <v>5436.5549326218525</v>
      </c>
      <c r="DR38" s="402">
        <f>IF(DR5,DR18*Indeksacija!$M$10,0)</f>
        <v>5436.5549326218525</v>
      </c>
      <c r="DS38" s="402">
        <f>IF(DS5,DS18*Indeksacija!$M$10,0)</f>
        <v>5436.5549326218525</v>
      </c>
      <c r="DT38" s="402">
        <f>IF(DT5,DT18*Indeksacija!$M$10,0)</f>
        <v>5436.5549326218525</v>
      </c>
      <c r="DU38" s="402">
        <f>IF(DU5,DU18*Indeksacija!$M$10,0)</f>
        <v>5436.5549326218525</v>
      </c>
      <c r="DV38" s="402">
        <f>IF(DV5,DV18*Indeksacija!$M$10,0)</f>
        <v>5436.5549326218525</v>
      </c>
      <c r="DW38" s="402">
        <f>IF(DW5,DW18*Indeksacija!$M$10,0)</f>
        <v>5436.5549326218525</v>
      </c>
      <c r="DX38" s="402">
        <f>IF(DX5,DX18*Indeksacija!$M$10,0)</f>
        <v>5436.5549326218525</v>
      </c>
      <c r="DY38" s="402">
        <f>IF(DY5,DY18*Indeksacija!$M$10,0)</f>
        <v>5436.5549326218525</v>
      </c>
      <c r="DZ38" s="402">
        <f>IF(DZ5,DZ18*Indeksacija!$M$10,0)</f>
        <v>5436.5549326218525</v>
      </c>
      <c r="EA38" s="539">
        <f t="shared" si="387"/>
        <v>65238.659191462233</v>
      </c>
      <c r="EB38" s="402">
        <f>IF(EB5,EB18*Indeksacija!$N$10,0)</f>
        <v>5599.6515806005082</v>
      </c>
      <c r="EC38" s="402">
        <f>IF(EC5,EC18*Indeksacija!$N$10,0)</f>
        <v>5599.6515806005082</v>
      </c>
      <c r="ED38" s="402">
        <f>IF(ED5,ED18*Indeksacija!$N$10,0)</f>
        <v>5599.6515806005082</v>
      </c>
      <c r="EE38" s="402">
        <f>IF(EE5,EE18*Indeksacija!$N$10,0)</f>
        <v>5599.6515806005082</v>
      </c>
      <c r="EF38" s="402">
        <f>IF(EF5,EF18*Indeksacija!$N$10,0)</f>
        <v>5599.6515806005082</v>
      </c>
      <c r="EG38" s="402">
        <f>IF(EG5,EG18*Indeksacija!$N$10,0)</f>
        <v>5599.6515806005082</v>
      </c>
      <c r="EH38" s="402">
        <f>IF(EH5,EH18*Indeksacija!$N$10,0)</f>
        <v>5599.6515806005082</v>
      </c>
      <c r="EI38" s="402">
        <f>IF(EI5,EI18*Indeksacija!$N$10,0)</f>
        <v>5599.6515806005082</v>
      </c>
      <c r="EJ38" s="402">
        <f>IF(EJ5,EJ18*Indeksacija!$N$10,0)</f>
        <v>5599.6515806005082</v>
      </c>
      <c r="EK38" s="402">
        <f>IF(EK5,EK18*Indeksacija!$N$10,0)</f>
        <v>5599.6515806005082</v>
      </c>
      <c r="EL38" s="402">
        <f>IF(EL5,EL18*Indeksacija!$N$10,0)</f>
        <v>5599.6515806005082</v>
      </c>
      <c r="EM38" s="402">
        <f>IF(EM5,EM18*Indeksacija!$N$10,0)</f>
        <v>5599.6515806005082</v>
      </c>
      <c r="EN38" s="539">
        <f t="shared" si="399"/>
        <v>67195.818967206083</v>
      </c>
      <c r="EO38" s="402">
        <f>IF(EO5,EO18*Indeksacija!$O$10,0)</f>
        <v>5767.641128018523</v>
      </c>
      <c r="EP38" s="402">
        <f>IF(EP5,EP18*Indeksacija!$O$10,0)</f>
        <v>5767.641128018523</v>
      </c>
      <c r="EQ38" s="402">
        <f>IF(EQ5,EQ18*Indeksacija!$O$10,0)</f>
        <v>5767.641128018523</v>
      </c>
      <c r="ER38" s="402">
        <f>IF(ER5,ER18*Indeksacija!$O$10,0)</f>
        <v>5767.641128018523</v>
      </c>
      <c r="ES38" s="402">
        <f>IF(ES5,ES18*Indeksacija!$O$10,0)</f>
        <v>5767.641128018523</v>
      </c>
      <c r="ET38" s="402">
        <f>IF(ET5,ET18*Indeksacija!$O$10,0)</f>
        <v>5767.641128018523</v>
      </c>
      <c r="EU38" s="402">
        <f>IF(EU5,EU18*Indeksacija!$O$10,0)</f>
        <v>5767.641128018523</v>
      </c>
      <c r="EV38" s="402">
        <f>IF(EV5,EV18*Indeksacija!$O$10,0)</f>
        <v>5767.641128018523</v>
      </c>
      <c r="EW38" s="402">
        <f>IF(EW5,EW18*Indeksacija!$O$10,0)</f>
        <v>5767.641128018523</v>
      </c>
      <c r="EX38" s="402">
        <f>IF(EX5,EX18*Indeksacija!$O$10,0)</f>
        <v>5767.641128018523</v>
      </c>
      <c r="EY38" s="402">
        <f>IF(EY5,EY18*Indeksacija!$O$10,0)</f>
        <v>5767.641128018523</v>
      </c>
      <c r="EZ38" s="402">
        <f>IF(EZ5,EZ18*Indeksacija!$O$10,0)</f>
        <v>5767.641128018523</v>
      </c>
      <c r="FA38" s="539">
        <f t="shared" si="411"/>
        <v>69211.693536222258</v>
      </c>
      <c r="FB38" s="402">
        <f>IF(FB5,FB18*Indeksacija!$P$10,0)</f>
        <v>5940.6703618590782</v>
      </c>
      <c r="FC38" s="402">
        <f>IF(FC5,FC18*Indeksacija!$P$10,0)</f>
        <v>5940.6703618590782</v>
      </c>
      <c r="FD38" s="402">
        <f>IF(FD5,FD18*Indeksacija!$P$10,0)</f>
        <v>5940.6703618590782</v>
      </c>
      <c r="FE38" s="402">
        <f>IF(FE5,FE18*Indeksacija!$P$10,0)</f>
        <v>5940.6703618590782</v>
      </c>
      <c r="FF38" s="402">
        <f>IF(FF5,FF18*Indeksacija!$P$10,0)</f>
        <v>5940.6703618590782</v>
      </c>
      <c r="FG38" s="402">
        <f>IF(FG5,FG18*Indeksacija!$P$10,0)</f>
        <v>5940.6703618590782</v>
      </c>
      <c r="FH38" s="402">
        <f>IF(FH5,FH18*Indeksacija!$P$10,0)</f>
        <v>5940.6703618590782</v>
      </c>
      <c r="FI38" s="402">
        <f>IF(FI5,FI18*Indeksacija!$P$10,0)</f>
        <v>5940.6703618590782</v>
      </c>
      <c r="FJ38" s="402">
        <f>IF(FJ5,FJ18*Indeksacija!$P$10,0)</f>
        <v>5940.6703618590782</v>
      </c>
      <c r="FK38" s="402">
        <f>IF(FK5,FK18*Indeksacija!$P$10,0)</f>
        <v>5940.6703618590782</v>
      </c>
      <c r="FL38" s="402">
        <f>IF(FL5,FL18*Indeksacija!$P$10,0)</f>
        <v>5940.6703618590782</v>
      </c>
      <c r="FM38" s="402">
        <f>IF(FM5,FM18*Indeksacija!$P$10,0)</f>
        <v>5940.6703618590782</v>
      </c>
      <c r="FN38" s="539">
        <f t="shared" si="423"/>
        <v>71288.044342308931</v>
      </c>
      <c r="FO38" s="402">
        <f>IF(FO5,FO18*Indeksacija!$Q$10,0)</f>
        <v>6118.8904727148501</v>
      </c>
      <c r="FP38" s="402">
        <f>IF(FP5,FP18*Indeksacija!$Q$10,0)</f>
        <v>6118.8904727148501</v>
      </c>
      <c r="FQ38" s="402">
        <f>IF(FQ5,FQ18*Indeksacija!$Q$10,0)</f>
        <v>6118.8904727148501</v>
      </c>
      <c r="FR38" s="402">
        <f>IF(FR5,FR18*Indeksacija!$Q$10,0)</f>
        <v>6118.8904727148501</v>
      </c>
      <c r="FS38" s="402">
        <f>IF(FS5,FS18*Indeksacija!$Q$10,0)</f>
        <v>6118.8904727148501</v>
      </c>
      <c r="FT38" s="402">
        <f>IF(FT5,FT18*Indeksacija!$Q$10,0)</f>
        <v>6118.8904727148501</v>
      </c>
      <c r="FU38" s="402">
        <f>IF(FU5,FU18*Indeksacija!$Q$10,0)</f>
        <v>6118.8904727148501</v>
      </c>
      <c r="FV38" s="402">
        <f>IF(FV5,FV18*Indeksacija!$Q$10,0)</f>
        <v>6118.8904727148501</v>
      </c>
      <c r="FW38" s="402">
        <f>IF(FW5,FW18*Indeksacija!$Q$10,0)</f>
        <v>6118.8904727148501</v>
      </c>
      <c r="FX38" s="402">
        <f>IF(FX5,FX18*Indeksacija!$Q$10,0)</f>
        <v>6118.8904727148501</v>
      </c>
      <c r="FY38" s="402">
        <f>IF(FY5,FY18*Indeksacija!$Q$10,0)</f>
        <v>6118.8904727148501</v>
      </c>
      <c r="FZ38" s="402">
        <f>IF(FZ5,FZ18*Indeksacija!$Q$10,0)</f>
        <v>6118.8904727148501</v>
      </c>
      <c r="GA38" s="539">
        <f t="shared" si="435"/>
        <v>73426.685672578184</v>
      </c>
      <c r="GB38" s="402">
        <f>IF(GB5,GB18*Indeksacija!$R$10,0)</f>
        <v>6302.4571868962967</v>
      </c>
      <c r="GC38" s="402">
        <f>IF(GC5,GC18*Indeksacija!$R$10,0)</f>
        <v>6302.4571868962967</v>
      </c>
      <c r="GD38" s="402">
        <f>IF(GD5,GD18*Indeksacija!$R$10,0)</f>
        <v>6302.4571868962967</v>
      </c>
      <c r="GE38" s="402">
        <f>IF(GE5,GE18*Indeksacija!$R$10,0)</f>
        <v>6302.4571868962967</v>
      </c>
      <c r="GF38" s="402">
        <f>IF(GF5,GF18*Indeksacija!$R$10,0)</f>
        <v>6302.4571868962967</v>
      </c>
      <c r="GG38" s="402">
        <f>IF(GG5,GG18*Indeksacija!$R$10,0)</f>
        <v>6302.4571868962967</v>
      </c>
      <c r="GH38" s="402">
        <f>IF(GH5,GH18*Indeksacija!$R$10,0)</f>
        <v>6302.4571868962967</v>
      </c>
      <c r="GI38" s="402">
        <f>IF(GI5,GI18*Indeksacija!$R$10,0)</f>
        <v>6302.4571868962967</v>
      </c>
      <c r="GJ38" s="402">
        <f>IF(GJ5,GJ18*Indeksacija!$R$10,0)</f>
        <v>6302.4571868962967</v>
      </c>
      <c r="GK38" s="402">
        <f>IF(GK5,GK18*Indeksacija!$R$10,0)</f>
        <v>6302.4571868962967</v>
      </c>
      <c r="GL38" s="402">
        <f>IF(GL5,GL18*Indeksacija!$R$10,0)</f>
        <v>6302.4571868962967</v>
      </c>
      <c r="GM38" s="402">
        <f>IF(GM5,GM18*Indeksacija!$R$10,0)</f>
        <v>6302.4571868962967</v>
      </c>
      <c r="GN38" s="539">
        <f t="shared" si="447"/>
        <v>75629.486242755564</v>
      </c>
      <c r="GO38" s="402">
        <f>IF(GO5,GO18*Indeksacija!$J$10,0)</f>
        <v>0</v>
      </c>
      <c r="GP38" s="402">
        <f>IF(GP5,GP18*Indeksacija!$J$10,0)</f>
        <v>0</v>
      </c>
      <c r="GQ38" s="402">
        <f>IF(GQ5,GQ18*Indeksacija!$J$10,0)</f>
        <v>0</v>
      </c>
      <c r="GR38" s="402">
        <f>IF(GR5,GR18*Indeksacija!$J$10,0)</f>
        <v>0</v>
      </c>
      <c r="GS38" s="402">
        <f>IF(GS5,GS18*Indeksacija!$J$10,0)</f>
        <v>0</v>
      </c>
      <c r="GT38" s="402">
        <f>IF(GT5,GT18*Indeksacija!$J$10,0)</f>
        <v>0</v>
      </c>
      <c r="GU38" s="402">
        <f>IF(GU5,GU18*Indeksacija!$J$10,0)</f>
        <v>0</v>
      </c>
      <c r="GV38" s="402">
        <f>IF(GV5,GV18*Indeksacija!$J$10,0)</f>
        <v>0</v>
      </c>
      <c r="GW38" s="402">
        <f>IF(GW5,GW18*Indeksacija!$J$10,0)</f>
        <v>0</v>
      </c>
      <c r="GX38" s="402">
        <f>IF(GX5,GX18*Indeksacija!$J$10,0)</f>
        <v>0</v>
      </c>
      <c r="GY38" s="402">
        <f>IF(GY5,GY18*Indeksacija!$J$10,0)</f>
        <v>0</v>
      </c>
      <c r="GZ38" s="402">
        <f>IF(GZ5,GZ18*Indeksacija!$J$10,0)</f>
        <v>0</v>
      </c>
      <c r="HA38" s="539">
        <f t="shared" si="459"/>
        <v>0</v>
      </c>
      <c r="HB38" s="402">
        <f>IF(HB5,HB18*Indeksacija!$J$10,0)</f>
        <v>0</v>
      </c>
      <c r="HC38" s="402">
        <f>IF(HC5,HC18*Indeksacija!$J$10,0)</f>
        <v>0</v>
      </c>
      <c r="HD38" s="402">
        <f>IF(HD5,HD18*Indeksacija!$J$10,0)</f>
        <v>0</v>
      </c>
      <c r="HE38" s="402">
        <f>IF(HE5,HE18*Indeksacija!$J$10,0)</f>
        <v>0</v>
      </c>
      <c r="HF38" s="402">
        <f>IF(HF5,HF18*Indeksacija!$J$10,0)</f>
        <v>0</v>
      </c>
      <c r="HG38" s="402">
        <f>IF(HG5,HG18*Indeksacija!$J$10,0)</f>
        <v>0</v>
      </c>
      <c r="HH38" s="402">
        <f>IF(HH5,HH18*Indeksacija!$J$10,0)</f>
        <v>0</v>
      </c>
      <c r="HI38" s="402">
        <f>IF(HI5,HI18*Indeksacija!$J$10,0)</f>
        <v>0</v>
      </c>
      <c r="HJ38" s="402">
        <f>IF(HJ5,HJ18*Indeksacija!$J$10,0)</f>
        <v>0</v>
      </c>
      <c r="HK38" s="402">
        <f>IF(HK5,HK18*Indeksacija!$J$10,0)</f>
        <v>0</v>
      </c>
      <c r="HL38" s="402">
        <f>IF(HL5,HL18*Indeksacija!$J$10,0)</f>
        <v>0</v>
      </c>
      <c r="HM38" s="402">
        <f>IF(HM5,HM18*Indeksacija!$J$10,0)</f>
        <v>0</v>
      </c>
      <c r="HN38" s="539">
        <f t="shared" si="471"/>
        <v>0</v>
      </c>
      <c r="HO38" s="402">
        <f>IF(HO5,HO18*Indeksacija!$J$10,0)</f>
        <v>0</v>
      </c>
      <c r="HP38" s="402">
        <f>IF(HP5,HP18*Indeksacija!$J$10,0)</f>
        <v>0</v>
      </c>
      <c r="HQ38" s="402">
        <f>IF(HQ5,HQ18*Indeksacija!$J$10,0)</f>
        <v>0</v>
      </c>
      <c r="HR38" s="402">
        <f>IF(HR5,HR18*Indeksacija!$J$10,0)</f>
        <v>0</v>
      </c>
      <c r="HS38" s="402">
        <f>IF(HS5,HS18*Indeksacija!$J$10,0)</f>
        <v>0</v>
      </c>
      <c r="HT38" s="402">
        <f>IF(HT5,HT18*Indeksacija!$J$10,0)</f>
        <v>0</v>
      </c>
      <c r="HU38" s="402">
        <f>IF(HU5,HU18*Indeksacija!$J$10,0)</f>
        <v>0</v>
      </c>
      <c r="HV38" s="402">
        <f>IF(HV5,HV18*Indeksacija!$J$10,0)</f>
        <v>0</v>
      </c>
      <c r="HW38" s="402">
        <f>IF(HW5,HW18*Indeksacija!$J$10,0)</f>
        <v>0</v>
      </c>
      <c r="HX38" s="402">
        <f>IF(HX5,HX18*Indeksacija!$J$10,0)</f>
        <v>0</v>
      </c>
      <c r="HY38" s="402">
        <f>IF(HY5,HY18*Indeksacija!$J$10,0)</f>
        <v>0</v>
      </c>
      <c r="HZ38" s="402">
        <f>IF(HZ5,HZ18*Indeksacija!$J$10,0)</f>
        <v>0</v>
      </c>
      <c r="IA38" s="539">
        <f t="shared" si="483"/>
        <v>0</v>
      </c>
      <c r="IB38" s="402">
        <f>IF(IB5,IB18*Indeksacija!$J$10,0)</f>
        <v>0</v>
      </c>
      <c r="IC38" s="402">
        <f>IF(IC5,IC18*Indeksacija!$J$10,0)</f>
        <v>0</v>
      </c>
      <c r="ID38" s="402">
        <f>IF(ID5,ID18*Indeksacija!$J$10,0)</f>
        <v>0</v>
      </c>
      <c r="IE38" s="402">
        <f>IF(IE5,IE18*Indeksacija!$J$10,0)</f>
        <v>0</v>
      </c>
      <c r="IF38" s="402">
        <f>IF(IF5,IF18*Indeksacija!$J$10,0)</f>
        <v>0</v>
      </c>
      <c r="IG38" s="402">
        <f>IF(IG5,IG18*Indeksacija!$J$10,0)</f>
        <v>0</v>
      </c>
      <c r="IH38" s="402">
        <f>IF(IH5,IH18*Indeksacija!$J$10,0)</f>
        <v>0</v>
      </c>
      <c r="II38" s="402">
        <f>IF(II5,II18*Indeksacija!$J$10,0)</f>
        <v>0</v>
      </c>
      <c r="IJ38" s="402">
        <f>IF(IJ5,IJ18*Indeksacija!$J$10,0)</f>
        <v>0</v>
      </c>
      <c r="IK38" s="402">
        <f>IF(IK5,IK18*Indeksacija!$J$10,0)</f>
        <v>0</v>
      </c>
      <c r="IL38" s="402">
        <f>IF(IL5,IL18*Indeksacija!$J$10,0)</f>
        <v>0</v>
      </c>
      <c r="IM38" s="402">
        <f>IF(IM5,IM18*Indeksacija!$J$10,0)</f>
        <v>0</v>
      </c>
      <c r="IN38" s="539">
        <f t="shared" si="495"/>
        <v>0</v>
      </c>
      <c r="IO38" s="402">
        <f>IF(IO5,IO18*Indeksacija!$J$10,0)</f>
        <v>0</v>
      </c>
      <c r="IP38" s="402">
        <f>IF(IP5,IP18*Indeksacija!$J$10,0)</f>
        <v>0</v>
      </c>
      <c r="IQ38" s="402">
        <f>IF(IQ5,IQ18*Indeksacija!$J$10,0)</f>
        <v>0</v>
      </c>
      <c r="IR38" s="402">
        <f>IF(IR5,IR18*Indeksacija!$J$10,0)</f>
        <v>0</v>
      </c>
      <c r="IS38" s="402">
        <f>IF(IS5,IS18*Indeksacija!$J$10,0)</f>
        <v>0</v>
      </c>
      <c r="IT38" s="402">
        <f>IF(IT5,IT18*Indeksacija!$J$10,0)</f>
        <v>0</v>
      </c>
      <c r="IU38" s="402">
        <f>IF(IU5,IU18*Indeksacija!$J$10,0)</f>
        <v>0</v>
      </c>
      <c r="IV38" s="402">
        <f>IF(IV5,IV18*Indeksacija!$J$10,0)</f>
        <v>0</v>
      </c>
      <c r="IW38" s="402">
        <f>IF(IW5,IW18*Indeksacija!$J$10,0)</f>
        <v>0</v>
      </c>
      <c r="IX38" s="402">
        <f>IF(IX5,IX18*Indeksacija!$J$10,0)</f>
        <v>0</v>
      </c>
      <c r="IY38" s="402">
        <f>IF(IY5,IY18*Indeksacija!$J$10,0)</f>
        <v>0</v>
      </c>
      <c r="IZ38" s="402">
        <f>IF(IZ5,IZ18*Indeksacija!$J$10,0)</f>
        <v>0</v>
      </c>
      <c r="JA38" s="539">
        <f t="shared" si="507"/>
        <v>0</v>
      </c>
      <c r="JB38" s="402">
        <f>IF(JB5,JB18*Indeksacija!$J$10,0)</f>
        <v>0</v>
      </c>
      <c r="JC38" s="402">
        <f>IF(JC5,JC18*Indeksacija!$J$10,0)</f>
        <v>0</v>
      </c>
      <c r="JD38" s="402">
        <f>IF(JD5,JD18*Indeksacija!$J$10,0)</f>
        <v>0</v>
      </c>
      <c r="JE38" s="402">
        <f>IF(JE5,JE18*Indeksacija!$J$10,0)</f>
        <v>0</v>
      </c>
      <c r="JF38" s="402">
        <f>IF(JF5,JF18*Indeksacija!$J$10,0)</f>
        <v>0</v>
      </c>
      <c r="JG38" s="402">
        <f>IF(JG5,JG18*Indeksacija!$J$10,0)</f>
        <v>0</v>
      </c>
      <c r="JH38" s="402">
        <f>IF(JH5,JH18*Indeksacija!$J$10,0)</f>
        <v>0</v>
      </c>
      <c r="JI38" s="402">
        <f>IF(JI5,JI18*Indeksacija!$J$10,0)</f>
        <v>0</v>
      </c>
      <c r="JJ38" s="402">
        <f>IF(JJ5,JJ18*Indeksacija!$J$10,0)</f>
        <v>0</v>
      </c>
      <c r="JK38" s="402">
        <f>IF(JK5,JK18*Indeksacija!$J$10,0)</f>
        <v>0</v>
      </c>
      <c r="JL38" s="402">
        <f>IF(JL5,JL18*Indeksacija!$J$10,0)</f>
        <v>0</v>
      </c>
      <c r="JM38" s="402">
        <f>IF(JM5,JM18*Indeksacija!$J$10,0)</f>
        <v>0</v>
      </c>
      <c r="JN38" s="539">
        <f t="shared" si="519"/>
        <v>0</v>
      </c>
      <c r="JO38" s="402">
        <f>IF(JO5,JO18*Indeksacija!$J$10,0)</f>
        <v>0</v>
      </c>
      <c r="JP38" s="402">
        <f>IF(JP5,JP18*Indeksacija!$J$10,0)</f>
        <v>0</v>
      </c>
      <c r="JQ38" s="402">
        <f>IF(JQ5,JQ18*Indeksacija!$J$10,0)</f>
        <v>0</v>
      </c>
      <c r="JR38" s="402">
        <f>IF(JR5,JR18*Indeksacija!$J$10,0)</f>
        <v>0</v>
      </c>
      <c r="JS38" s="402">
        <f>IF(JS5,JS18*Indeksacija!$J$10,0)</f>
        <v>0</v>
      </c>
      <c r="JT38" s="402">
        <f>IF(JT5,JT18*Indeksacija!$J$10,0)</f>
        <v>0</v>
      </c>
      <c r="JU38" s="402">
        <f>IF(JU5,JU18*Indeksacija!$J$10,0)</f>
        <v>0</v>
      </c>
      <c r="JV38" s="402">
        <f>IF(JV5,JV18*Indeksacija!$J$10,0)</f>
        <v>0</v>
      </c>
      <c r="JW38" s="402">
        <f>IF(JW5,JW18*Indeksacija!$J$10,0)</f>
        <v>0</v>
      </c>
      <c r="JX38" s="402">
        <f>IF(JX5,JX18*Indeksacija!$J$10,0)</f>
        <v>0</v>
      </c>
      <c r="JY38" s="402">
        <f>IF(JY5,JY18*Indeksacija!$J$10,0)</f>
        <v>0</v>
      </c>
      <c r="JZ38" s="402">
        <f>IF(JZ5,JZ18*Indeksacija!$J$10,0)</f>
        <v>0</v>
      </c>
      <c r="KA38" s="539">
        <f t="shared" si="531"/>
        <v>0</v>
      </c>
      <c r="KB38" s="402">
        <f>IF(KB5,KB18*Indeksacija!$J$10,0)</f>
        <v>0</v>
      </c>
      <c r="KC38" s="402">
        <f>IF(KC5,KC18*Indeksacija!$J$10,0)</f>
        <v>0</v>
      </c>
      <c r="KD38" s="402">
        <f>IF(KD5,KD18*Indeksacija!$J$10,0)</f>
        <v>0</v>
      </c>
      <c r="KE38" s="402">
        <f>IF(KE5,KE18*Indeksacija!$J$10,0)</f>
        <v>0</v>
      </c>
      <c r="KF38" s="402">
        <f>IF(KF5,KF18*Indeksacija!$J$10,0)</f>
        <v>0</v>
      </c>
      <c r="KG38" s="402">
        <f>IF(KG5,KG18*Indeksacija!$J$10,0)</f>
        <v>0</v>
      </c>
      <c r="KH38" s="402">
        <f>IF(KH5,KH18*Indeksacija!$J$10,0)</f>
        <v>0</v>
      </c>
      <c r="KI38" s="402">
        <f>IF(KI5,KI18*Indeksacija!$J$10,0)</f>
        <v>0</v>
      </c>
      <c r="KJ38" s="402">
        <f>IF(KJ5,KJ18*Indeksacija!$J$10,0)</f>
        <v>0</v>
      </c>
      <c r="KK38" s="402">
        <f>IF(KK5,KK18*Indeksacija!$J$10,0)</f>
        <v>0</v>
      </c>
      <c r="KL38" s="402">
        <f>IF(KL5,KL18*Indeksacija!$J$10,0)</f>
        <v>0</v>
      </c>
      <c r="KM38" s="402">
        <f>IF(KM5,KM18*Indeksacija!$J$10,0)</f>
        <v>0</v>
      </c>
      <c r="KN38" s="539">
        <f t="shared" si="543"/>
        <v>0</v>
      </c>
      <c r="KO38" s="402">
        <f>IF(KO5,KO18*Indeksacija!$J$10,0)</f>
        <v>0</v>
      </c>
      <c r="KP38" s="402">
        <f>IF(KP5,KP18*Indeksacija!$J$10,0)</f>
        <v>0</v>
      </c>
      <c r="KQ38" s="402">
        <f>IF(KQ5,KQ18*Indeksacija!$J$10,0)</f>
        <v>0</v>
      </c>
      <c r="KR38" s="402">
        <f>IF(KR5,KR18*Indeksacija!$J$10,0)</f>
        <v>0</v>
      </c>
      <c r="KS38" s="402">
        <f>IF(KS5,KS18*Indeksacija!$J$10,0)</f>
        <v>0</v>
      </c>
      <c r="KT38" s="402">
        <f>IF(KT5,KT18*Indeksacija!$J$10,0)</f>
        <v>0</v>
      </c>
      <c r="KU38" s="402">
        <f>IF(KU5,KU18*Indeksacija!$J$10,0)</f>
        <v>0</v>
      </c>
      <c r="KV38" s="402">
        <f>IF(KV5,KV18*Indeksacija!$J$10,0)</f>
        <v>0</v>
      </c>
      <c r="KW38" s="402">
        <f>IF(KW5,KW18*Indeksacija!$J$10,0)</f>
        <v>0</v>
      </c>
      <c r="KX38" s="402">
        <f>IF(KX5,KX18*Indeksacija!$J$10,0)</f>
        <v>0</v>
      </c>
      <c r="KY38" s="402">
        <f>IF(KY5,KY18*Indeksacija!$J$10,0)</f>
        <v>0</v>
      </c>
      <c r="KZ38" s="402">
        <f>IF(KZ5,KZ18*Indeksacija!$J$10,0)</f>
        <v>0</v>
      </c>
      <c r="LA38" s="539">
        <f t="shared" si="555"/>
        <v>0</v>
      </c>
      <c r="LB38" s="402">
        <f>IF(LB5,LB18*Indeksacija!$J$10,0)</f>
        <v>0</v>
      </c>
      <c r="LC38" s="402">
        <f>IF(LC5,LC18*Indeksacija!$J$10,0)</f>
        <v>0</v>
      </c>
      <c r="LD38" s="402">
        <f>IF(LD5,LD18*Indeksacija!$J$10,0)</f>
        <v>0</v>
      </c>
      <c r="LE38" s="402">
        <f>IF(LE5,LE18*Indeksacija!$J$10,0)</f>
        <v>0</v>
      </c>
      <c r="LF38" s="402">
        <f>IF(LF5,LF18*Indeksacija!$J$10,0)</f>
        <v>0</v>
      </c>
      <c r="LG38" s="402">
        <f>IF(LG5,LG18*Indeksacija!$J$10,0)</f>
        <v>0</v>
      </c>
      <c r="LH38" s="402">
        <f>IF(LH5,LH18*Indeksacija!$J$10,0)</f>
        <v>0</v>
      </c>
      <c r="LI38" s="402">
        <f>IF(LI5,LI18*Indeksacija!$J$10,0)</f>
        <v>0</v>
      </c>
      <c r="LJ38" s="402">
        <f>IF(LJ5,LJ18*Indeksacija!$J$10,0)</f>
        <v>0</v>
      </c>
      <c r="LK38" s="402">
        <f>IF(LK5,LK18*Indeksacija!$J$10,0)</f>
        <v>0</v>
      </c>
      <c r="LL38" s="402">
        <f>IF(LL5,LL18*Indeksacija!$J$10,0)</f>
        <v>0</v>
      </c>
      <c r="LM38" s="402">
        <f>IF(LM5,LM18*Indeksacija!$J$10,0)</f>
        <v>0</v>
      </c>
      <c r="LN38" s="539">
        <f t="shared" si="567"/>
        <v>0</v>
      </c>
    </row>
    <row r="39" spans="1:326" s="545" customFormat="1" ht="15.4" customHeight="1">
      <c r="A39" s="356" t="s">
        <v>374</v>
      </c>
      <c r="B39" s="402">
        <f>IF(B5,'Dalyvio prielaidos'!$G$13/12*Indeksacija!$D$10,0)</f>
        <v>0</v>
      </c>
      <c r="C39" s="402">
        <f>IF(C5,'Dalyvio prielaidos'!$G$13/12*Indeksacija!$D$10,0)</f>
        <v>0</v>
      </c>
      <c r="D39" s="402">
        <f>IF(D5,'Dalyvio prielaidos'!$G$13/12*Indeksacija!$D$10,0)</f>
        <v>0</v>
      </c>
      <c r="E39" s="402">
        <f>IF(E5,'Dalyvio prielaidos'!$G$13/12*Indeksacija!$D$10,0)</f>
        <v>0</v>
      </c>
      <c r="F39" s="402">
        <f>IF(F5,'Dalyvio prielaidos'!$G$13/12*Indeksacija!$D$10,0)</f>
        <v>0</v>
      </c>
      <c r="G39" s="402">
        <f>IF(G5,'Dalyvio prielaidos'!$G$13/12*Indeksacija!$D$10,0)</f>
        <v>0</v>
      </c>
      <c r="H39" s="402">
        <f>IF(H5,'Dalyvio prielaidos'!$G$13/12*Indeksacija!$D$10,0)</f>
        <v>0</v>
      </c>
      <c r="I39" s="402">
        <f>IF(I5,'Dalyvio prielaidos'!$G$13/12*Indeksacija!$D$10,0)</f>
        <v>0</v>
      </c>
      <c r="J39" s="402">
        <f>IF(J5,'Dalyvio prielaidos'!$G$13/12*Indeksacija!$D$10,0)</f>
        <v>0</v>
      </c>
      <c r="K39" s="402">
        <f>IF(K5,'Dalyvio prielaidos'!$G$13/12*Indeksacija!$D$10,0)</f>
        <v>0</v>
      </c>
      <c r="L39" s="402">
        <f>IF(L5,'Dalyvio prielaidos'!$G$13/12*Indeksacija!$D$10,0)</f>
        <v>0</v>
      </c>
      <c r="M39" s="402">
        <f>IF(M5,'Dalyvio prielaidos'!$G$13/12*Indeksacija!$D$10,0)</f>
        <v>0</v>
      </c>
      <c r="N39" s="539">
        <f t="shared" si="309"/>
        <v>0</v>
      </c>
      <c r="O39" s="402">
        <f>IF(O5,'Dalyvio prielaidos'!$G$13/12*Indeksacija!$E$10,0)</f>
        <v>0</v>
      </c>
      <c r="P39" s="402">
        <f>IF(P5,'Dalyvio prielaidos'!$G$13/12*Indeksacija!$E$10,0)</f>
        <v>0</v>
      </c>
      <c r="Q39" s="402">
        <f>IF(Q5,'Dalyvio prielaidos'!$G$13/12*Indeksacija!$E$10,0)</f>
        <v>0</v>
      </c>
      <c r="R39" s="402">
        <f>IF(R5,'Dalyvio prielaidos'!$G$13/12*Indeksacija!$E$10,0)</f>
        <v>0</v>
      </c>
      <c r="S39" s="402">
        <f>IF(S5,'Dalyvio prielaidos'!$G$13/12*Indeksacija!$E$10,0)</f>
        <v>0</v>
      </c>
      <c r="T39" s="402">
        <f>IF(T5,'Dalyvio prielaidos'!$G$13/12*Indeksacija!$E$10,0)</f>
        <v>0</v>
      </c>
      <c r="U39" s="402">
        <f>IF(U5,'Dalyvio prielaidos'!$G$13/12*Indeksacija!$E$10,0)</f>
        <v>0</v>
      </c>
      <c r="V39" s="402">
        <f>IF(V5,'Dalyvio prielaidos'!$G$13/12*Indeksacija!$E$10,0)</f>
        <v>0</v>
      </c>
      <c r="W39" s="402">
        <f>IF(W5,'Dalyvio prielaidos'!$G$13/12*Indeksacija!$E$10,0)</f>
        <v>0</v>
      </c>
      <c r="X39" s="402">
        <f>IF(X5,'Dalyvio prielaidos'!$G$13/12*Indeksacija!$E$10,0)</f>
        <v>0</v>
      </c>
      <c r="Y39" s="402">
        <f>IF(Y5,'Dalyvio prielaidos'!$G$13/12*Indeksacija!$E$10,0)</f>
        <v>0</v>
      </c>
      <c r="Z39" s="402">
        <f>IF(Z5,'Dalyvio prielaidos'!$G$13/12*Indeksacija!$E$10,0)</f>
        <v>0</v>
      </c>
      <c r="AA39" s="539">
        <f t="shared" ref="AA39" si="569">SUM(O39:Z39)</f>
        <v>0</v>
      </c>
      <c r="AB39" s="402">
        <f>IF(AB5,AB19*Indeksacija!$G$10,0)</f>
        <v>0</v>
      </c>
      <c r="AC39" s="402">
        <f>IF(AC5,AC19*Indeksacija!$G$10,0)</f>
        <v>0</v>
      </c>
      <c r="AD39" s="402">
        <f>IF(AD5,AD19*Indeksacija!$G$10,0)</f>
        <v>0</v>
      </c>
      <c r="AE39" s="402">
        <f>IF(AE5,AE19*Indeksacija!$G$10,0)</f>
        <v>0</v>
      </c>
      <c r="AF39" s="402">
        <f>IF(AF5,AF19*Indeksacija!$G$10,0)</f>
        <v>0</v>
      </c>
      <c r="AG39" s="402">
        <f>IF(AG5,AG19*Indeksacija!$G$10,0)</f>
        <v>0</v>
      </c>
      <c r="AH39" s="402">
        <f>IF(AH5,AH19*Indeksacija!$G$10,0)</f>
        <v>0</v>
      </c>
      <c r="AI39" s="402">
        <f>IF(AI5,AI19*Indeksacija!$G$10,0)</f>
        <v>0</v>
      </c>
      <c r="AJ39" s="402">
        <f>IF(AJ5,AJ19*Indeksacija!$G$10,0)</f>
        <v>0</v>
      </c>
      <c r="AK39" s="402">
        <f>IF(AK5,AK19*Indeksacija!$G$10,0)</f>
        <v>0</v>
      </c>
      <c r="AL39" s="402">
        <f>IF(AL5,AL19*Indeksacija!$G$10,0)</f>
        <v>0</v>
      </c>
      <c r="AM39" s="402">
        <f>IF(AM5,AM19*Indeksacija!$G$10,0)</f>
        <v>0</v>
      </c>
      <c r="AN39" s="605">
        <f t="shared" ref="AN39" si="570">SUM(AB39:AM39)</f>
        <v>0</v>
      </c>
      <c r="AO39" s="402">
        <f>IF(AO5,AO19*Indeksacija!$G$10,0)</f>
        <v>4553.0291666666672</v>
      </c>
      <c r="AP39" s="402">
        <f>IF(AP5,AP19*Indeksacija!$G$10,0)</f>
        <v>4553.0291666666672</v>
      </c>
      <c r="AQ39" s="402">
        <f>IF(AQ5,AQ19*Indeksacija!$G$10,0)</f>
        <v>4553.0291666666672</v>
      </c>
      <c r="AR39" s="402">
        <f>IF(AR5,AR19*Indeksacija!$G$10,0)</f>
        <v>4553.0291666666672</v>
      </c>
      <c r="AS39" s="402">
        <f>IF(AS5,AS19*Indeksacija!$G$10,0)</f>
        <v>4553.0291666666672</v>
      </c>
      <c r="AT39" s="402">
        <f>IF(AT5,AT19*Indeksacija!$G$10,0)</f>
        <v>4553.0291666666672</v>
      </c>
      <c r="AU39" s="402">
        <f>IF(AU5,AU19*Indeksacija!$G$10,0)</f>
        <v>4553.0291666666672</v>
      </c>
      <c r="AV39" s="402">
        <f>IF(AV5,AV19*Indeksacija!$G$10,0)</f>
        <v>4553.0291666666672</v>
      </c>
      <c r="AW39" s="402">
        <f>IF(AW5,AW19*Indeksacija!$G$10,0)</f>
        <v>4553.0291666666672</v>
      </c>
      <c r="AX39" s="402">
        <f>IF(AX5,AX19*Indeksacija!$G$10,0)</f>
        <v>4553.0291666666672</v>
      </c>
      <c r="AY39" s="402">
        <f>IF(AY5,AY19*Indeksacija!$G$10,0)</f>
        <v>4553.0291666666672</v>
      </c>
      <c r="AZ39" s="402">
        <f>IF(AZ5,AZ19*Indeksacija!$G$10,0)</f>
        <v>4553.0291666666672</v>
      </c>
      <c r="BA39" s="539">
        <f t="shared" ref="BA39" si="571">SUM(AO39:AZ39)</f>
        <v>54636.350000000006</v>
      </c>
      <c r="BB39" s="402">
        <f>IF(BB5,BB19*Indeksacija!$H$10,0)</f>
        <v>4689.620041666667</v>
      </c>
      <c r="BC39" s="402">
        <f>IF(BC5,BC19*Indeksacija!$H$10,0)</f>
        <v>4689.620041666667</v>
      </c>
      <c r="BD39" s="402">
        <f>IF(BD5,BD19*Indeksacija!$H$10,0)</f>
        <v>4689.620041666667</v>
      </c>
      <c r="BE39" s="402">
        <f>IF(BE5,BE19*Indeksacija!$H$10,0)</f>
        <v>4689.620041666667</v>
      </c>
      <c r="BF39" s="402">
        <f>IF(BF5,BF19*Indeksacija!$H$10,0)</f>
        <v>4689.620041666667</v>
      </c>
      <c r="BG39" s="402">
        <f>IF(BG5,BG19*Indeksacija!$H$10,0)</f>
        <v>4689.620041666667</v>
      </c>
      <c r="BH39" s="402">
        <f>IF(BH5,BH19*Indeksacija!$H$10,0)</f>
        <v>4689.620041666667</v>
      </c>
      <c r="BI39" s="402">
        <f>IF(BI5,BI19*Indeksacija!$H$10,0)</f>
        <v>4689.620041666667</v>
      </c>
      <c r="BJ39" s="402">
        <f>IF(BJ5,BJ19*Indeksacija!$H$10,0)</f>
        <v>4689.620041666667</v>
      </c>
      <c r="BK39" s="402">
        <f>IF(BK5,BK19*Indeksacija!$H$10,0)</f>
        <v>4689.620041666667</v>
      </c>
      <c r="BL39" s="402">
        <f>IF(BL5,BL19*Indeksacija!$H$10,0)</f>
        <v>4689.620041666667</v>
      </c>
      <c r="BM39" s="402">
        <f>IF(BM5,BM19*Indeksacija!$H$10,0)</f>
        <v>4689.620041666667</v>
      </c>
      <c r="BN39" s="539">
        <f t="shared" si="327"/>
        <v>56275.440500000019</v>
      </c>
      <c r="BO39" s="402">
        <f>IF(BO5,BO19*Indeksacija!$I$10,0)</f>
        <v>4830.308642916666</v>
      </c>
      <c r="BP39" s="402">
        <f>IF(BP5,BP19*Indeksacija!$I$10,0)</f>
        <v>4830.308642916666</v>
      </c>
      <c r="BQ39" s="402">
        <f>IF(BQ5,BQ19*Indeksacija!$I$10,0)</f>
        <v>4830.308642916666</v>
      </c>
      <c r="BR39" s="402">
        <f>IF(BR5,BR19*Indeksacija!$I$10,0)</f>
        <v>4830.308642916666</v>
      </c>
      <c r="BS39" s="402">
        <f>IF(BS5,BS19*Indeksacija!$I$10,0)</f>
        <v>4830.308642916666</v>
      </c>
      <c r="BT39" s="402">
        <f>IF(BT5,BT19*Indeksacija!$I$10,0)</f>
        <v>4830.308642916666</v>
      </c>
      <c r="BU39" s="402">
        <f>IF(BU5,BU19*Indeksacija!$I$10,0)</f>
        <v>4830.308642916666</v>
      </c>
      <c r="BV39" s="402">
        <f>IF(BV5,BV19*Indeksacija!$I$10,0)</f>
        <v>4830.308642916666</v>
      </c>
      <c r="BW39" s="402">
        <f>IF(BW5,BW19*Indeksacija!$I$10,0)</f>
        <v>4830.308642916666</v>
      </c>
      <c r="BX39" s="402">
        <f>IF(BX5,BX19*Indeksacija!$I$10,0)</f>
        <v>4830.308642916666</v>
      </c>
      <c r="BY39" s="402">
        <f>IF(BY5,BY19*Indeksacija!$I$10,0)</f>
        <v>4830.308642916666</v>
      </c>
      <c r="BZ39" s="402">
        <f>IF(BZ5,BZ19*Indeksacija!$I$10,0)</f>
        <v>4830.308642916666</v>
      </c>
      <c r="CA39" s="539">
        <f t="shared" si="339"/>
        <v>57963.703714999989</v>
      </c>
      <c r="CB39" s="402">
        <f>IF(CB5,CB19*Indeksacija!$J$10,0)</f>
        <v>4975.2179022041664</v>
      </c>
      <c r="CC39" s="402">
        <f>IF(CC5,CC19*Indeksacija!$J$10,0)</f>
        <v>4975.2179022041664</v>
      </c>
      <c r="CD39" s="402">
        <f>IF(CD5,CD19*Indeksacija!$J$10,0)</f>
        <v>4975.2179022041664</v>
      </c>
      <c r="CE39" s="402">
        <f>IF(CE5,CE19*Indeksacija!$J$10,0)</f>
        <v>4975.2179022041664</v>
      </c>
      <c r="CF39" s="402">
        <f>IF(CF5,CF19*Indeksacija!$J$10,0)</f>
        <v>4975.2179022041664</v>
      </c>
      <c r="CG39" s="402">
        <f>IF(CG5,CG19*Indeksacija!$J$10,0)</f>
        <v>4975.2179022041664</v>
      </c>
      <c r="CH39" s="402">
        <f>IF(CH5,CH19*Indeksacija!$J$10,0)</f>
        <v>4975.2179022041664</v>
      </c>
      <c r="CI39" s="402">
        <f>IF(CI5,CI19*Indeksacija!$J$10,0)</f>
        <v>4975.2179022041664</v>
      </c>
      <c r="CJ39" s="402">
        <f>IF(CJ5,CJ19*Indeksacija!$J$10,0)</f>
        <v>4975.2179022041664</v>
      </c>
      <c r="CK39" s="402">
        <f>IF(CK5,CK19*Indeksacija!$J$10,0)</f>
        <v>4975.2179022041664</v>
      </c>
      <c r="CL39" s="402">
        <f>IF(CL5,CL19*Indeksacija!$J$10,0)</f>
        <v>4975.2179022041664</v>
      </c>
      <c r="CM39" s="402">
        <f>IF(CM5,CM19*Indeksacija!$J$10,0)</f>
        <v>4975.2179022041664</v>
      </c>
      <c r="CN39" s="539">
        <f t="shared" si="351"/>
        <v>59702.614826450001</v>
      </c>
      <c r="CO39" s="402">
        <f>IF(CO5,CO19*Indeksacija!$K$10,0)</f>
        <v>5124.4744392702924</v>
      </c>
      <c r="CP39" s="402">
        <f>IF(CP5,CP19*Indeksacija!$K$10,0)</f>
        <v>5124.4744392702924</v>
      </c>
      <c r="CQ39" s="402">
        <f>IF(CQ5,CQ19*Indeksacija!$K$10,0)</f>
        <v>5124.4744392702924</v>
      </c>
      <c r="CR39" s="402">
        <f>IF(CR5,CR19*Indeksacija!$K$10,0)</f>
        <v>5124.4744392702924</v>
      </c>
      <c r="CS39" s="402">
        <f>IF(CS5,CS19*Indeksacija!$K$10,0)</f>
        <v>5124.4744392702924</v>
      </c>
      <c r="CT39" s="402">
        <f>IF(CT5,CT19*Indeksacija!$K$10,0)</f>
        <v>5124.4744392702924</v>
      </c>
      <c r="CU39" s="402">
        <f>IF(CU5,CU19*Indeksacija!$K$10,0)</f>
        <v>5124.4744392702924</v>
      </c>
      <c r="CV39" s="402">
        <f>IF(CV5,CV19*Indeksacija!$K$10,0)</f>
        <v>5124.4744392702924</v>
      </c>
      <c r="CW39" s="402">
        <f>IF(CW5,CW19*Indeksacija!$K$10,0)</f>
        <v>5124.4744392702924</v>
      </c>
      <c r="CX39" s="402">
        <f>IF(CX5,CX19*Indeksacija!$K$10,0)</f>
        <v>5124.4744392702924</v>
      </c>
      <c r="CY39" s="402">
        <f>IF(CY5,CY19*Indeksacija!$K$10,0)</f>
        <v>5124.4744392702924</v>
      </c>
      <c r="CZ39" s="402">
        <f>IF(CZ5,CZ19*Indeksacija!$K$10,0)</f>
        <v>5124.4744392702924</v>
      </c>
      <c r="DA39" s="539">
        <f t="shared" si="363"/>
        <v>61493.693271243508</v>
      </c>
      <c r="DB39" s="402">
        <f>IF(DB5,DB19*Indeksacija!$L$10,0)</f>
        <v>5278.2086724483997</v>
      </c>
      <c r="DC39" s="402">
        <f>IF(DC5,DC19*Indeksacija!$L$10,0)</f>
        <v>5278.2086724483997</v>
      </c>
      <c r="DD39" s="402">
        <f>IF(DD5,DD19*Indeksacija!$L$10,0)</f>
        <v>5278.2086724483997</v>
      </c>
      <c r="DE39" s="402">
        <f>IF(DE5,DE19*Indeksacija!$L$10,0)</f>
        <v>5278.2086724483997</v>
      </c>
      <c r="DF39" s="402">
        <f>IF(DF5,DF19*Indeksacija!$L$10,0)</f>
        <v>5278.2086724483997</v>
      </c>
      <c r="DG39" s="402">
        <f>IF(DG5,DG19*Indeksacija!$L$10,0)</f>
        <v>5278.2086724483997</v>
      </c>
      <c r="DH39" s="402">
        <f>IF(DH5,DH19*Indeksacija!$L$10,0)</f>
        <v>5278.2086724483997</v>
      </c>
      <c r="DI39" s="402">
        <f>IF(DI5,DI19*Indeksacija!$L$10,0)</f>
        <v>5278.2086724483997</v>
      </c>
      <c r="DJ39" s="402">
        <f>IF(DJ5,DJ19*Indeksacija!$L$10,0)</f>
        <v>5278.2086724483997</v>
      </c>
      <c r="DK39" s="402">
        <f>IF(DK5,DK19*Indeksacija!$L$10,0)</f>
        <v>5278.2086724483997</v>
      </c>
      <c r="DL39" s="402">
        <f>IF(DL5,DL19*Indeksacija!$L$10,0)</f>
        <v>5278.2086724483997</v>
      </c>
      <c r="DM39" s="402">
        <f>IF(DM5,DM19*Indeksacija!$L$10,0)</f>
        <v>5278.2086724483997</v>
      </c>
      <c r="DN39" s="539">
        <f t="shared" si="375"/>
        <v>63338.504069380782</v>
      </c>
      <c r="DO39" s="402">
        <f>IF(DO5,DO19*Indeksacija!$M$10,0)</f>
        <v>5436.5549326218525</v>
      </c>
      <c r="DP39" s="402">
        <f>IF(DP5,DP19*Indeksacija!$M$10,0)</f>
        <v>5436.5549326218525</v>
      </c>
      <c r="DQ39" s="402">
        <f>IF(DQ5,DQ19*Indeksacija!$M$10,0)</f>
        <v>5436.5549326218525</v>
      </c>
      <c r="DR39" s="402">
        <f>IF(DR5,DR19*Indeksacija!$M$10,0)</f>
        <v>5436.5549326218525</v>
      </c>
      <c r="DS39" s="402">
        <f>IF(DS5,DS19*Indeksacija!$M$10,0)</f>
        <v>5436.5549326218525</v>
      </c>
      <c r="DT39" s="402">
        <f>IF(DT5,DT19*Indeksacija!$M$10,0)</f>
        <v>5436.5549326218525</v>
      </c>
      <c r="DU39" s="402">
        <f>IF(DU5,DU19*Indeksacija!$M$10,0)</f>
        <v>5436.5549326218525</v>
      </c>
      <c r="DV39" s="402">
        <f>IF(DV5,DV19*Indeksacija!$M$10,0)</f>
        <v>5436.5549326218525</v>
      </c>
      <c r="DW39" s="402">
        <f>IF(DW5,DW19*Indeksacija!$M$10,0)</f>
        <v>5436.5549326218525</v>
      </c>
      <c r="DX39" s="402">
        <f>IF(DX5,DX19*Indeksacija!$M$10,0)</f>
        <v>5436.5549326218525</v>
      </c>
      <c r="DY39" s="402">
        <f>IF(DY5,DY19*Indeksacija!$M$10,0)</f>
        <v>5436.5549326218525</v>
      </c>
      <c r="DZ39" s="402">
        <f>IF(DZ5,DZ19*Indeksacija!$M$10,0)</f>
        <v>5436.5549326218525</v>
      </c>
      <c r="EA39" s="539">
        <f t="shared" si="387"/>
        <v>65238.659191462233</v>
      </c>
      <c r="EB39" s="402">
        <f>IF(EB5,EB19*Indeksacija!$N$10,0)</f>
        <v>5599.6515806005082</v>
      </c>
      <c r="EC39" s="402">
        <f>IF(EC5,EC19*Indeksacija!$N$10,0)</f>
        <v>5599.6515806005082</v>
      </c>
      <c r="ED39" s="402">
        <f>IF(ED5,ED19*Indeksacija!$N$10,0)</f>
        <v>5599.6515806005082</v>
      </c>
      <c r="EE39" s="402">
        <f>IF(EE5,EE19*Indeksacija!$N$10,0)</f>
        <v>5599.6515806005082</v>
      </c>
      <c r="EF39" s="402">
        <f>IF(EF5,EF19*Indeksacija!$N$10,0)</f>
        <v>5599.6515806005082</v>
      </c>
      <c r="EG39" s="402">
        <f>IF(EG5,EG19*Indeksacija!$N$10,0)</f>
        <v>5599.6515806005082</v>
      </c>
      <c r="EH39" s="402">
        <f>IF(EH5,EH19*Indeksacija!$N$10,0)</f>
        <v>5599.6515806005082</v>
      </c>
      <c r="EI39" s="402">
        <f>IF(EI5,EI19*Indeksacija!$N$10,0)</f>
        <v>5599.6515806005082</v>
      </c>
      <c r="EJ39" s="402">
        <f>IF(EJ5,EJ19*Indeksacija!$N$10,0)</f>
        <v>5599.6515806005082</v>
      </c>
      <c r="EK39" s="402">
        <f>IF(EK5,EK19*Indeksacija!$N$10,0)</f>
        <v>5599.6515806005082</v>
      </c>
      <c r="EL39" s="402">
        <f>IF(EL5,EL19*Indeksacija!$N$10,0)</f>
        <v>5599.6515806005082</v>
      </c>
      <c r="EM39" s="402">
        <f>IF(EM5,EM19*Indeksacija!$N$10,0)</f>
        <v>5599.6515806005082</v>
      </c>
      <c r="EN39" s="539">
        <f t="shared" si="399"/>
        <v>67195.818967206083</v>
      </c>
      <c r="EO39" s="402">
        <f>IF(EO5,EO19*Indeksacija!$O$10,0)</f>
        <v>5767.641128018523</v>
      </c>
      <c r="EP39" s="402">
        <f>IF(EP5,EP19*Indeksacija!$O$10,0)</f>
        <v>5767.641128018523</v>
      </c>
      <c r="EQ39" s="402">
        <f>IF(EQ5,EQ19*Indeksacija!$O$10,0)</f>
        <v>5767.641128018523</v>
      </c>
      <c r="ER39" s="402">
        <f>IF(ER5,ER19*Indeksacija!$O$10,0)</f>
        <v>5767.641128018523</v>
      </c>
      <c r="ES39" s="402">
        <f>IF(ES5,ES19*Indeksacija!$O$10,0)</f>
        <v>5767.641128018523</v>
      </c>
      <c r="ET39" s="402">
        <f>IF(ET5,ET19*Indeksacija!$O$10,0)</f>
        <v>5767.641128018523</v>
      </c>
      <c r="EU39" s="402">
        <f>IF(EU5,EU19*Indeksacija!$O$10,0)</f>
        <v>5767.641128018523</v>
      </c>
      <c r="EV39" s="402">
        <f>IF(EV5,EV19*Indeksacija!$O$10,0)</f>
        <v>5767.641128018523</v>
      </c>
      <c r="EW39" s="402">
        <f>IF(EW5,EW19*Indeksacija!$O$10,0)</f>
        <v>5767.641128018523</v>
      </c>
      <c r="EX39" s="402">
        <f>IF(EX5,EX19*Indeksacija!$O$10,0)</f>
        <v>5767.641128018523</v>
      </c>
      <c r="EY39" s="402">
        <f>IF(EY5,EY19*Indeksacija!$O$10,0)</f>
        <v>5767.641128018523</v>
      </c>
      <c r="EZ39" s="402">
        <f>IF(EZ5,EZ19*Indeksacija!$O$10,0)</f>
        <v>5767.641128018523</v>
      </c>
      <c r="FA39" s="539">
        <f t="shared" si="411"/>
        <v>69211.693536222258</v>
      </c>
      <c r="FB39" s="402">
        <f>IF(FB5,FB19*Indeksacija!$P$10,0)</f>
        <v>5940.6703618590782</v>
      </c>
      <c r="FC39" s="402">
        <f>IF(FC5,FC19*Indeksacija!$P$10,0)</f>
        <v>5940.6703618590782</v>
      </c>
      <c r="FD39" s="402">
        <f>IF(FD5,FD19*Indeksacija!$P$10,0)</f>
        <v>5940.6703618590782</v>
      </c>
      <c r="FE39" s="402">
        <f>IF(FE5,FE19*Indeksacija!$P$10,0)</f>
        <v>5940.6703618590782</v>
      </c>
      <c r="FF39" s="402">
        <f>IF(FF5,FF19*Indeksacija!$P$10,0)</f>
        <v>5940.6703618590782</v>
      </c>
      <c r="FG39" s="402">
        <f>IF(FG5,FG19*Indeksacija!$P$10,0)</f>
        <v>5940.6703618590782</v>
      </c>
      <c r="FH39" s="402">
        <f>IF(FH5,FH19*Indeksacija!$P$10,0)</f>
        <v>5940.6703618590782</v>
      </c>
      <c r="FI39" s="402">
        <f>IF(FI5,FI19*Indeksacija!$P$10,0)</f>
        <v>5940.6703618590782</v>
      </c>
      <c r="FJ39" s="402">
        <f>IF(FJ5,FJ19*Indeksacija!$P$10,0)</f>
        <v>5940.6703618590782</v>
      </c>
      <c r="FK39" s="402">
        <f>IF(FK5,FK19*Indeksacija!$P$10,0)</f>
        <v>5940.6703618590782</v>
      </c>
      <c r="FL39" s="402">
        <f>IF(FL5,FL19*Indeksacija!$P$10,0)</f>
        <v>5940.6703618590782</v>
      </c>
      <c r="FM39" s="402">
        <f>IF(FM5,FM19*Indeksacija!$P$10,0)</f>
        <v>5940.6703618590782</v>
      </c>
      <c r="FN39" s="539">
        <f t="shared" si="423"/>
        <v>71288.044342308931</v>
      </c>
      <c r="FO39" s="402">
        <f>IF(FO5,FO19*Indeksacija!$Q$10,0)</f>
        <v>6118.8904727148501</v>
      </c>
      <c r="FP39" s="402">
        <f>IF(FP5,FP19*Indeksacija!$Q$10,0)</f>
        <v>6118.8904727148501</v>
      </c>
      <c r="FQ39" s="402">
        <f>IF(FQ5,FQ19*Indeksacija!$Q$10,0)</f>
        <v>6118.8904727148501</v>
      </c>
      <c r="FR39" s="402">
        <f>IF(FR5,FR19*Indeksacija!$Q$10,0)</f>
        <v>6118.8904727148501</v>
      </c>
      <c r="FS39" s="402">
        <f>IF(FS5,FS19*Indeksacija!$Q$10,0)</f>
        <v>6118.8904727148501</v>
      </c>
      <c r="FT39" s="402">
        <f>IF(FT5,FT19*Indeksacija!$Q$10,0)</f>
        <v>6118.8904727148501</v>
      </c>
      <c r="FU39" s="402">
        <f>IF(FU5,FU19*Indeksacija!$Q$10,0)</f>
        <v>6118.8904727148501</v>
      </c>
      <c r="FV39" s="402">
        <f>IF(FV5,FV19*Indeksacija!$Q$10,0)</f>
        <v>6118.8904727148501</v>
      </c>
      <c r="FW39" s="402">
        <f>IF(FW5,FW19*Indeksacija!$Q$10,0)</f>
        <v>6118.8904727148501</v>
      </c>
      <c r="FX39" s="402">
        <f>IF(FX5,FX19*Indeksacija!$Q$10,0)</f>
        <v>6118.8904727148501</v>
      </c>
      <c r="FY39" s="402">
        <f>IF(FY5,FY19*Indeksacija!$Q$10,0)</f>
        <v>6118.8904727148501</v>
      </c>
      <c r="FZ39" s="402">
        <f>IF(FZ5,FZ19*Indeksacija!$Q$10,0)</f>
        <v>6118.8904727148501</v>
      </c>
      <c r="GA39" s="539">
        <f t="shared" si="435"/>
        <v>73426.685672578184</v>
      </c>
      <c r="GB39" s="402">
        <f>IF(GB5,GB19*Indeksacija!$R$10,0)</f>
        <v>6302.4571868962967</v>
      </c>
      <c r="GC39" s="402">
        <f>IF(GC5,GC19*Indeksacija!$R$10,0)</f>
        <v>6302.4571868962967</v>
      </c>
      <c r="GD39" s="402">
        <f>IF(GD5,GD19*Indeksacija!$R$10,0)</f>
        <v>6302.4571868962967</v>
      </c>
      <c r="GE39" s="402">
        <f>IF(GE5,GE19*Indeksacija!$R$10,0)</f>
        <v>6302.4571868962967</v>
      </c>
      <c r="GF39" s="402">
        <f>IF(GF5,GF19*Indeksacija!$R$10,0)</f>
        <v>6302.4571868962967</v>
      </c>
      <c r="GG39" s="402">
        <f>IF(GG5,GG19*Indeksacija!$R$10,0)</f>
        <v>6302.4571868962967</v>
      </c>
      <c r="GH39" s="402">
        <f>IF(GH5,GH19*Indeksacija!$R$10,0)</f>
        <v>6302.4571868962967</v>
      </c>
      <c r="GI39" s="402">
        <f>IF(GI5,GI19*Indeksacija!$R$10,0)</f>
        <v>6302.4571868962967</v>
      </c>
      <c r="GJ39" s="402">
        <f>IF(GJ5,GJ19*Indeksacija!$R$10,0)</f>
        <v>6302.4571868962967</v>
      </c>
      <c r="GK39" s="402">
        <f>IF(GK5,GK19*Indeksacija!$R$10,0)</f>
        <v>6302.4571868962967</v>
      </c>
      <c r="GL39" s="402">
        <f>IF(GL5,GL19*Indeksacija!$R$10,0)</f>
        <v>6302.4571868962967</v>
      </c>
      <c r="GM39" s="402">
        <f>IF(GM5,GM19*Indeksacija!$R$10,0)</f>
        <v>6302.4571868962967</v>
      </c>
      <c r="GN39" s="539">
        <f t="shared" si="447"/>
        <v>75629.486242755564</v>
      </c>
      <c r="GO39" s="402">
        <f>IF(GO5,GO19*Indeksacija!$J$10,0)</f>
        <v>0</v>
      </c>
      <c r="GP39" s="402">
        <f>IF(GP5,GP19*Indeksacija!$J$10,0)</f>
        <v>0</v>
      </c>
      <c r="GQ39" s="402">
        <f>IF(GQ5,GQ19*Indeksacija!$J$10,0)</f>
        <v>0</v>
      </c>
      <c r="GR39" s="402">
        <f>IF(GR5,GR19*Indeksacija!$J$10,0)</f>
        <v>0</v>
      </c>
      <c r="GS39" s="402">
        <f>IF(GS5,GS19*Indeksacija!$J$10,0)</f>
        <v>0</v>
      </c>
      <c r="GT39" s="402">
        <f>IF(GT5,GT19*Indeksacija!$J$10,0)</f>
        <v>0</v>
      </c>
      <c r="GU39" s="402">
        <f>IF(GU5,GU19*Indeksacija!$J$10,0)</f>
        <v>0</v>
      </c>
      <c r="GV39" s="402">
        <f>IF(GV5,GV19*Indeksacija!$J$10,0)</f>
        <v>0</v>
      </c>
      <c r="GW39" s="402">
        <f>IF(GW5,GW19*Indeksacija!$J$10,0)</f>
        <v>0</v>
      </c>
      <c r="GX39" s="402">
        <f>IF(GX5,GX19*Indeksacija!$J$10,0)</f>
        <v>0</v>
      </c>
      <c r="GY39" s="402">
        <f>IF(GY5,GY19*Indeksacija!$J$10,0)</f>
        <v>0</v>
      </c>
      <c r="GZ39" s="402">
        <f>IF(GZ5,GZ19*Indeksacija!$J$10,0)</f>
        <v>0</v>
      </c>
      <c r="HA39" s="539">
        <f t="shared" si="459"/>
        <v>0</v>
      </c>
      <c r="HB39" s="402">
        <f>IF(HB5,HB19*Indeksacija!$J$10,0)</f>
        <v>0</v>
      </c>
      <c r="HC39" s="402">
        <f>IF(HC5,HC19*Indeksacija!$J$10,0)</f>
        <v>0</v>
      </c>
      <c r="HD39" s="402">
        <f>IF(HD5,HD19*Indeksacija!$J$10,0)</f>
        <v>0</v>
      </c>
      <c r="HE39" s="402">
        <f>IF(HE5,HE19*Indeksacija!$J$10,0)</f>
        <v>0</v>
      </c>
      <c r="HF39" s="402">
        <f>IF(HF5,HF19*Indeksacija!$J$10,0)</f>
        <v>0</v>
      </c>
      <c r="HG39" s="402">
        <f>IF(HG5,HG19*Indeksacija!$J$10,0)</f>
        <v>0</v>
      </c>
      <c r="HH39" s="402">
        <f>IF(HH5,HH19*Indeksacija!$J$10,0)</f>
        <v>0</v>
      </c>
      <c r="HI39" s="402">
        <f>IF(HI5,HI19*Indeksacija!$J$10,0)</f>
        <v>0</v>
      </c>
      <c r="HJ39" s="402">
        <f>IF(HJ5,HJ19*Indeksacija!$J$10,0)</f>
        <v>0</v>
      </c>
      <c r="HK39" s="402">
        <f>IF(HK5,HK19*Indeksacija!$J$10,0)</f>
        <v>0</v>
      </c>
      <c r="HL39" s="402">
        <f>IF(HL5,HL19*Indeksacija!$J$10,0)</f>
        <v>0</v>
      </c>
      <c r="HM39" s="402">
        <f>IF(HM5,HM19*Indeksacija!$J$10,0)</f>
        <v>0</v>
      </c>
      <c r="HN39" s="539">
        <f t="shared" si="471"/>
        <v>0</v>
      </c>
      <c r="HO39" s="402">
        <f>IF(HO5,HO19*Indeksacija!$J$10,0)</f>
        <v>0</v>
      </c>
      <c r="HP39" s="402">
        <f>IF(HP5,HP19*Indeksacija!$J$10,0)</f>
        <v>0</v>
      </c>
      <c r="HQ39" s="402">
        <f>IF(HQ5,HQ19*Indeksacija!$J$10,0)</f>
        <v>0</v>
      </c>
      <c r="HR39" s="402">
        <f>IF(HR5,HR19*Indeksacija!$J$10,0)</f>
        <v>0</v>
      </c>
      <c r="HS39" s="402">
        <f>IF(HS5,HS19*Indeksacija!$J$10,0)</f>
        <v>0</v>
      </c>
      <c r="HT39" s="402">
        <f>IF(HT5,HT19*Indeksacija!$J$10,0)</f>
        <v>0</v>
      </c>
      <c r="HU39" s="402">
        <f>IF(HU5,HU19*Indeksacija!$J$10,0)</f>
        <v>0</v>
      </c>
      <c r="HV39" s="402">
        <f>IF(HV5,HV19*Indeksacija!$J$10,0)</f>
        <v>0</v>
      </c>
      <c r="HW39" s="402">
        <f>IF(HW5,HW19*Indeksacija!$J$10,0)</f>
        <v>0</v>
      </c>
      <c r="HX39" s="402">
        <f>IF(HX5,HX19*Indeksacija!$J$10,0)</f>
        <v>0</v>
      </c>
      <c r="HY39" s="402">
        <f>IF(HY5,HY19*Indeksacija!$J$10,0)</f>
        <v>0</v>
      </c>
      <c r="HZ39" s="402">
        <f>IF(HZ5,HZ19*Indeksacija!$J$10,0)</f>
        <v>0</v>
      </c>
      <c r="IA39" s="539">
        <f t="shared" si="483"/>
        <v>0</v>
      </c>
      <c r="IB39" s="402">
        <f>IF(IB5,IB19*Indeksacija!$J$10,0)</f>
        <v>0</v>
      </c>
      <c r="IC39" s="402">
        <f>IF(IC5,IC19*Indeksacija!$J$10,0)</f>
        <v>0</v>
      </c>
      <c r="ID39" s="402">
        <f>IF(ID5,ID19*Indeksacija!$J$10,0)</f>
        <v>0</v>
      </c>
      <c r="IE39" s="402">
        <f>IF(IE5,IE19*Indeksacija!$J$10,0)</f>
        <v>0</v>
      </c>
      <c r="IF39" s="402">
        <f>IF(IF5,IF19*Indeksacija!$J$10,0)</f>
        <v>0</v>
      </c>
      <c r="IG39" s="402">
        <f>IF(IG5,IG19*Indeksacija!$J$10,0)</f>
        <v>0</v>
      </c>
      <c r="IH39" s="402">
        <f>IF(IH5,IH19*Indeksacija!$J$10,0)</f>
        <v>0</v>
      </c>
      <c r="II39" s="402">
        <f>IF(II5,II19*Indeksacija!$J$10,0)</f>
        <v>0</v>
      </c>
      <c r="IJ39" s="402">
        <f>IF(IJ5,IJ19*Indeksacija!$J$10,0)</f>
        <v>0</v>
      </c>
      <c r="IK39" s="402">
        <f>IF(IK5,IK19*Indeksacija!$J$10,0)</f>
        <v>0</v>
      </c>
      <c r="IL39" s="402">
        <f>IF(IL5,IL19*Indeksacija!$J$10,0)</f>
        <v>0</v>
      </c>
      <c r="IM39" s="402">
        <f>IF(IM5,IM19*Indeksacija!$J$10,0)</f>
        <v>0</v>
      </c>
      <c r="IN39" s="539">
        <f t="shared" si="495"/>
        <v>0</v>
      </c>
      <c r="IO39" s="402">
        <f>IF(IO5,IO19*Indeksacija!$J$10,0)</f>
        <v>0</v>
      </c>
      <c r="IP39" s="402">
        <f>IF(IP5,IP19*Indeksacija!$J$10,0)</f>
        <v>0</v>
      </c>
      <c r="IQ39" s="402">
        <f>IF(IQ5,IQ19*Indeksacija!$J$10,0)</f>
        <v>0</v>
      </c>
      <c r="IR39" s="402">
        <f>IF(IR5,IR19*Indeksacija!$J$10,0)</f>
        <v>0</v>
      </c>
      <c r="IS39" s="402">
        <f>IF(IS5,IS19*Indeksacija!$J$10,0)</f>
        <v>0</v>
      </c>
      <c r="IT39" s="402">
        <f>IF(IT5,IT19*Indeksacija!$J$10,0)</f>
        <v>0</v>
      </c>
      <c r="IU39" s="402">
        <f>IF(IU5,IU19*Indeksacija!$J$10,0)</f>
        <v>0</v>
      </c>
      <c r="IV39" s="402">
        <f>IF(IV5,IV19*Indeksacija!$J$10,0)</f>
        <v>0</v>
      </c>
      <c r="IW39" s="402">
        <f>IF(IW5,IW19*Indeksacija!$J$10,0)</f>
        <v>0</v>
      </c>
      <c r="IX39" s="402">
        <f>IF(IX5,IX19*Indeksacija!$J$10,0)</f>
        <v>0</v>
      </c>
      <c r="IY39" s="402">
        <f>IF(IY5,IY19*Indeksacija!$J$10,0)</f>
        <v>0</v>
      </c>
      <c r="IZ39" s="402">
        <f>IF(IZ5,IZ19*Indeksacija!$J$10,0)</f>
        <v>0</v>
      </c>
      <c r="JA39" s="539">
        <f t="shared" si="507"/>
        <v>0</v>
      </c>
      <c r="JB39" s="402">
        <f>IF(JB5,JB19*Indeksacija!$J$10,0)</f>
        <v>0</v>
      </c>
      <c r="JC39" s="402">
        <f>IF(JC5,JC19*Indeksacija!$J$10,0)</f>
        <v>0</v>
      </c>
      <c r="JD39" s="402">
        <f>IF(JD5,JD19*Indeksacija!$J$10,0)</f>
        <v>0</v>
      </c>
      <c r="JE39" s="402">
        <f>IF(JE5,JE19*Indeksacija!$J$10,0)</f>
        <v>0</v>
      </c>
      <c r="JF39" s="402">
        <f>IF(JF5,JF19*Indeksacija!$J$10,0)</f>
        <v>0</v>
      </c>
      <c r="JG39" s="402">
        <f>IF(JG5,JG19*Indeksacija!$J$10,0)</f>
        <v>0</v>
      </c>
      <c r="JH39" s="402">
        <f>IF(JH5,JH19*Indeksacija!$J$10,0)</f>
        <v>0</v>
      </c>
      <c r="JI39" s="402">
        <f>IF(JI5,JI19*Indeksacija!$J$10,0)</f>
        <v>0</v>
      </c>
      <c r="JJ39" s="402">
        <f>IF(JJ5,JJ19*Indeksacija!$J$10,0)</f>
        <v>0</v>
      </c>
      <c r="JK39" s="402">
        <f>IF(JK5,JK19*Indeksacija!$J$10,0)</f>
        <v>0</v>
      </c>
      <c r="JL39" s="402">
        <f>IF(JL5,JL19*Indeksacija!$J$10,0)</f>
        <v>0</v>
      </c>
      <c r="JM39" s="402">
        <f>IF(JM5,JM19*Indeksacija!$J$10,0)</f>
        <v>0</v>
      </c>
      <c r="JN39" s="539">
        <f t="shared" si="519"/>
        <v>0</v>
      </c>
      <c r="JO39" s="402">
        <f>IF(JO5,JO19*Indeksacija!$J$10,0)</f>
        <v>0</v>
      </c>
      <c r="JP39" s="402">
        <f>IF(JP5,JP19*Indeksacija!$J$10,0)</f>
        <v>0</v>
      </c>
      <c r="JQ39" s="402">
        <f>IF(JQ5,JQ19*Indeksacija!$J$10,0)</f>
        <v>0</v>
      </c>
      <c r="JR39" s="402">
        <f>IF(JR5,JR19*Indeksacija!$J$10,0)</f>
        <v>0</v>
      </c>
      <c r="JS39" s="402">
        <f>IF(JS5,JS19*Indeksacija!$J$10,0)</f>
        <v>0</v>
      </c>
      <c r="JT39" s="402">
        <f>IF(JT5,JT19*Indeksacija!$J$10,0)</f>
        <v>0</v>
      </c>
      <c r="JU39" s="402">
        <f>IF(JU5,JU19*Indeksacija!$J$10,0)</f>
        <v>0</v>
      </c>
      <c r="JV39" s="402">
        <f>IF(JV5,JV19*Indeksacija!$J$10,0)</f>
        <v>0</v>
      </c>
      <c r="JW39" s="402">
        <f>IF(JW5,JW19*Indeksacija!$J$10,0)</f>
        <v>0</v>
      </c>
      <c r="JX39" s="402">
        <f>IF(JX5,JX19*Indeksacija!$J$10,0)</f>
        <v>0</v>
      </c>
      <c r="JY39" s="402">
        <f>IF(JY5,JY19*Indeksacija!$J$10,0)</f>
        <v>0</v>
      </c>
      <c r="JZ39" s="402">
        <f>IF(JZ5,JZ19*Indeksacija!$J$10,0)</f>
        <v>0</v>
      </c>
      <c r="KA39" s="539">
        <f t="shared" si="531"/>
        <v>0</v>
      </c>
      <c r="KB39" s="402">
        <f>IF(KB5,KB19*Indeksacija!$J$10,0)</f>
        <v>0</v>
      </c>
      <c r="KC39" s="402">
        <f>IF(KC5,KC19*Indeksacija!$J$10,0)</f>
        <v>0</v>
      </c>
      <c r="KD39" s="402">
        <f>IF(KD5,KD19*Indeksacija!$J$10,0)</f>
        <v>0</v>
      </c>
      <c r="KE39" s="402">
        <f>IF(KE5,KE19*Indeksacija!$J$10,0)</f>
        <v>0</v>
      </c>
      <c r="KF39" s="402">
        <f>IF(KF5,KF19*Indeksacija!$J$10,0)</f>
        <v>0</v>
      </c>
      <c r="KG39" s="402">
        <f>IF(KG5,KG19*Indeksacija!$J$10,0)</f>
        <v>0</v>
      </c>
      <c r="KH39" s="402">
        <f>IF(KH5,KH19*Indeksacija!$J$10,0)</f>
        <v>0</v>
      </c>
      <c r="KI39" s="402">
        <f>IF(KI5,KI19*Indeksacija!$J$10,0)</f>
        <v>0</v>
      </c>
      <c r="KJ39" s="402">
        <f>IF(KJ5,KJ19*Indeksacija!$J$10,0)</f>
        <v>0</v>
      </c>
      <c r="KK39" s="402">
        <f>IF(KK5,KK19*Indeksacija!$J$10,0)</f>
        <v>0</v>
      </c>
      <c r="KL39" s="402">
        <f>IF(KL5,KL19*Indeksacija!$J$10,0)</f>
        <v>0</v>
      </c>
      <c r="KM39" s="402">
        <f>IF(KM5,KM19*Indeksacija!$J$10,0)</f>
        <v>0</v>
      </c>
      <c r="KN39" s="539">
        <f t="shared" si="543"/>
        <v>0</v>
      </c>
      <c r="KO39" s="402">
        <f>IF(KO5,KO19*Indeksacija!$J$10,0)</f>
        <v>0</v>
      </c>
      <c r="KP39" s="402">
        <f>IF(KP5,KP19*Indeksacija!$J$10,0)</f>
        <v>0</v>
      </c>
      <c r="KQ39" s="402">
        <f>IF(KQ5,KQ19*Indeksacija!$J$10,0)</f>
        <v>0</v>
      </c>
      <c r="KR39" s="402">
        <f>IF(KR5,KR19*Indeksacija!$J$10,0)</f>
        <v>0</v>
      </c>
      <c r="KS39" s="402">
        <f>IF(KS5,KS19*Indeksacija!$J$10,0)</f>
        <v>0</v>
      </c>
      <c r="KT39" s="402">
        <f>IF(KT5,KT19*Indeksacija!$J$10,0)</f>
        <v>0</v>
      </c>
      <c r="KU39" s="402">
        <f>IF(KU5,KU19*Indeksacija!$J$10,0)</f>
        <v>0</v>
      </c>
      <c r="KV39" s="402">
        <f>IF(KV5,KV19*Indeksacija!$J$10,0)</f>
        <v>0</v>
      </c>
      <c r="KW39" s="402">
        <f>IF(KW5,KW19*Indeksacija!$J$10,0)</f>
        <v>0</v>
      </c>
      <c r="KX39" s="402">
        <f>IF(KX5,KX19*Indeksacija!$J$10,0)</f>
        <v>0</v>
      </c>
      <c r="KY39" s="402">
        <f>IF(KY5,KY19*Indeksacija!$J$10,0)</f>
        <v>0</v>
      </c>
      <c r="KZ39" s="402">
        <f>IF(KZ5,KZ19*Indeksacija!$J$10,0)</f>
        <v>0</v>
      </c>
      <c r="LA39" s="539">
        <f t="shared" si="555"/>
        <v>0</v>
      </c>
      <c r="LB39" s="402">
        <f>IF(LB5,LB19*Indeksacija!$J$10,0)</f>
        <v>0</v>
      </c>
      <c r="LC39" s="402">
        <f>IF(LC5,LC19*Indeksacija!$J$10,0)</f>
        <v>0</v>
      </c>
      <c r="LD39" s="402">
        <f>IF(LD5,LD19*Indeksacija!$J$10,0)</f>
        <v>0</v>
      </c>
      <c r="LE39" s="402">
        <f>IF(LE5,LE19*Indeksacija!$J$10,0)</f>
        <v>0</v>
      </c>
      <c r="LF39" s="402">
        <f>IF(LF5,LF19*Indeksacija!$J$10,0)</f>
        <v>0</v>
      </c>
      <c r="LG39" s="402">
        <f>IF(LG5,LG19*Indeksacija!$J$10,0)</f>
        <v>0</v>
      </c>
      <c r="LH39" s="402">
        <f>IF(LH5,LH19*Indeksacija!$J$10,0)</f>
        <v>0</v>
      </c>
      <c r="LI39" s="402">
        <f>IF(LI5,LI19*Indeksacija!$J$10,0)</f>
        <v>0</v>
      </c>
      <c r="LJ39" s="402">
        <f>IF(LJ5,LJ19*Indeksacija!$J$10,0)</f>
        <v>0</v>
      </c>
      <c r="LK39" s="402">
        <f>IF(LK5,LK19*Indeksacija!$J$10,0)</f>
        <v>0</v>
      </c>
      <c r="LL39" s="402">
        <f>IF(LL5,LL19*Indeksacija!$J$10,0)</f>
        <v>0</v>
      </c>
      <c r="LM39" s="402">
        <f>IF(LM5,LM19*Indeksacija!$J$10,0)</f>
        <v>0</v>
      </c>
      <c r="LN39" s="539">
        <f t="shared" si="567"/>
        <v>0</v>
      </c>
    </row>
    <row r="40" spans="1:326" s="545" customFormat="1">
      <c r="A40" s="422"/>
      <c r="B40" s="400"/>
      <c r="C40" s="400"/>
      <c r="D40" s="400"/>
      <c r="E40" s="400"/>
      <c r="F40" s="400"/>
      <c r="G40" s="400"/>
      <c r="H40" s="400"/>
      <c r="I40" s="400"/>
      <c r="J40" s="400"/>
      <c r="K40" s="400"/>
      <c r="L40" s="400"/>
      <c r="M40" s="400"/>
      <c r="N40" s="403"/>
      <c r="O40" s="400"/>
      <c r="P40" s="400"/>
      <c r="Q40" s="400"/>
      <c r="R40" s="400"/>
      <c r="S40" s="400"/>
      <c r="T40" s="400"/>
      <c r="U40" s="400"/>
      <c r="V40" s="400"/>
      <c r="W40" s="400"/>
      <c r="X40" s="400"/>
      <c r="Y40" s="400"/>
      <c r="Z40" s="400"/>
      <c r="AA40" s="403"/>
      <c r="AB40" s="400"/>
      <c r="AC40" s="400"/>
      <c r="AD40" s="400"/>
      <c r="AE40" s="400"/>
      <c r="AF40" s="400"/>
      <c r="AG40" s="400"/>
      <c r="AH40" s="400"/>
      <c r="AI40" s="400"/>
      <c r="AJ40" s="400"/>
      <c r="AK40" s="400"/>
      <c r="AL40" s="400"/>
      <c r="AM40" s="400"/>
      <c r="AN40" s="403"/>
      <c r="AO40" s="400"/>
      <c r="AP40" s="400"/>
      <c r="AQ40" s="400"/>
      <c r="AR40" s="400"/>
      <c r="AS40" s="400"/>
      <c r="AT40" s="400"/>
      <c r="AU40" s="400"/>
      <c r="AV40" s="400"/>
      <c r="AW40" s="400"/>
      <c r="AX40" s="400"/>
      <c r="AY40" s="400"/>
      <c r="AZ40" s="400"/>
      <c r="BA40" s="403"/>
      <c r="BB40" s="400"/>
      <c r="BC40" s="400"/>
      <c r="BD40" s="400"/>
      <c r="BE40" s="400"/>
      <c r="BF40" s="400"/>
      <c r="BG40" s="400"/>
      <c r="BH40" s="400"/>
      <c r="BI40" s="400"/>
      <c r="BJ40" s="400"/>
      <c r="BK40" s="400"/>
      <c r="BL40" s="400"/>
      <c r="BM40" s="400"/>
      <c r="BN40" s="403"/>
      <c r="BO40" s="400"/>
      <c r="BP40" s="400"/>
      <c r="BQ40" s="400"/>
      <c r="BR40" s="400"/>
      <c r="BS40" s="400"/>
      <c r="BT40" s="400"/>
      <c r="BU40" s="400"/>
      <c r="BV40" s="400"/>
      <c r="BW40" s="400"/>
      <c r="BX40" s="400"/>
      <c r="BY40" s="400"/>
      <c r="BZ40" s="400"/>
      <c r="CA40" s="403"/>
      <c r="CB40" s="400"/>
      <c r="CC40" s="400"/>
      <c r="CD40" s="400"/>
      <c r="CE40" s="400"/>
      <c r="CF40" s="400"/>
      <c r="CG40" s="400"/>
      <c r="CH40" s="400"/>
      <c r="CI40" s="400"/>
      <c r="CJ40" s="400"/>
      <c r="CK40" s="400"/>
      <c r="CL40" s="400"/>
      <c r="CM40" s="400"/>
      <c r="CN40" s="403"/>
      <c r="CO40" s="400"/>
      <c r="CP40" s="400"/>
      <c r="CQ40" s="400"/>
      <c r="CR40" s="400"/>
      <c r="CS40" s="400"/>
      <c r="CT40" s="400"/>
      <c r="CU40" s="400"/>
      <c r="CV40" s="400"/>
      <c r="CW40" s="400"/>
      <c r="CX40" s="400"/>
      <c r="CY40" s="400"/>
      <c r="CZ40" s="400"/>
      <c r="DA40" s="403"/>
      <c r="DB40" s="400"/>
      <c r="DC40" s="400"/>
      <c r="DD40" s="400"/>
      <c r="DE40" s="400"/>
      <c r="DF40" s="400"/>
      <c r="DG40" s="400"/>
      <c r="DH40" s="400"/>
      <c r="DI40" s="400"/>
      <c r="DJ40" s="400"/>
      <c r="DK40" s="400"/>
      <c r="DL40" s="400"/>
      <c r="DM40" s="400"/>
      <c r="DN40" s="403"/>
      <c r="DO40" s="400"/>
      <c r="DP40" s="400"/>
      <c r="DQ40" s="400"/>
      <c r="DR40" s="400"/>
      <c r="DS40" s="400"/>
      <c r="DT40" s="400"/>
      <c r="DU40" s="400"/>
      <c r="DV40" s="400"/>
      <c r="DW40" s="400"/>
      <c r="DX40" s="400"/>
      <c r="DY40" s="400"/>
      <c r="DZ40" s="400"/>
      <c r="EA40" s="403"/>
      <c r="EB40" s="400"/>
      <c r="EC40" s="400"/>
      <c r="ED40" s="400"/>
      <c r="EE40" s="400"/>
      <c r="EF40" s="400"/>
      <c r="EG40" s="400"/>
      <c r="EH40" s="400"/>
      <c r="EI40" s="400"/>
      <c r="EJ40" s="400"/>
      <c r="EK40" s="400"/>
      <c r="EL40" s="400"/>
      <c r="EM40" s="400"/>
      <c r="EN40" s="403"/>
      <c r="EO40" s="400"/>
      <c r="EP40" s="400"/>
      <c r="EQ40" s="400"/>
      <c r="ER40" s="400"/>
      <c r="ES40" s="400"/>
      <c r="ET40" s="400"/>
      <c r="EU40" s="400"/>
      <c r="EV40" s="400"/>
      <c r="EW40" s="400"/>
      <c r="EX40" s="400"/>
      <c r="EY40" s="400"/>
      <c r="EZ40" s="400"/>
      <c r="FA40" s="403"/>
      <c r="FB40" s="400"/>
      <c r="FC40" s="400"/>
      <c r="FD40" s="400"/>
      <c r="FE40" s="400"/>
      <c r="FF40" s="400"/>
      <c r="FG40" s="400"/>
      <c r="FH40" s="400"/>
      <c r="FI40" s="400"/>
      <c r="FJ40" s="400"/>
      <c r="FK40" s="400"/>
      <c r="FL40" s="400"/>
      <c r="FM40" s="400"/>
      <c r="FN40" s="403"/>
      <c r="FO40" s="400"/>
      <c r="FP40" s="400"/>
      <c r="FQ40" s="400"/>
      <c r="FR40" s="400"/>
      <c r="FS40" s="400"/>
      <c r="FT40" s="400"/>
      <c r="FU40" s="400"/>
      <c r="FV40" s="400"/>
      <c r="FW40" s="400"/>
      <c r="FX40" s="400"/>
      <c r="FY40" s="400"/>
      <c r="FZ40" s="400"/>
      <c r="GA40" s="403"/>
      <c r="GB40" s="400"/>
      <c r="GC40" s="400"/>
      <c r="GD40" s="400"/>
      <c r="GE40" s="400"/>
      <c r="GF40" s="400"/>
      <c r="GG40" s="400"/>
      <c r="GH40" s="400"/>
      <c r="GI40" s="400"/>
      <c r="GJ40" s="400"/>
      <c r="GK40" s="400"/>
      <c r="GL40" s="400"/>
      <c r="GM40" s="400"/>
      <c r="GN40" s="403"/>
      <c r="GO40" s="400"/>
      <c r="GP40" s="400"/>
      <c r="GQ40" s="400"/>
      <c r="GR40" s="400"/>
      <c r="GS40" s="400"/>
      <c r="GT40" s="400"/>
      <c r="GU40" s="400"/>
      <c r="GV40" s="400"/>
      <c r="GW40" s="400"/>
      <c r="GX40" s="400"/>
      <c r="GY40" s="400"/>
      <c r="GZ40" s="400"/>
      <c r="HA40" s="403"/>
      <c r="HB40" s="400"/>
      <c r="HC40" s="400"/>
      <c r="HD40" s="400"/>
      <c r="HE40" s="400"/>
      <c r="HF40" s="400"/>
      <c r="HG40" s="400"/>
      <c r="HH40" s="400"/>
      <c r="HI40" s="400"/>
      <c r="HJ40" s="400"/>
      <c r="HK40" s="400"/>
      <c r="HL40" s="400"/>
      <c r="HM40" s="400"/>
      <c r="HN40" s="403"/>
      <c r="HO40" s="400"/>
      <c r="HP40" s="400"/>
      <c r="HQ40" s="400"/>
      <c r="HR40" s="400"/>
      <c r="HS40" s="400"/>
      <c r="HT40" s="400"/>
      <c r="HU40" s="400"/>
      <c r="HV40" s="400"/>
      <c r="HW40" s="400"/>
      <c r="HX40" s="400"/>
      <c r="HY40" s="400"/>
      <c r="HZ40" s="400"/>
      <c r="IA40" s="403"/>
      <c r="IB40" s="400"/>
      <c r="IC40" s="400"/>
      <c r="ID40" s="400"/>
      <c r="IE40" s="400"/>
      <c r="IF40" s="400"/>
      <c r="IG40" s="400"/>
      <c r="IH40" s="400"/>
      <c r="II40" s="400"/>
      <c r="IJ40" s="400"/>
      <c r="IK40" s="400"/>
      <c r="IL40" s="400"/>
      <c r="IM40" s="400"/>
      <c r="IN40" s="403"/>
      <c r="IO40" s="400"/>
      <c r="IP40" s="400"/>
      <c r="IQ40" s="400"/>
      <c r="IR40" s="400"/>
      <c r="IS40" s="400"/>
      <c r="IT40" s="400"/>
      <c r="IU40" s="400"/>
      <c r="IV40" s="400"/>
      <c r="IW40" s="400"/>
      <c r="IX40" s="400"/>
      <c r="IY40" s="400"/>
      <c r="IZ40" s="400"/>
      <c r="JA40" s="403"/>
      <c r="JB40" s="400"/>
      <c r="JC40" s="400"/>
      <c r="JD40" s="400"/>
      <c r="JE40" s="400"/>
      <c r="JF40" s="400"/>
      <c r="JG40" s="400"/>
      <c r="JH40" s="400"/>
      <c r="JI40" s="400"/>
      <c r="JJ40" s="400"/>
      <c r="JK40" s="400"/>
      <c r="JL40" s="400"/>
      <c r="JM40" s="400"/>
      <c r="JN40" s="403"/>
      <c r="JO40" s="400"/>
      <c r="JP40" s="400"/>
      <c r="JQ40" s="400"/>
      <c r="JR40" s="400"/>
      <c r="JS40" s="400"/>
      <c r="JT40" s="400"/>
      <c r="JU40" s="400"/>
      <c r="JV40" s="400"/>
      <c r="JW40" s="400"/>
      <c r="JX40" s="400"/>
      <c r="JY40" s="400"/>
      <c r="JZ40" s="400"/>
      <c r="KA40" s="403"/>
      <c r="KB40" s="400"/>
      <c r="KC40" s="400"/>
      <c r="KD40" s="400"/>
      <c r="KE40" s="400"/>
      <c r="KF40" s="400"/>
      <c r="KG40" s="400"/>
      <c r="KH40" s="400"/>
      <c r="KI40" s="400"/>
      <c r="KJ40" s="400"/>
      <c r="KK40" s="400"/>
      <c r="KL40" s="400"/>
      <c r="KM40" s="400"/>
      <c r="KN40" s="403"/>
      <c r="KO40" s="400"/>
      <c r="KP40" s="400"/>
      <c r="KQ40" s="400"/>
      <c r="KR40" s="400"/>
      <c r="KS40" s="400"/>
      <c r="KT40" s="400"/>
      <c r="KU40" s="400"/>
      <c r="KV40" s="400"/>
      <c r="KW40" s="400"/>
      <c r="KX40" s="400"/>
      <c r="KY40" s="400"/>
      <c r="KZ40" s="400"/>
      <c r="LA40" s="403"/>
      <c r="LB40" s="400"/>
      <c r="LC40" s="400"/>
      <c r="LD40" s="400"/>
      <c r="LE40" s="400"/>
      <c r="LF40" s="400"/>
      <c r="LG40" s="400"/>
      <c r="LH40" s="400"/>
      <c r="LI40" s="400"/>
      <c r="LJ40" s="400"/>
      <c r="LK40" s="400"/>
      <c r="LL40" s="400"/>
      <c r="LM40" s="400"/>
      <c r="LN40" s="403"/>
    </row>
    <row r="41" spans="1:326" s="545" customFormat="1">
      <c r="A41" s="543" t="s">
        <v>103</v>
      </c>
      <c r="B41" s="539">
        <f t="shared" ref="B41:O41" si="572">SUM(B42:B45,B48)</f>
        <v>0</v>
      </c>
      <c r="C41" s="539">
        <f t="shared" si="572"/>
        <v>0</v>
      </c>
      <c r="D41" s="539">
        <f t="shared" si="572"/>
        <v>0</v>
      </c>
      <c r="E41" s="539">
        <f t="shared" si="572"/>
        <v>0</v>
      </c>
      <c r="F41" s="539">
        <f t="shared" si="572"/>
        <v>0</v>
      </c>
      <c r="G41" s="539">
        <f t="shared" si="572"/>
        <v>0</v>
      </c>
      <c r="H41" s="539">
        <f t="shared" si="572"/>
        <v>0</v>
      </c>
      <c r="I41" s="539">
        <f t="shared" si="572"/>
        <v>0</v>
      </c>
      <c r="J41" s="539">
        <f t="shared" si="572"/>
        <v>0</v>
      </c>
      <c r="K41" s="539">
        <f t="shared" si="572"/>
        <v>0</v>
      </c>
      <c r="L41" s="539">
        <f t="shared" si="572"/>
        <v>0</v>
      </c>
      <c r="M41" s="539">
        <f t="shared" si="572"/>
        <v>0</v>
      </c>
      <c r="N41" s="539">
        <f>SUM(N42:N45,N48)</f>
        <v>0</v>
      </c>
      <c r="O41" s="539">
        <f t="shared" si="572"/>
        <v>0</v>
      </c>
      <c r="P41" s="539">
        <f t="shared" ref="P41" si="573">SUM(P42:P45,P48)</f>
        <v>0</v>
      </c>
      <c r="Q41" s="539">
        <f t="shared" ref="Q41" si="574">SUM(Q42:Q45,Q48)</f>
        <v>0</v>
      </c>
      <c r="R41" s="539">
        <f t="shared" ref="R41" si="575">SUM(R42:R45,R48)</f>
        <v>0</v>
      </c>
      <c r="S41" s="539">
        <f t="shared" ref="S41" si="576">SUM(S42:S45,S48)</f>
        <v>0</v>
      </c>
      <c r="T41" s="539">
        <f t="shared" ref="T41" si="577">SUM(T42:T45,T48)</f>
        <v>0</v>
      </c>
      <c r="U41" s="539">
        <f t="shared" ref="U41" si="578">SUM(U42:U45,U48)</f>
        <v>0</v>
      </c>
      <c r="V41" s="539">
        <f t="shared" ref="V41" si="579">SUM(V42:V45,V48)</f>
        <v>0</v>
      </c>
      <c r="W41" s="539">
        <f t="shared" ref="W41" si="580">SUM(W42:W45,W48)</f>
        <v>0</v>
      </c>
      <c r="X41" s="539">
        <f t="shared" ref="X41" si="581">SUM(X42:X45,X48)</f>
        <v>0</v>
      </c>
      <c r="Y41" s="539">
        <f t="shared" ref="Y41" si="582">SUM(Y42:Y45,Y48)</f>
        <v>0</v>
      </c>
      <c r="Z41" s="539">
        <f t="shared" ref="Z41" si="583">SUM(Z42:Z45,Z48)</f>
        <v>0</v>
      </c>
      <c r="AA41" s="539">
        <f>SUM(AA42:AA45,AA48)</f>
        <v>0</v>
      </c>
      <c r="AB41" s="539">
        <f t="shared" ref="AB41" si="584">SUM(AB42:AB45,AB48)</f>
        <v>0</v>
      </c>
      <c r="AC41" s="539">
        <f t="shared" ref="AC41" si="585">SUM(AC42:AC45,AC48)</f>
        <v>0</v>
      </c>
      <c r="AD41" s="539">
        <f t="shared" ref="AD41" si="586">SUM(AD42:AD45,AD48)</f>
        <v>0</v>
      </c>
      <c r="AE41" s="539">
        <f t="shared" ref="AE41" si="587">SUM(AE42:AE45,AE48)</f>
        <v>0</v>
      </c>
      <c r="AF41" s="539">
        <f t="shared" ref="AF41" si="588">SUM(AF42:AF45,AF48)</f>
        <v>0</v>
      </c>
      <c r="AG41" s="539">
        <f t="shared" ref="AG41" si="589">SUM(AG42:AG45,AG48)</f>
        <v>0</v>
      </c>
      <c r="AH41" s="539">
        <f t="shared" ref="AH41" si="590">SUM(AH42:AH45,AH48)</f>
        <v>0</v>
      </c>
      <c r="AI41" s="539">
        <f t="shared" ref="AI41" si="591">SUM(AI42:AI45,AI48)</f>
        <v>0</v>
      </c>
      <c r="AJ41" s="539">
        <f t="shared" ref="AJ41" si="592">SUM(AJ42:AJ45,AJ48)</f>
        <v>0</v>
      </c>
      <c r="AK41" s="539">
        <f t="shared" ref="AK41" si="593">SUM(AK42:AK45,AK48)</f>
        <v>0</v>
      </c>
      <c r="AL41" s="539">
        <f t="shared" ref="AL41" si="594">SUM(AL42:AL45,AL48)</f>
        <v>0</v>
      </c>
      <c r="AM41" s="539">
        <f t="shared" ref="AM41" si="595">SUM(AM42:AM45,AM48)</f>
        <v>0</v>
      </c>
      <c r="AN41" s="539">
        <f>SUM(AN42:AN45,AN48)</f>
        <v>0</v>
      </c>
      <c r="AO41" s="539">
        <f t="shared" ref="AO41:AZ41" si="596">SUM(AO42:AO45,AO48)</f>
        <v>90715.207527802791</v>
      </c>
      <c r="AP41" s="539">
        <f t="shared" si="596"/>
        <v>18986.522652722648</v>
      </c>
      <c r="AQ41" s="539">
        <f t="shared" si="596"/>
        <v>18694.509436818596</v>
      </c>
      <c r="AR41" s="539">
        <f t="shared" si="596"/>
        <v>18401.279499181604</v>
      </c>
      <c r="AS41" s="539">
        <f t="shared" si="596"/>
        <v>18106.827770137785</v>
      </c>
      <c r="AT41" s="539">
        <f t="shared" si="596"/>
        <v>17811.149158889621</v>
      </c>
      <c r="AU41" s="539">
        <f t="shared" si="596"/>
        <v>17514.23855342792</v>
      </c>
      <c r="AV41" s="539">
        <f t="shared" si="596"/>
        <v>17216.090820443471</v>
      </c>
      <c r="AW41" s="539">
        <f t="shared" si="596"/>
        <v>16916.700805238248</v>
      </c>
      <c r="AX41" s="539">
        <f t="shared" si="596"/>
        <v>47622.297260185755</v>
      </c>
      <c r="AY41" s="539">
        <f t="shared" si="596"/>
        <v>78198.482348484846</v>
      </c>
      <c r="AZ41" s="539">
        <f t="shared" si="596"/>
        <v>78198.482348484846</v>
      </c>
      <c r="BA41" s="539">
        <f>SUM(BA42:BA45,BA48)</f>
        <v>438381.78818181815</v>
      </c>
      <c r="BB41" s="539">
        <f t="shared" ref="BB41:BM41" si="597">SUM(BB42:BB45,BB48)</f>
        <v>78198.482348484846</v>
      </c>
      <c r="BC41" s="539">
        <f t="shared" si="597"/>
        <v>78198.482348484846</v>
      </c>
      <c r="BD41" s="539">
        <f t="shared" si="597"/>
        <v>78198.482348484846</v>
      </c>
      <c r="BE41" s="539">
        <f t="shared" si="597"/>
        <v>78198.482348484846</v>
      </c>
      <c r="BF41" s="539">
        <f t="shared" si="597"/>
        <v>78198.482348484846</v>
      </c>
      <c r="BG41" s="539">
        <f t="shared" si="597"/>
        <v>78198.482348484846</v>
      </c>
      <c r="BH41" s="539">
        <f t="shared" si="597"/>
        <v>78198.482348484846</v>
      </c>
      <c r="BI41" s="539">
        <f t="shared" si="597"/>
        <v>78198.482348484846</v>
      </c>
      <c r="BJ41" s="539">
        <f t="shared" si="597"/>
        <v>78198.482348484846</v>
      </c>
      <c r="BK41" s="539">
        <f t="shared" si="597"/>
        <v>78198.482348484846</v>
      </c>
      <c r="BL41" s="539">
        <f t="shared" si="597"/>
        <v>78198.482348484846</v>
      </c>
      <c r="BM41" s="539">
        <f t="shared" si="597"/>
        <v>78198.482348484846</v>
      </c>
      <c r="BN41" s="539">
        <f>SUM(BN42:BN45,BN48)</f>
        <v>938381.78818181786</v>
      </c>
      <c r="BO41" s="539">
        <f t="shared" ref="BO41:BZ41" si="598">SUM(BO42:BO45,BO48)</f>
        <v>78198.482348484846</v>
      </c>
      <c r="BP41" s="539">
        <f t="shared" si="598"/>
        <v>78198.482348484846</v>
      </c>
      <c r="BQ41" s="539">
        <f t="shared" si="598"/>
        <v>78198.482348484846</v>
      </c>
      <c r="BR41" s="539">
        <f t="shared" si="598"/>
        <v>78198.482348484846</v>
      </c>
      <c r="BS41" s="539">
        <f t="shared" si="598"/>
        <v>78198.482348484846</v>
      </c>
      <c r="BT41" s="539">
        <f t="shared" si="598"/>
        <v>78198.482348484846</v>
      </c>
      <c r="BU41" s="539">
        <f t="shared" si="598"/>
        <v>78198.482348484846</v>
      </c>
      <c r="BV41" s="539">
        <f t="shared" si="598"/>
        <v>78198.482348484846</v>
      </c>
      <c r="BW41" s="539">
        <f t="shared" si="598"/>
        <v>78198.482348484846</v>
      </c>
      <c r="BX41" s="539">
        <f t="shared" si="598"/>
        <v>78198.482348484846</v>
      </c>
      <c r="BY41" s="539">
        <f t="shared" si="598"/>
        <v>78198.482348484846</v>
      </c>
      <c r="BZ41" s="539">
        <f t="shared" si="598"/>
        <v>78198.482348484846</v>
      </c>
      <c r="CA41" s="539">
        <f>SUM(CA42:CA45,CA48)</f>
        <v>938381.78818181786</v>
      </c>
      <c r="CB41" s="539">
        <f t="shared" ref="CB41:CM41" si="599">SUM(CB42:CB45,CB48)</f>
        <v>78198.482348484846</v>
      </c>
      <c r="CC41" s="539">
        <f t="shared" si="599"/>
        <v>78198.482348484846</v>
      </c>
      <c r="CD41" s="539">
        <f t="shared" si="599"/>
        <v>78198.482348484846</v>
      </c>
      <c r="CE41" s="539">
        <f t="shared" si="599"/>
        <v>78198.482348484846</v>
      </c>
      <c r="CF41" s="539">
        <f t="shared" si="599"/>
        <v>78198.482348484846</v>
      </c>
      <c r="CG41" s="539">
        <f t="shared" si="599"/>
        <v>78198.482348484846</v>
      </c>
      <c r="CH41" s="539">
        <f t="shared" si="599"/>
        <v>78198.482348484846</v>
      </c>
      <c r="CI41" s="539">
        <f t="shared" si="599"/>
        <v>78198.482348484846</v>
      </c>
      <c r="CJ41" s="539">
        <f t="shared" si="599"/>
        <v>78198.482348484846</v>
      </c>
      <c r="CK41" s="539">
        <f t="shared" si="599"/>
        <v>78198.482348484846</v>
      </c>
      <c r="CL41" s="539">
        <f t="shared" si="599"/>
        <v>78198.482348484846</v>
      </c>
      <c r="CM41" s="539">
        <f t="shared" si="599"/>
        <v>78198.482348484846</v>
      </c>
      <c r="CN41" s="539">
        <f>SUM(CN42:CN45,CN48)</f>
        <v>938381.78818181786</v>
      </c>
      <c r="CO41" s="539">
        <f t="shared" ref="CO41:CZ41" si="600">SUM(CO42:CO45,CO48)</f>
        <v>78198.482348484846</v>
      </c>
      <c r="CP41" s="539">
        <f t="shared" si="600"/>
        <v>78198.482348484846</v>
      </c>
      <c r="CQ41" s="539">
        <f t="shared" si="600"/>
        <v>78198.482348484846</v>
      </c>
      <c r="CR41" s="539">
        <f t="shared" si="600"/>
        <v>78198.482348484846</v>
      </c>
      <c r="CS41" s="539">
        <f t="shared" si="600"/>
        <v>78198.482348484846</v>
      </c>
      <c r="CT41" s="539">
        <f t="shared" si="600"/>
        <v>78198.482348484846</v>
      </c>
      <c r="CU41" s="539">
        <f t="shared" si="600"/>
        <v>78198.482348484846</v>
      </c>
      <c r="CV41" s="539">
        <f t="shared" si="600"/>
        <v>78198.482348484846</v>
      </c>
      <c r="CW41" s="539">
        <f t="shared" si="600"/>
        <v>78198.482348484846</v>
      </c>
      <c r="CX41" s="539">
        <f t="shared" si="600"/>
        <v>78198.482348484846</v>
      </c>
      <c r="CY41" s="539">
        <f t="shared" si="600"/>
        <v>78198.482348484846</v>
      </c>
      <c r="CZ41" s="539">
        <f t="shared" si="600"/>
        <v>78198.482348484846</v>
      </c>
      <c r="DA41" s="539">
        <f>SUM(DA42:DA45,DA48)</f>
        <v>938381.78818181786</v>
      </c>
      <c r="DB41" s="539">
        <f t="shared" ref="DB41:DM41" si="601">SUM(DB42:DB45,DB48)</f>
        <v>78198.482348484846</v>
      </c>
      <c r="DC41" s="539">
        <f t="shared" si="601"/>
        <v>78198.482348484846</v>
      </c>
      <c r="DD41" s="539">
        <f t="shared" si="601"/>
        <v>78198.482348484846</v>
      </c>
      <c r="DE41" s="539">
        <f t="shared" si="601"/>
        <v>78198.482348484846</v>
      </c>
      <c r="DF41" s="539">
        <f t="shared" si="601"/>
        <v>78198.482348484846</v>
      </c>
      <c r="DG41" s="539">
        <f t="shared" si="601"/>
        <v>78198.482348484846</v>
      </c>
      <c r="DH41" s="539">
        <f t="shared" si="601"/>
        <v>78198.482348484846</v>
      </c>
      <c r="DI41" s="539">
        <f t="shared" si="601"/>
        <v>78198.482348484846</v>
      </c>
      <c r="DJ41" s="539">
        <f t="shared" si="601"/>
        <v>78198.482348484846</v>
      </c>
      <c r="DK41" s="539">
        <f t="shared" si="601"/>
        <v>78198.482348484846</v>
      </c>
      <c r="DL41" s="539">
        <f t="shared" si="601"/>
        <v>78198.482348484846</v>
      </c>
      <c r="DM41" s="539">
        <f t="shared" si="601"/>
        <v>78198.482348484846</v>
      </c>
      <c r="DN41" s="539">
        <f>SUM(DN42:DN45,DN48)</f>
        <v>938381.78818181786</v>
      </c>
      <c r="DO41" s="539">
        <f t="shared" ref="DO41:DZ41" si="602">SUM(DO42:DO45,DO48)</f>
        <v>78198.482348484846</v>
      </c>
      <c r="DP41" s="539">
        <f t="shared" si="602"/>
        <v>78198.482348484846</v>
      </c>
      <c r="DQ41" s="539">
        <f t="shared" si="602"/>
        <v>78198.482348484846</v>
      </c>
      <c r="DR41" s="539">
        <f t="shared" si="602"/>
        <v>78198.482348484846</v>
      </c>
      <c r="DS41" s="539">
        <f t="shared" si="602"/>
        <v>78198.482348484846</v>
      </c>
      <c r="DT41" s="539">
        <f t="shared" si="602"/>
        <v>78198.482348484846</v>
      </c>
      <c r="DU41" s="539">
        <f t="shared" si="602"/>
        <v>78198.482348484846</v>
      </c>
      <c r="DV41" s="539">
        <f t="shared" si="602"/>
        <v>78198.482348484846</v>
      </c>
      <c r="DW41" s="539">
        <f t="shared" si="602"/>
        <v>78198.482348484846</v>
      </c>
      <c r="DX41" s="539">
        <f t="shared" si="602"/>
        <v>78198.482348484846</v>
      </c>
      <c r="DY41" s="539">
        <f t="shared" si="602"/>
        <v>78198.482348484846</v>
      </c>
      <c r="DZ41" s="539">
        <f t="shared" si="602"/>
        <v>78198.482348484846</v>
      </c>
      <c r="EA41" s="539">
        <f>SUM(EA42:EA45,EA48)</f>
        <v>938381.78818181786</v>
      </c>
      <c r="EB41" s="539">
        <f t="shared" ref="EB41:EM41" si="603">SUM(EB42:EB45,EB48)</f>
        <v>78198.482348484846</v>
      </c>
      <c r="EC41" s="539">
        <f t="shared" si="603"/>
        <v>78198.482348484846</v>
      </c>
      <c r="ED41" s="539">
        <f t="shared" si="603"/>
        <v>78198.482348484846</v>
      </c>
      <c r="EE41" s="539">
        <f t="shared" si="603"/>
        <v>78198.482348484846</v>
      </c>
      <c r="EF41" s="539">
        <f t="shared" si="603"/>
        <v>78198.482348484846</v>
      </c>
      <c r="EG41" s="539">
        <f t="shared" si="603"/>
        <v>78198.482348484846</v>
      </c>
      <c r="EH41" s="539">
        <f t="shared" si="603"/>
        <v>78198.482348484846</v>
      </c>
      <c r="EI41" s="539">
        <f t="shared" si="603"/>
        <v>78198.482348484846</v>
      </c>
      <c r="EJ41" s="539">
        <f t="shared" si="603"/>
        <v>78198.482348484846</v>
      </c>
      <c r="EK41" s="539">
        <f t="shared" si="603"/>
        <v>78198.482348484846</v>
      </c>
      <c r="EL41" s="539">
        <f t="shared" si="603"/>
        <v>78198.482348484846</v>
      </c>
      <c r="EM41" s="539">
        <f t="shared" si="603"/>
        <v>78198.482348484846</v>
      </c>
      <c r="EN41" s="539">
        <f>SUM(EN42:EN45,EN48)</f>
        <v>938381.78818181786</v>
      </c>
      <c r="EO41" s="539">
        <f t="shared" ref="EO41:EZ41" si="604">SUM(EO42:EO45,EO48)</f>
        <v>78198.482348484846</v>
      </c>
      <c r="EP41" s="539">
        <f t="shared" si="604"/>
        <v>78198.482348484846</v>
      </c>
      <c r="EQ41" s="539">
        <f t="shared" si="604"/>
        <v>78198.482348484846</v>
      </c>
      <c r="ER41" s="539">
        <f t="shared" si="604"/>
        <v>78198.482348484846</v>
      </c>
      <c r="ES41" s="539">
        <f t="shared" si="604"/>
        <v>78198.482348484846</v>
      </c>
      <c r="ET41" s="539">
        <f t="shared" si="604"/>
        <v>78198.482348484846</v>
      </c>
      <c r="EU41" s="539">
        <f t="shared" si="604"/>
        <v>78198.482348484846</v>
      </c>
      <c r="EV41" s="539">
        <f t="shared" si="604"/>
        <v>78198.482348484846</v>
      </c>
      <c r="EW41" s="539">
        <f t="shared" si="604"/>
        <v>78198.482348484846</v>
      </c>
      <c r="EX41" s="539">
        <f t="shared" si="604"/>
        <v>78198.482348484846</v>
      </c>
      <c r="EY41" s="539">
        <f t="shared" si="604"/>
        <v>78198.482348484846</v>
      </c>
      <c r="EZ41" s="539">
        <f t="shared" si="604"/>
        <v>78198.482348484846</v>
      </c>
      <c r="FA41" s="539">
        <f>SUM(FA42:FA45,FA48)</f>
        <v>938381.78818181786</v>
      </c>
      <c r="FB41" s="539">
        <f t="shared" ref="FB41:FM41" si="605">SUM(FB42:FB45,FB48)</f>
        <v>78198.482348484846</v>
      </c>
      <c r="FC41" s="539">
        <f t="shared" si="605"/>
        <v>78198.482348484846</v>
      </c>
      <c r="FD41" s="539">
        <f t="shared" si="605"/>
        <v>78198.482348484846</v>
      </c>
      <c r="FE41" s="539">
        <f t="shared" si="605"/>
        <v>78198.482348484846</v>
      </c>
      <c r="FF41" s="539">
        <f t="shared" si="605"/>
        <v>78198.482348484846</v>
      </c>
      <c r="FG41" s="539">
        <f t="shared" si="605"/>
        <v>78198.482348484846</v>
      </c>
      <c r="FH41" s="539">
        <f t="shared" si="605"/>
        <v>78198.482348484846</v>
      </c>
      <c r="FI41" s="539">
        <f t="shared" si="605"/>
        <v>78198.482348484846</v>
      </c>
      <c r="FJ41" s="539">
        <f t="shared" si="605"/>
        <v>78198.482348484846</v>
      </c>
      <c r="FK41" s="539">
        <f t="shared" si="605"/>
        <v>78198.482348484846</v>
      </c>
      <c r="FL41" s="539">
        <f t="shared" si="605"/>
        <v>78198.482348484846</v>
      </c>
      <c r="FM41" s="539">
        <f t="shared" si="605"/>
        <v>78198.482348484846</v>
      </c>
      <c r="FN41" s="539">
        <f>SUM(FN42:FN45,FN48)</f>
        <v>938381.78818181786</v>
      </c>
      <c r="FO41" s="539">
        <f t="shared" ref="FO41:FZ41" si="606">SUM(FO42:FO45,FO48)</f>
        <v>78198.482348484846</v>
      </c>
      <c r="FP41" s="539">
        <f t="shared" si="606"/>
        <v>78198.482348484846</v>
      </c>
      <c r="FQ41" s="539">
        <f t="shared" si="606"/>
        <v>78198.482348484846</v>
      </c>
      <c r="FR41" s="539">
        <f t="shared" si="606"/>
        <v>78198.482348484846</v>
      </c>
      <c r="FS41" s="539">
        <f t="shared" si="606"/>
        <v>78198.482348484846</v>
      </c>
      <c r="FT41" s="539">
        <f t="shared" si="606"/>
        <v>78198.482348484846</v>
      </c>
      <c r="FU41" s="539">
        <f t="shared" si="606"/>
        <v>78198.482348484846</v>
      </c>
      <c r="FV41" s="539">
        <f t="shared" si="606"/>
        <v>78198.482348484846</v>
      </c>
      <c r="FW41" s="539">
        <f t="shared" si="606"/>
        <v>78198.482348484846</v>
      </c>
      <c r="FX41" s="539">
        <f t="shared" si="606"/>
        <v>78198.482348484846</v>
      </c>
      <c r="FY41" s="539">
        <f t="shared" si="606"/>
        <v>78198.482348484846</v>
      </c>
      <c r="FZ41" s="539">
        <f t="shared" si="606"/>
        <v>78198.482348484846</v>
      </c>
      <c r="GA41" s="539">
        <f>SUM(GA42:GA45,GA48)</f>
        <v>938381.78818181786</v>
      </c>
      <c r="GB41" s="539">
        <f t="shared" ref="GB41:GM41" si="607">SUM(GB42:GB45,GB48)</f>
        <v>93349.997499999998</v>
      </c>
      <c r="GC41" s="539">
        <f t="shared" si="607"/>
        <v>93349.997499999998</v>
      </c>
      <c r="GD41" s="539">
        <f t="shared" si="607"/>
        <v>93349.997499999998</v>
      </c>
      <c r="GE41" s="539">
        <f t="shared" si="607"/>
        <v>93349.997499999998</v>
      </c>
      <c r="GF41" s="539">
        <f t="shared" si="607"/>
        <v>93349.997499999998</v>
      </c>
      <c r="GG41" s="539">
        <f t="shared" si="607"/>
        <v>93349.997499999998</v>
      </c>
      <c r="GH41" s="539">
        <f t="shared" si="607"/>
        <v>93349.997499999998</v>
      </c>
      <c r="GI41" s="539">
        <f t="shared" si="607"/>
        <v>93349.997499999998</v>
      </c>
      <c r="GJ41" s="539">
        <f t="shared" si="607"/>
        <v>93349.997499999998</v>
      </c>
      <c r="GK41" s="539">
        <f t="shared" si="607"/>
        <v>93349.997499999998</v>
      </c>
      <c r="GL41" s="539">
        <f t="shared" si="607"/>
        <v>93349.997499999998</v>
      </c>
      <c r="GM41" s="539">
        <f t="shared" si="607"/>
        <v>-156650.00249999997</v>
      </c>
      <c r="GN41" s="539">
        <f>SUM(GN42:GN45,GN48)</f>
        <v>870199.97000000009</v>
      </c>
      <c r="GO41" s="539">
        <f t="shared" ref="GO41:GZ41" si="608">SUM(GO42:GO45,GO48)</f>
        <v>0</v>
      </c>
      <c r="GP41" s="539">
        <f t="shared" si="608"/>
        <v>0</v>
      </c>
      <c r="GQ41" s="539">
        <f t="shared" si="608"/>
        <v>0</v>
      </c>
      <c r="GR41" s="539">
        <f t="shared" si="608"/>
        <v>0</v>
      </c>
      <c r="GS41" s="539">
        <f t="shared" si="608"/>
        <v>0</v>
      </c>
      <c r="GT41" s="539">
        <f t="shared" si="608"/>
        <v>0</v>
      </c>
      <c r="GU41" s="539">
        <f t="shared" si="608"/>
        <v>0</v>
      </c>
      <c r="GV41" s="539">
        <f t="shared" si="608"/>
        <v>0</v>
      </c>
      <c r="GW41" s="539">
        <f t="shared" si="608"/>
        <v>0</v>
      </c>
      <c r="GX41" s="539">
        <f t="shared" si="608"/>
        <v>0</v>
      </c>
      <c r="GY41" s="539">
        <f t="shared" si="608"/>
        <v>0</v>
      </c>
      <c r="GZ41" s="539">
        <f t="shared" si="608"/>
        <v>0</v>
      </c>
      <c r="HA41" s="539">
        <f>SUM(HA42:HA45,HA48)</f>
        <v>0</v>
      </c>
      <c r="HB41" s="539">
        <f t="shared" ref="HB41:HM41" si="609">SUM(HB42:HB45,HB48)</f>
        <v>0</v>
      </c>
      <c r="HC41" s="539">
        <f t="shared" si="609"/>
        <v>0</v>
      </c>
      <c r="HD41" s="539">
        <f t="shared" si="609"/>
        <v>0</v>
      </c>
      <c r="HE41" s="539">
        <f t="shared" si="609"/>
        <v>0</v>
      </c>
      <c r="HF41" s="539">
        <f t="shared" si="609"/>
        <v>0</v>
      </c>
      <c r="HG41" s="539">
        <f t="shared" si="609"/>
        <v>0</v>
      </c>
      <c r="HH41" s="539">
        <f t="shared" si="609"/>
        <v>0</v>
      </c>
      <c r="HI41" s="539">
        <f t="shared" si="609"/>
        <v>0</v>
      </c>
      <c r="HJ41" s="539">
        <f t="shared" si="609"/>
        <v>0</v>
      </c>
      <c r="HK41" s="539">
        <f t="shared" si="609"/>
        <v>0</v>
      </c>
      <c r="HL41" s="539">
        <f t="shared" si="609"/>
        <v>0</v>
      </c>
      <c r="HM41" s="539">
        <f t="shared" si="609"/>
        <v>0</v>
      </c>
      <c r="HN41" s="539">
        <f>SUM(HN42:HN45,HN48)</f>
        <v>0</v>
      </c>
      <c r="HO41" s="539">
        <f t="shared" ref="HO41:HZ41" si="610">SUM(HO42:HO45,HO48)</f>
        <v>0</v>
      </c>
      <c r="HP41" s="539">
        <f t="shared" si="610"/>
        <v>0</v>
      </c>
      <c r="HQ41" s="539">
        <f t="shared" si="610"/>
        <v>0</v>
      </c>
      <c r="HR41" s="539">
        <f t="shared" si="610"/>
        <v>0</v>
      </c>
      <c r="HS41" s="539">
        <f t="shared" si="610"/>
        <v>0</v>
      </c>
      <c r="HT41" s="539">
        <f t="shared" si="610"/>
        <v>0</v>
      </c>
      <c r="HU41" s="539">
        <f t="shared" si="610"/>
        <v>0</v>
      </c>
      <c r="HV41" s="539">
        <f t="shared" si="610"/>
        <v>0</v>
      </c>
      <c r="HW41" s="539">
        <f t="shared" si="610"/>
        <v>0</v>
      </c>
      <c r="HX41" s="539">
        <f t="shared" si="610"/>
        <v>0</v>
      </c>
      <c r="HY41" s="539">
        <f t="shared" si="610"/>
        <v>0</v>
      </c>
      <c r="HZ41" s="539">
        <f t="shared" si="610"/>
        <v>0</v>
      </c>
      <c r="IA41" s="539">
        <f>SUM(IA42:IA45,IA48)</f>
        <v>0</v>
      </c>
      <c r="IB41" s="539">
        <f t="shared" ref="IB41:IM41" si="611">SUM(IB42:IB45,IB48)</f>
        <v>0</v>
      </c>
      <c r="IC41" s="539">
        <f t="shared" si="611"/>
        <v>0</v>
      </c>
      <c r="ID41" s="539">
        <f t="shared" si="611"/>
        <v>0</v>
      </c>
      <c r="IE41" s="539">
        <f t="shared" si="611"/>
        <v>0</v>
      </c>
      <c r="IF41" s="539">
        <f t="shared" si="611"/>
        <v>0</v>
      </c>
      <c r="IG41" s="539">
        <f t="shared" si="611"/>
        <v>0</v>
      </c>
      <c r="IH41" s="539">
        <f t="shared" si="611"/>
        <v>0</v>
      </c>
      <c r="II41" s="539">
        <f t="shared" si="611"/>
        <v>0</v>
      </c>
      <c r="IJ41" s="539">
        <f t="shared" si="611"/>
        <v>0</v>
      </c>
      <c r="IK41" s="539">
        <f t="shared" si="611"/>
        <v>0</v>
      </c>
      <c r="IL41" s="539">
        <f t="shared" si="611"/>
        <v>0</v>
      </c>
      <c r="IM41" s="539">
        <f t="shared" si="611"/>
        <v>0</v>
      </c>
      <c r="IN41" s="539">
        <f>SUM(IN42:IN45,IN48)</f>
        <v>0</v>
      </c>
      <c r="IO41" s="539">
        <f t="shared" ref="IO41:IZ41" si="612">SUM(IO42:IO45,IO48)</f>
        <v>0</v>
      </c>
      <c r="IP41" s="539">
        <f t="shared" si="612"/>
        <v>0</v>
      </c>
      <c r="IQ41" s="539">
        <f t="shared" si="612"/>
        <v>0</v>
      </c>
      <c r="IR41" s="539">
        <f t="shared" si="612"/>
        <v>0</v>
      </c>
      <c r="IS41" s="539">
        <f t="shared" si="612"/>
        <v>0</v>
      </c>
      <c r="IT41" s="539">
        <f t="shared" si="612"/>
        <v>0</v>
      </c>
      <c r="IU41" s="539">
        <f t="shared" si="612"/>
        <v>0</v>
      </c>
      <c r="IV41" s="539">
        <f t="shared" si="612"/>
        <v>0</v>
      </c>
      <c r="IW41" s="539">
        <f t="shared" si="612"/>
        <v>0</v>
      </c>
      <c r="IX41" s="539">
        <f t="shared" si="612"/>
        <v>0</v>
      </c>
      <c r="IY41" s="539">
        <f t="shared" si="612"/>
        <v>0</v>
      </c>
      <c r="IZ41" s="539">
        <f t="shared" si="612"/>
        <v>0</v>
      </c>
      <c r="JA41" s="539">
        <f>SUM(JA42:JA45,JA48)</f>
        <v>0</v>
      </c>
      <c r="JB41" s="539">
        <f t="shared" ref="JB41:JM41" si="613">SUM(JB42:JB45,JB48)</f>
        <v>0</v>
      </c>
      <c r="JC41" s="539">
        <f t="shared" si="613"/>
        <v>0</v>
      </c>
      <c r="JD41" s="539">
        <f t="shared" si="613"/>
        <v>0</v>
      </c>
      <c r="JE41" s="539">
        <f t="shared" si="613"/>
        <v>0</v>
      </c>
      <c r="JF41" s="539">
        <f t="shared" si="613"/>
        <v>0</v>
      </c>
      <c r="JG41" s="539">
        <f t="shared" si="613"/>
        <v>0</v>
      </c>
      <c r="JH41" s="539">
        <f t="shared" si="613"/>
        <v>0</v>
      </c>
      <c r="JI41" s="539">
        <f t="shared" si="613"/>
        <v>0</v>
      </c>
      <c r="JJ41" s="539">
        <f t="shared" si="613"/>
        <v>0</v>
      </c>
      <c r="JK41" s="539">
        <f t="shared" si="613"/>
        <v>0</v>
      </c>
      <c r="JL41" s="539">
        <f t="shared" si="613"/>
        <v>0</v>
      </c>
      <c r="JM41" s="539">
        <f t="shared" si="613"/>
        <v>0</v>
      </c>
      <c r="JN41" s="539">
        <f>SUM(JN42:JN45,JN48)</f>
        <v>0</v>
      </c>
      <c r="JO41" s="539">
        <f t="shared" ref="JO41:JZ41" si="614">SUM(JO42:JO45,JO48)</f>
        <v>0</v>
      </c>
      <c r="JP41" s="539">
        <f t="shared" si="614"/>
        <v>0</v>
      </c>
      <c r="JQ41" s="539">
        <f t="shared" si="614"/>
        <v>0</v>
      </c>
      <c r="JR41" s="539">
        <f t="shared" si="614"/>
        <v>0</v>
      </c>
      <c r="JS41" s="539">
        <f t="shared" si="614"/>
        <v>0</v>
      </c>
      <c r="JT41" s="539">
        <f t="shared" si="614"/>
        <v>0</v>
      </c>
      <c r="JU41" s="539">
        <f t="shared" si="614"/>
        <v>0</v>
      </c>
      <c r="JV41" s="539">
        <f t="shared" si="614"/>
        <v>0</v>
      </c>
      <c r="JW41" s="539">
        <f t="shared" si="614"/>
        <v>0</v>
      </c>
      <c r="JX41" s="539">
        <f t="shared" si="614"/>
        <v>0</v>
      </c>
      <c r="JY41" s="539">
        <f t="shared" si="614"/>
        <v>0</v>
      </c>
      <c r="JZ41" s="539">
        <f t="shared" si="614"/>
        <v>0</v>
      </c>
      <c r="KA41" s="539">
        <f>SUM(KA42:KA45,KA48)</f>
        <v>0</v>
      </c>
      <c r="KB41" s="539">
        <f t="shared" ref="KB41:KM41" si="615">SUM(KB42:KB45,KB48)</f>
        <v>0</v>
      </c>
      <c r="KC41" s="539">
        <f t="shared" si="615"/>
        <v>0</v>
      </c>
      <c r="KD41" s="539">
        <f t="shared" si="615"/>
        <v>0</v>
      </c>
      <c r="KE41" s="539">
        <f t="shared" si="615"/>
        <v>0</v>
      </c>
      <c r="KF41" s="539">
        <f t="shared" si="615"/>
        <v>0</v>
      </c>
      <c r="KG41" s="539">
        <f t="shared" si="615"/>
        <v>0</v>
      </c>
      <c r="KH41" s="539">
        <f t="shared" si="615"/>
        <v>0</v>
      </c>
      <c r="KI41" s="539">
        <f t="shared" si="615"/>
        <v>0</v>
      </c>
      <c r="KJ41" s="539">
        <f t="shared" si="615"/>
        <v>0</v>
      </c>
      <c r="KK41" s="539">
        <f t="shared" si="615"/>
        <v>0</v>
      </c>
      <c r="KL41" s="539">
        <f t="shared" si="615"/>
        <v>0</v>
      </c>
      <c r="KM41" s="539">
        <f t="shared" si="615"/>
        <v>0</v>
      </c>
      <c r="KN41" s="539">
        <f>SUM(KN42:KN45,KN48)</f>
        <v>0</v>
      </c>
      <c r="KO41" s="539">
        <f t="shared" ref="KO41:KZ41" si="616">SUM(KO42:KO45,KO48)</f>
        <v>0</v>
      </c>
      <c r="KP41" s="539">
        <f t="shared" si="616"/>
        <v>0</v>
      </c>
      <c r="KQ41" s="539">
        <f t="shared" si="616"/>
        <v>0</v>
      </c>
      <c r="KR41" s="539">
        <f t="shared" si="616"/>
        <v>0</v>
      </c>
      <c r="KS41" s="539">
        <f t="shared" si="616"/>
        <v>0</v>
      </c>
      <c r="KT41" s="539">
        <f t="shared" si="616"/>
        <v>0</v>
      </c>
      <c r="KU41" s="539">
        <f t="shared" si="616"/>
        <v>0</v>
      </c>
      <c r="KV41" s="539">
        <f t="shared" si="616"/>
        <v>0</v>
      </c>
      <c r="KW41" s="539">
        <f t="shared" si="616"/>
        <v>0</v>
      </c>
      <c r="KX41" s="539">
        <f t="shared" si="616"/>
        <v>0</v>
      </c>
      <c r="KY41" s="539">
        <f t="shared" si="616"/>
        <v>0</v>
      </c>
      <c r="KZ41" s="539">
        <f t="shared" si="616"/>
        <v>0</v>
      </c>
      <c r="LA41" s="539">
        <f>SUM(LA42:LA45,LA48)</f>
        <v>0</v>
      </c>
      <c r="LB41" s="539">
        <f t="shared" ref="LB41:LM41" si="617">SUM(LB42:LB45,LB48)</f>
        <v>0</v>
      </c>
      <c r="LC41" s="539">
        <f t="shared" si="617"/>
        <v>0</v>
      </c>
      <c r="LD41" s="539">
        <f t="shared" si="617"/>
        <v>0</v>
      </c>
      <c r="LE41" s="539">
        <f t="shared" si="617"/>
        <v>0</v>
      </c>
      <c r="LF41" s="539">
        <f t="shared" si="617"/>
        <v>0</v>
      </c>
      <c r="LG41" s="539">
        <f t="shared" si="617"/>
        <v>0</v>
      </c>
      <c r="LH41" s="539">
        <f t="shared" si="617"/>
        <v>0</v>
      </c>
      <c r="LI41" s="539">
        <f t="shared" si="617"/>
        <v>0</v>
      </c>
      <c r="LJ41" s="539">
        <f t="shared" si="617"/>
        <v>0</v>
      </c>
      <c r="LK41" s="539">
        <f t="shared" si="617"/>
        <v>0</v>
      </c>
      <c r="LL41" s="539">
        <f t="shared" si="617"/>
        <v>0</v>
      </c>
      <c r="LM41" s="539">
        <f t="shared" si="617"/>
        <v>0</v>
      </c>
      <c r="LN41" s="539">
        <f>SUM(LN42:LN45,LN48)</f>
        <v>0</v>
      </c>
    </row>
    <row r="42" spans="1:326" s="545" customFormat="1">
      <c r="A42" s="541" t="str">
        <f>A22</f>
        <v>M1 - Kredito srautai</v>
      </c>
      <c r="B42" s="687"/>
      <c r="C42" s="687"/>
      <c r="D42" s="687"/>
      <c r="E42" s="687"/>
      <c r="F42" s="687"/>
      <c r="G42" s="687"/>
      <c r="H42" s="687"/>
      <c r="I42" s="687"/>
      <c r="J42" s="687"/>
      <c r="K42" s="687"/>
      <c r="L42" s="687"/>
      <c r="M42" s="687"/>
      <c r="N42" s="692">
        <f>SUM(B42:M42)</f>
        <v>0</v>
      </c>
      <c r="O42" s="687"/>
      <c r="P42" s="687"/>
      <c r="Q42" s="687"/>
      <c r="R42" s="687"/>
      <c r="S42" s="687"/>
      <c r="T42" s="687"/>
      <c r="U42" s="687"/>
      <c r="V42" s="687"/>
      <c r="W42" s="687"/>
      <c r="X42" s="687"/>
      <c r="Y42" s="687"/>
      <c r="Z42" s="687"/>
      <c r="AA42" s="692">
        <f>SUM(O42:Z42)</f>
        <v>0</v>
      </c>
      <c r="AB42" s="687"/>
      <c r="AC42" s="687"/>
      <c r="AD42" s="687"/>
      <c r="AE42" s="687"/>
      <c r="AF42" s="687"/>
      <c r="AG42" s="687"/>
      <c r="AH42" s="687"/>
      <c r="AI42" s="687"/>
      <c r="AJ42" s="687"/>
      <c r="AK42" s="687"/>
      <c r="AL42" s="687"/>
      <c r="AM42" s="687"/>
      <c r="AN42" s="692">
        <f>SUM(AB42:AM42)</f>
        <v>0</v>
      </c>
      <c r="AO42" s="687"/>
      <c r="AP42" s="687"/>
      <c r="AQ42" s="687"/>
      <c r="AR42" s="687"/>
      <c r="AS42" s="687"/>
      <c r="AT42" s="687"/>
      <c r="AU42" s="687"/>
      <c r="AV42" s="687"/>
      <c r="AW42" s="687"/>
      <c r="AX42" s="687"/>
      <c r="AY42" s="687"/>
      <c r="AZ42" s="687"/>
      <c r="BA42" s="692">
        <f>SUM(AO42:AZ42)</f>
        <v>0</v>
      </c>
      <c r="BB42" s="687"/>
      <c r="BC42" s="687"/>
      <c r="BD42" s="687"/>
      <c r="BE42" s="687"/>
      <c r="BF42" s="687"/>
      <c r="BG42" s="687"/>
      <c r="BH42" s="687"/>
      <c r="BI42" s="687"/>
      <c r="BJ42" s="687"/>
      <c r="BK42" s="687"/>
      <c r="BL42" s="687"/>
      <c r="BM42" s="687"/>
      <c r="BN42" s="692">
        <f>SUM(BB42:BM42)</f>
        <v>0</v>
      </c>
      <c r="BO42" s="687"/>
      <c r="BP42" s="687"/>
      <c r="BQ42" s="687"/>
      <c r="BR42" s="687"/>
      <c r="BS42" s="687"/>
      <c r="BT42" s="687"/>
      <c r="BU42" s="687"/>
      <c r="BV42" s="687"/>
      <c r="BW42" s="687"/>
      <c r="BX42" s="687"/>
      <c r="BY42" s="687"/>
      <c r="BZ42" s="687"/>
      <c r="CA42" s="692">
        <f>SUM(BO42:BZ42)</f>
        <v>0</v>
      </c>
      <c r="CB42" s="687"/>
      <c r="CC42" s="687"/>
      <c r="CD42" s="687"/>
      <c r="CE42" s="687"/>
      <c r="CF42" s="687"/>
      <c r="CG42" s="687"/>
      <c r="CH42" s="687"/>
      <c r="CI42" s="687"/>
      <c r="CJ42" s="687"/>
      <c r="CK42" s="687"/>
      <c r="CL42" s="687"/>
      <c r="CM42" s="687"/>
      <c r="CN42" s="692">
        <f>SUM(CB42:CM42)</f>
        <v>0</v>
      </c>
      <c r="CO42" s="687"/>
      <c r="CP42" s="687"/>
      <c r="CQ42" s="687"/>
      <c r="CR42" s="687"/>
      <c r="CS42" s="687"/>
      <c r="CT42" s="687"/>
      <c r="CU42" s="687"/>
      <c r="CV42" s="687"/>
      <c r="CW42" s="687"/>
      <c r="CX42" s="687"/>
      <c r="CY42" s="687"/>
      <c r="CZ42" s="687"/>
      <c r="DA42" s="692">
        <f>SUM(CO42:CZ42)</f>
        <v>0</v>
      </c>
      <c r="DB42" s="687"/>
      <c r="DC42" s="687"/>
      <c r="DD42" s="687"/>
      <c r="DE42" s="687"/>
      <c r="DF42" s="687"/>
      <c r="DG42" s="687"/>
      <c r="DH42" s="687"/>
      <c r="DI42" s="687"/>
      <c r="DJ42" s="687"/>
      <c r="DK42" s="687"/>
      <c r="DL42" s="687"/>
      <c r="DM42" s="687"/>
      <c r="DN42" s="692">
        <f>SUM(DB42:DM42)</f>
        <v>0</v>
      </c>
      <c r="DO42" s="687"/>
      <c r="DP42" s="687"/>
      <c r="DQ42" s="687"/>
      <c r="DR42" s="687"/>
      <c r="DS42" s="687"/>
      <c r="DT42" s="687"/>
      <c r="DU42" s="687"/>
      <c r="DV42" s="687"/>
      <c r="DW42" s="687"/>
      <c r="DX42" s="687"/>
      <c r="DY42" s="687"/>
      <c r="DZ42" s="687"/>
      <c r="EA42" s="692">
        <f>SUM(DO42:DZ42)</f>
        <v>0</v>
      </c>
      <c r="EB42" s="687"/>
      <c r="EC42" s="687"/>
      <c r="ED42" s="687"/>
      <c r="EE42" s="687"/>
      <c r="EF42" s="687"/>
      <c r="EG42" s="687"/>
      <c r="EH42" s="687"/>
      <c r="EI42" s="687"/>
      <c r="EJ42" s="687"/>
      <c r="EK42" s="687"/>
      <c r="EL42" s="687"/>
      <c r="EM42" s="687"/>
      <c r="EN42" s="692">
        <f>SUM(EB42:EM42)</f>
        <v>0</v>
      </c>
      <c r="EO42" s="687"/>
      <c r="EP42" s="687"/>
      <c r="EQ42" s="687"/>
      <c r="ER42" s="687"/>
      <c r="ES42" s="687"/>
      <c r="ET42" s="687"/>
      <c r="EU42" s="687"/>
      <c r="EV42" s="687"/>
      <c r="EW42" s="687"/>
      <c r="EX42" s="687"/>
      <c r="EY42" s="687"/>
      <c r="EZ42" s="687"/>
      <c r="FA42" s="692">
        <f>SUM(EO42:EZ42)</f>
        <v>0</v>
      </c>
      <c r="FB42" s="687"/>
      <c r="FC42" s="687"/>
      <c r="FD42" s="687"/>
      <c r="FE42" s="687"/>
      <c r="FF42" s="687"/>
      <c r="FG42" s="687"/>
      <c r="FH42" s="687"/>
      <c r="FI42" s="687"/>
      <c r="FJ42" s="687"/>
      <c r="FK42" s="687"/>
      <c r="FL42" s="687"/>
      <c r="FM42" s="687"/>
      <c r="FN42" s="692">
        <f>SUM(FB42:FM42)</f>
        <v>0</v>
      </c>
      <c r="FO42" s="687"/>
      <c r="FP42" s="687"/>
      <c r="FQ42" s="687"/>
      <c r="FR42" s="687"/>
      <c r="FS42" s="687"/>
      <c r="FT42" s="687"/>
      <c r="FU42" s="687"/>
      <c r="FV42" s="687"/>
      <c r="FW42" s="687"/>
      <c r="FX42" s="687"/>
      <c r="FY42" s="687"/>
      <c r="FZ42" s="687"/>
      <c r="GA42" s="692">
        <f>SUM(FO42:FZ42)</f>
        <v>0</v>
      </c>
      <c r="GB42" s="687"/>
      <c r="GC42" s="687"/>
      <c r="GD42" s="687"/>
      <c r="GE42" s="687"/>
      <c r="GF42" s="687"/>
      <c r="GG42" s="687"/>
      <c r="GH42" s="687"/>
      <c r="GI42" s="687"/>
      <c r="GJ42" s="687"/>
      <c r="GK42" s="687"/>
      <c r="GL42" s="687"/>
      <c r="GM42" s="687"/>
      <c r="GN42" s="692">
        <f>SUM(GB42:GM42)</f>
        <v>0</v>
      </c>
      <c r="GO42" s="687"/>
      <c r="GP42" s="687"/>
      <c r="GQ42" s="687"/>
      <c r="GR42" s="687"/>
      <c r="GS42" s="687"/>
      <c r="GT42" s="687"/>
      <c r="GU42" s="687"/>
      <c r="GV42" s="687"/>
      <c r="GW42" s="687"/>
      <c r="GX42" s="687"/>
      <c r="GY42" s="687"/>
      <c r="GZ42" s="687"/>
      <c r="HA42" s="692">
        <f>SUM(GO42:GZ42)</f>
        <v>0</v>
      </c>
      <c r="HB42" s="687"/>
      <c r="HC42" s="687"/>
      <c r="HD42" s="687"/>
      <c r="HE42" s="687"/>
      <c r="HF42" s="687"/>
      <c r="HG42" s="687"/>
      <c r="HH42" s="687"/>
      <c r="HI42" s="687"/>
      <c r="HJ42" s="687"/>
      <c r="HK42" s="687"/>
      <c r="HL42" s="687"/>
      <c r="HM42" s="687"/>
      <c r="HN42" s="692">
        <f>SUM(HB42:HM42)</f>
        <v>0</v>
      </c>
      <c r="HO42" s="687"/>
      <c r="HP42" s="687"/>
      <c r="HQ42" s="687"/>
      <c r="HR42" s="687"/>
      <c r="HS42" s="687"/>
      <c r="HT42" s="687"/>
      <c r="HU42" s="687"/>
      <c r="HV42" s="687"/>
      <c r="HW42" s="687"/>
      <c r="HX42" s="687"/>
      <c r="HY42" s="687"/>
      <c r="HZ42" s="687"/>
      <c r="IA42" s="692">
        <f>SUM(HO42:HZ42)</f>
        <v>0</v>
      </c>
      <c r="IB42" s="687"/>
      <c r="IC42" s="687"/>
      <c r="ID42" s="687"/>
      <c r="IE42" s="687"/>
      <c r="IF42" s="687"/>
      <c r="IG42" s="687"/>
      <c r="IH42" s="687"/>
      <c r="II42" s="687"/>
      <c r="IJ42" s="687"/>
      <c r="IK42" s="687"/>
      <c r="IL42" s="687"/>
      <c r="IM42" s="687"/>
      <c r="IN42" s="692">
        <f>SUM(IB42:IM42)</f>
        <v>0</v>
      </c>
      <c r="IO42" s="687"/>
      <c r="IP42" s="687"/>
      <c r="IQ42" s="687"/>
      <c r="IR42" s="687"/>
      <c r="IS42" s="687"/>
      <c r="IT42" s="687"/>
      <c r="IU42" s="687"/>
      <c r="IV42" s="687"/>
      <c r="IW42" s="687"/>
      <c r="IX42" s="687"/>
      <c r="IY42" s="687"/>
      <c r="IZ42" s="687"/>
      <c r="JA42" s="692">
        <f>SUM(IO42:IZ42)</f>
        <v>0</v>
      </c>
      <c r="JB42" s="687"/>
      <c r="JC42" s="687"/>
      <c r="JD42" s="687"/>
      <c r="JE42" s="687"/>
      <c r="JF42" s="687"/>
      <c r="JG42" s="687"/>
      <c r="JH42" s="687"/>
      <c r="JI42" s="687"/>
      <c r="JJ42" s="687"/>
      <c r="JK42" s="687"/>
      <c r="JL42" s="687"/>
      <c r="JM42" s="687"/>
      <c r="JN42" s="692">
        <f>SUM(JB42:JM42)</f>
        <v>0</v>
      </c>
      <c r="JO42" s="687"/>
      <c r="JP42" s="687"/>
      <c r="JQ42" s="687"/>
      <c r="JR42" s="687"/>
      <c r="JS42" s="687"/>
      <c r="JT42" s="687"/>
      <c r="JU42" s="687"/>
      <c r="JV42" s="687"/>
      <c r="JW42" s="687"/>
      <c r="JX42" s="687"/>
      <c r="JY42" s="687"/>
      <c r="JZ42" s="687"/>
      <c r="KA42" s="692">
        <f>SUM(JO42:JZ42)</f>
        <v>0</v>
      </c>
      <c r="KB42" s="687"/>
      <c r="KC42" s="687"/>
      <c r="KD42" s="687"/>
      <c r="KE42" s="687"/>
      <c r="KF42" s="687"/>
      <c r="KG42" s="687"/>
      <c r="KH42" s="687"/>
      <c r="KI42" s="687"/>
      <c r="KJ42" s="687"/>
      <c r="KK42" s="687"/>
      <c r="KL42" s="687"/>
      <c r="KM42" s="687"/>
      <c r="KN42" s="692">
        <f>SUM(KB42:KM42)</f>
        <v>0</v>
      </c>
      <c r="KO42" s="687"/>
      <c r="KP42" s="687"/>
      <c r="KQ42" s="687"/>
      <c r="KR42" s="687"/>
      <c r="KS42" s="687"/>
      <c r="KT42" s="687"/>
      <c r="KU42" s="687"/>
      <c r="KV42" s="687"/>
      <c r="KW42" s="687"/>
      <c r="KX42" s="687"/>
      <c r="KY42" s="687"/>
      <c r="KZ42" s="687"/>
      <c r="LA42" s="692">
        <f>SUM(KO42:KZ42)</f>
        <v>0</v>
      </c>
      <c r="LB42" s="687"/>
      <c r="LC42" s="687"/>
      <c r="LD42" s="687"/>
      <c r="LE42" s="687"/>
      <c r="LF42" s="687"/>
      <c r="LG42" s="687"/>
      <c r="LH42" s="687"/>
      <c r="LI42" s="687"/>
      <c r="LJ42" s="687"/>
      <c r="LK42" s="687"/>
      <c r="LL42" s="687"/>
      <c r="LM42" s="687"/>
      <c r="LN42" s="692">
        <f>SUM(LB42:LM42)</f>
        <v>0</v>
      </c>
    </row>
    <row r="43" spans="1:326" s="545" customFormat="1">
      <c r="A43" s="541" t="str">
        <f t="shared" ref="A43:A48" si="618">A23</f>
        <v>M2 - Nuosavo kapitalo srautai</v>
      </c>
      <c r="B43" s="687"/>
      <c r="C43" s="687"/>
      <c r="D43" s="687"/>
      <c r="E43" s="687"/>
      <c r="F43" s="687"/>
      <c r="G43" s="687"/>
      <c r="H43" s="687"/>
      <c r="I43" s="687"/>
      <c r="J43" s="687"/>
      <c r="K43" s="687"/>
      <c r="L43" s="687"/>
      <c r="M43" s="687"/>
      <c r="N43" s="692">
        <f>SUM(B43:M43)</f>
        <v>0</v>
      </c>
      <c r="O43" s="687"/>
      <c r="P43" s="687"/>
      <c r="Q43" s="687"/>
      <c r="R43" s="687"/>
      <c r="S43" s="687"/>
      <c r="T43" s="687"/>
      <c r="U43" s="687"/>
      <c r="V43" s="687"/>
      <c r="W43" s="687"/>
      <c r="X43" s="687"/>
      <c r="Y43" s="687"/>
      <c r="Z43" s="687"/>
      <c r="AA43" s="692">
        <f>SUM(O43:Z43)</f>
        <v>0</v>
      </c>
      <c r="AB43" s="687"/>
      <c r="AC43" s="687"/>
      <c r="AD43" s="687"/>
      <c r="AE43" s="687"/>
      <c r="AF43" s="687"/>
      <c r="AG43" s="687"/>
      <c r="AH43" s="687"/>
      <c r="AI43" s="687"/>
      <c r="AJ43" s="687"/>
      <c r="AK43" s="687"/>
      <c r="AL43" s="687"/>
      <c r="AM43" s="687"/>
      <c r="AN43" s="692"/>
      <c r="AO43" s="687"/>
      <c r="AP43" s="687"/>
      <c r="AQ43" s="687"/>
      <c r="AR43" s="687"/>
      <c r="AS43" s="687"/>
      <c r="AT43" s="687"/>
      <c r="AU43" s="687"/>
      <c r="AV43" s="687"/>
      <c r="AW43" s="687"/>
      <c r="AX43" s="687"/>
      <c r="AY43" s="687"/>
      <c r="AZ43" s="687"/>
      <c r="BA43" s="692"/>
      <c r="BB43" s="687"/>
      <c r="BC43" s="687"/>
      <c r="BD43" s="687"/>
      <c r="BE43" s="687"/>
      <c r="BF43" s="687"/>
      <c r="BG43" s="687"/>
      <c r="BH43" s="687"/>
      <c r="BI43" s="687"/>
      <c r="BJ43" s="687"/>
      <c r="BK43" s="687"/>
      <c r="BL43" s="687"/>
      <c r="BM43" s="687"/>
      <c r="BN43" s="692"/>
      <c r="BO43" s="687"/>
      <c r="BP43" s="687"/>
      <c r="BQ43" s="687"/>
      <c r="BR43" s="687"/>
      <c r="BS43" s="687"/>
      <c r="BT43" s="687"/>
      <c r="BU43" s="687"/>
      <c r="BV43" s="687"/>
      <c r="BW43" s="687"/>
      <c r="BX43" s="687"/>
      <c r="BY43" s="687"/>
      <c r="BZ43" s="687"/>
      <c r="CA43" s="692"/>
      <c r="CB43" s="687"/>
      <c r="CC43" s="687"/>
      <c r="CD43" s="687"/>
      <c r="CE43" s="687"/>
      <c r="CF43" s="687"/>
      <c r="CG43" s="687"/>
      <c r="CH43" s="687"/>
      <c r="CI43" s="687"/>
      <c r="CJ43" s="687"/>
      <c r="CK43" s="687"/>
      <c r="CL43" s="687"/>
      <c r="CM43" s="687"/>
      <c r="CN43" s="692"/>
      <c r="CO43" s="687"/>
      <c r="CP43" s="687"/>
      <c r="CQ43" s="687"/>
      <c r="CR43" s="687"/>
      <c r="CS43" s="687"/>
      <c r="CT43" s="687"/>
      <c r="CU43" s="687"/>
      <c r="CV43" s="687"/>
      <c r="CW43" s="687"/>
      <c r="CX43" s="687"/>
      <c r="CY43" s="687"/>
      <c r="CZ43" s="687"/>
      <c r="DA43" s="692"/>
      <c r="DB43" s="687"/>
      <c r="DC43" s="687"/>
      <c r="DD43" s="687"/>
      <c r="DE43" s="687"/>
      <c r="DF43" s="687"/>
      <c r="DG43" s="687"/>
      <c r="DH43" s="687"/>
      <c r="DI43" s="687"/>
      <c r="DJ43" s="687"/>
      <c r="DK43" s="687"/>
      <c r="DL43" s="687"/>
      <c r="DM43" s="687"/>
      <c r="DN43" s="692"/>
      <c r="DO43" s="687"/>
      <c r="DP43" s="687"/>
      <c r="DQ43" s="687"/>
      <c r="DR43" s="687"/>
      <c r="DS43" s="687"/>
      <c r="DT43" s="687"/>
      <c r="DU43" s="687"/>
      <c r="DV43" s="687"/>
      <c r="DW43" s="687"/>
      <c r="DX43" s="687"/>
      <c r="DY43" s="687"/>
      <c r="DZ43" s="687"/>
      <c r="EA43" s="692"/>
      <c r="EB43" s="687"/>
      <c r="EC43" s="687"/>
      <c r="ED43" s="687"/>
      <c r="EE43" s="687"/>
      <c r="EF43" s="687"/>
      <c r="EG43" s="687"/>
      <c r="EH43" s="687"/>
      <c r="EI43" s="687"/>
      <c r="EJ43" s="687"/>
      <c r="EK43" s="687"/>
      <c r="EL43" s="687"/>
      <c r="EM43" s="687"/>
      <c r="EN43" s="692"/>
      <c r="EO43" s="687"/>
      <c r="EP43" s="687"/>
      <c r="EQ43" s="687"/>
      <c r="ER43" s="687"/>
      <c r="ES43" s="687"/>
      <c r="ET43" s="687"/>
      <c r="EU43" s="687"/>
      <c r="EV43" s="687"/>
      <c r="EW43" s="687"/>
      <c r="EX43" s="687"/>
      <c r="EY43" s="687"/>
      <c r="EZ43" s="687"/>
      <c r="FA43" s="692"/>
      <c r="FB43" s="687"/>
      <c r="FC43" s="687"/>
      <c r="FD43" s="687"/>
      <c r="FE43" s="687"/>
      <c r="FF43" s="687"/>
      <c r="FG43" s="687"/>
      <c r="FH43" s="687"/>
      <c r="FI43" s="687"/>
      <c r="FJ43" s="687"/>
      <c r="FK43" s="687"/>
      <c r="FL43" s="687"/>
      <c r="FM43" s="687"/>
      <c r="FN43" s="692"/>
      <c r="FO43" s="687"/>
      <c r="FP43" s="687"/>
      <c r="FQ43" s="687"/>
      <c r="FR43" s="687"/>
      <c r="FS43" s="687"/>
      <c r="FT43" s="687"/>
      <c r="FU43" s="687"/>
      <c r="FV43" s="687"/>
      <c r="FW43" s="687"/>
      <c r="FX43" s="687"/>
      <c r="FY43" s="687"/>
      <c r="FZ43" s="687"/>
      <c r="GA43" s="692"/>
      <c r="GB43" s="687"/>
      <c r="GC43" s="687"/>
      <c r="GD43" s="687"/>
      <c r="GE43" s="687"/>
      <c r="GF43" s="687"/>
      <c r="GG43" s="687"/>
      <c r="GH43" s="687"/>
      <c r="GI43" s="687"/>
      <c r="GJ43" s="687"/>
      <c r="GK43" s="687"/>
      <c r="GL43" s="687"/>
      <c r="GM43" s="687"/>
      <c r="GN43" s="692"/>
      <c r="GO43" s="687"/>
      <c r="GP43" s="687"/>
      <c r="GQ43" s="687"/>
      <c r="GR43" s="687"/>
      <c r="GS43" s="687"/>
      <c r="GT43" s="687"/>
      <c r="GU43" s="687"/>
      <c r="GV43" s="687"/>
      <c r="GW43" s="687"/>
      <c r="GX43" s="687"/>
      <c r="GY43" s="687"/>
      <c r="GZ43" s="687"/>
      <c r="HA43" s="692"/>
      <c r="HB43" s="687"/>
      <c r="HC43" s="687"/>
      <c r="HD43" s="687"/>
      <c r="HE43" s="687"/>
      <c r="HF43" s="687"/>
      <c r="HG43" s="687"/>
      <c r="HH43" s="687"/>
      <c r="HI43" s="687"/>
      <c r="HJ43" s="687"/>
      <c r="HK43" s="687"/>
      <c r="HL43" s="687"/>
      <c r="HM43" s="687"/>
      <c r="HN43" s="692"/>
      <c r="HO43" s="687"/>
      <c r="HP43" s="687"/>
      <c r="HQ43" s="687"/>
      <c r="HR43" s="687"/>
      <c r="HS43" s="687"/>
      <c r="HT43" s="687"/>
      <c r="HU43" s="687"/>
      <c r="HV43" s="687"/>
      <c r="HW43" s="687"/>
      <c r="HX43" s="687"/>
      <c r="HY43" s="687"/>
      <c r="HZ43" s="687"/>
      <c r="IA43" s="692"/>
      <c r="IB43" s="687"/>
      <c r="IC43" s="687"/>
      <c r="ID43" s="687"/>
      <c r="IE43" s="687"/>
      <c r="IF43" s="687"/>
      <c r="IG43" s="687"/>
      <c r="IH43" s="687"/>
      <c r="II43" s="687"/>
      <c r="IJ43" s="687"/>
      <c r="IK43" s="687"/>
      <c r="IL43" s="687"/>
      <c r="IM43" s="687"/>
      <c r="IN43" s="692"/>
      <c r="IO43" s="687"/>
      <c r="IP43" s="687"/>
      <c r="IQ43" s="687"/>
      <c r="IR43" s="687"/>
      <c r="IS43" s="687"/>
      <c r="IT43" s="687"/>
      <c r="IU43" s="687"/>
      <c r="IV43" s="687"/>
      <c r="IW43" s="687"/>
      <c r="IX43" s="687"/>
      <c r="IY43" s="687"/>
      <c r="IZ43" s="687"/>
      <c r="JA43" s="692"/>
      <c r="JB43" s="687"/>
      <c r="JC43" s="687"/>
      <c r="JD43" s="687"/>
      <c r="JE43" s="687"/>
      <c r="JF43" s="687"/>
      <c r="JG43" s="687"/>
      <c r="JH43" s="687"/>
      <c r="JI43" s="687"/>
      <c r="JJ43" s="687"/>
      <c r="JK43" s="687"/>
      <c r="JL43" s="687"/>
      <c r="JM43" s="687"/>
      <c r="JN43" s="692"/>
      <c r="JO43" s="687"/>
      <c r="JP43" s="687"/>
      <c r="JQ43" s="687"/>
      <c r="JR43" s="687"/>
      <c r="JS43" s="687"/>
      <c r="JT43" s="687"/>
      <c r="JU43" s="687"/>
      <c r="JV43" s="687"/>
      <c r="JW43" s="687"/>
      <c r="JX43" s="687"/>
      <c r="JY43" s="687"/>
      <c r="JZ43" s="687"/>
      <c r="KA43" s="692"/>
      <c r="KB43" s="687"/>
      <c r="KC43" s="687"/>
      <c r="KD43" s="687"/>
      <c r="KE43" s="687"/>
      <c r="KF43" s="687"/>
      <c r="KG43" s="687"/>
      <c r="KH43" s="687"/>
      <c r="KI43" s="687"/>
      <c r="KJ43" s="687"/>
      <c r="KK43" s="687"/>
      <c r="KL43" s="687"/>
      <c r="KM43" s="687"/>
      <c r="KN43" s="692"/>
      <c r="KO43" s="687"/>
      <c r="KP43" s="687"/>
      <c r="KQ43" s="687"/>
      <c r="KR43" s="687"/>
      <c r="KS43" s="687"/>
      <c r="KT43" s="687"/>
      <c r="KU43" s="687"/>
      <c r="KV43" s="687"/>
      <c r="KW43" s="687"/>
      <c r="KX43" s="687"/>
      <c r="KY43" s="687"/>
      <c r="KZ43" s="687"/>
      <c r="LA43" s="692"/>
      <c r="LB43" s="687"/>
      <c r="LC43" s="687"/>
      <c r="LD43" s="687"/>
      <c r="LE43" s="687"/>
      <c r="LF43" s="687"/>
      <c r="LG43" s="687"/>
      <c r="LH43" s="687"/>
      <c r="LI43" s="687"/>
      <c r="LJ43" s="687"/>
      <c r="LK43" s="687"/>
      <c r="LL43" s="687"/>
      <c r="LM43" s="687"/>
      <c r="LN43" s="692"/>
    </row>
    <row r="44" spans="1:326" s="545" customFormat="1">
      <c r="A44" s="541" t="str">
        <f t="shared" si="618"/>
        <v>M3 - Finansinės ir investicinės veiklos sąnaudos</v>
      </c>
      <c r="B44" s="401">
        <f>B35</f>
        <v>0</v>
      </c>
      <c r="C44" s="401">
        <f t="shared" ref="C44:M44" si="619">C35</f>
        <v>0</v>
      </c>
      <c r="D44" s="401">
        <f t="shared" si="619"/>
        <v>0</v>
      </c>
      <c r="E44" s="401">
        <f t="shared" si="619"/>
        <v>0</v>
      </c>
      <c r="F44" s="401">
        <f t="shared" si="619"/>
        <v>0</v>
      </c>
      <c r="G44" s="401">
        <f t="shared" si="619"/>
        <v>0</v>
      </c>
      <c r="H44" s="401">
        <f t="shared" si="619"/>
        <v>0</v>
      </c>
      <c r="I44" s="401">
        <f t="shared" si="619"/>
        <v>0</v>
      </c>
      <c r="J44" s="401">
        <f t="shared" si="619"/>
        <v>0</v>
      </c>
      <c r="K44" s="401">
        <f t="shared" si="619"/>
        <v>0</v>
      </c>
      <c r="L44" s="401">
        <f t="shared" si="619"/>
        <v>0</v>
      </c>
      <c r="M44" s="401">
        <f t="shared" si="619"/>
        <v>0</v>
      </c>
      <c r="N44" s="539">
        <f t="shared" ref="N44" si="620">SUM(B44:M44)</f>
        <v>0</v>
      </c>
      <c r="O44" s="401">
        <f>O35</f>
        <v>0</v>
      </c>
      <c r="P44" s="401">
        <f t="shared" ref="P44:Z44" si="621">P35</f>
        <v>0</v>
      </c>
      <c r="Q44" s="401">
        <f t="shared" si="621"/>
        <v>0</v>
      </c>
      <c r="R44" s="401">
        <f t="shared" si="621"/>
        <v>0</v>
      </c>
      <c r="S44" s="401">
        <f t="shared" si="621"/>
        <v>0</v>
      </c>
      <c r="T44" s="401">
        <f t="shared" si="621"/>
        <v>0</v>
      </c>
      <c r="U44" s="401">
        <f t="shared" si="621"/>
        <v>0</v>
      </c>
      <c r="V44" s="401">
        <f t="shared" si="621"/>
        <v>0</v>
      </c>
      <c r="W44" s="401">
        <f t="shared" si="621"/>
        <v>0</v>
      </c>
      <c r="X44" s="401">
        <f t="shared" si="621"/>
        <v>0</v>
      </c>
      <c r="Y44" s="401">
        <f t="shared" si="621"/>
        <v>0</v>
      </c>
      <c r="Z44" s="401">
        <f t="shared" si="621"/>
        <v>0</v>
      </c>
      <c r="AA44" s="539">
        <f t="shared" ref="AA44:AA45" si="622">SUM(O44:Z44)</f>
        <v>0</v>
      </c>
      <c r="AB44" s="401">
        <f>AB35</f>
        <v>0</v>
      </c>
      <c r="AC44" s="401">
        <f t="shared" ref="AC44:AM44" si="623">AC35</f>
        <v>0</v>
      </c>
      <c r="AD44" s="401">
        <f t="shared" si="623"/>
        <v>0</v>
      </c>
      <c r="AE44" s="401">
        <f t="shared" si="623"/>
        <v>0</v>
      </c>
      <c r="AF44" s="401">
        <f t="shared" si="623"/>
        <v>0</v>
      </c>
      <c r="AG44" s="401">
        <f t="shared" si="623"/>
        <v>0</v>
      </c>
      <c r="AH44" s="401">
        <f t="shared" si="623"/>
        <v>0</v>
      </c>
      <c r="AI44" s="401">
        <f t="shared" si="623"/>
        <v>0</v>
      </c>
      <c r="AJ44" s="401">
        <f t="shared" si="623"/>
        <v>0</v>
      </c>
      <c r="AK44" s="401">
        <f t="shared" si="623"/>
        <v>0</v>
      </c>
      <c r="AL44" s="401">
        <f t="shared" si="623"/>
        <v>0</v>
      </c>
      <c r="AM44" s="401">
        <f t="shared" si="623"/>
        <v>0</v>
      </c>
      <c r="AN44" s="539">
        <f t="shared" ref="AN44:AN48" si="624">SUM(AB44:AM44)</f>
        <v>0</v>
      </c>
      <c r="AO44" s="401">
        <f t="shared" ref="AO44:AZ44" si="625">+AO35</f>
        <v>80698.543361136122</v>
      </c>
      <c r="AP44" s="401">
        <f t="shared" si="625"/>
        <v>8969.8584860559822</v>
      </c>
      <c r="AQ44" s="401">
        <f t="shared" si="625"/>
        <v>8677.8452701519309</v>
      </c>
      <c r="AR44" s="401">
        <f t="shared" si="625"/>
        <v>8384.6153325149389</v>
      </c>
      <c r="AS44" s="401">
        <f t="shared" si="625"/>
        <v>8090.1636034711164</v>
      </c>
      <c r="AT44" s="401">
        <f t="shared" si="625"/>
        <v>7794.4849922229523</v>
      </c>
      <c r="AU44" s="401">
        <f t="shared" si="625"/>
        <v>7497.5743867612518</v>
      </c>
      <c r="AV44" s="401">
        <f t="shared" si="625"/>
        <v>7199.4266537768026</v>
      </c>
      <c r="AW44" s="401">
        <f t="shared" si="625"/>
        <v>6900.0366385715797</v>
      </c>
      <c r="AX44" s="401">
        <f t="shared" si="625"/>
        <v>37605.633093519085</v>
      </c>
      <c r="AY44" s="401">
        <f t="shared" si="625"/>
        <v>68181.818181818177</v>
      </c>
      <c r="AZ44" s="401">
        <f t="shared" si="625"/>
        <v>68181.818181818177</v>
      </c>
      <c r="BA44" s="539">
        <f t="shared" ref="BA44:BA48" si="626">SUM(AO44:AZ44)</f>
        <v>318181.81818181812</v>
      </c>
      <c r="BB44" s="401">
        <f t="shared" ref="BB44:BM44" si="627">+BB35</f>
        <v>68181.818181818177</v>
      </c>
      <c r="BC44" s="401">
        <f t="shared" si="627"/>
        <v>68181.818181818177</v>
      </c>
      <c r="BD44" s="401">
        <f t="shared" si="627"/>
        <v>68181.818181818177</v>
      </c>
      <c r="BE44" s="401">
        <f t="shared" si="627"/>
        <v>68181.818181818177</v>
      </c>
      <c r="BF44" s="401">
        <f t="shared" si="627"/>
        <v>68181.818181818177</v>
      </c>
      <c r="BG44" s="401">
        <f t="shared" si="627"/>
        <v>68181.818181818177</v>
      </c>
      <c r="BH44" s="401">
        <f t="shared" si="627"/>
        <v>68181.818181818177</v>
      </c>
      <c r="BI44" s="401">
        <f t="shared" si="627"/>
        <v>68181.818181818177</v>
      </c>
      <c r="BJ44" s="401">
        <f t="shared" si="627"/>
        <v>68181.818181818177</v>
      </c>
      <c r="BK44" s="401">
        <f t="shared" si="627"/>
        <v>68181.818181818177</v>
      </c>
      <c r="BL44" s="401">
        <f t="shared" si="627"/>
        <v>68181.818181818177</v>
      </c>
      <c r="BM44" s="401">
        <f t="shared" si="627"/>
        <v>68181.818181818177</v>
      </c>
      <c r="BN44" s="539">
        <f t="shared" ref="BN44:BN48" si="628">SUM(BB44:BM44)</f>
        <v>818181.81818181789</v>
      </c>
      <c r="BO44" s="401">
        <f t="shared" ref="BO44:BZ44" si="629">+BO35</f>
        <v>68181.818181818177</v>
      </c>
      <c r="BP44" s="401">
        <f t="shared" si="629"/>
        <v>68181.818181818177</v>
      </c>
      <c r="BQ44" s="401">
        <f t="shared" si="629"/>
        <v>68181.818181818177</v>
      </c>
      <c r="BR44" s="401">
        <f t="shared" si="629"/>
        <v>68181.818181818177</v>
      </c>
      <c r="BS44" s="401">
        <f t="shared" si="629"/>
        <v>68181.818181818177</v>
      </c>
      <c r="BT44" s="401">
        <f t="shared" si="629"/>
        <v>68181.818181818177</v>
      </c>
      <c r="BU44" s="401">
        <f t="shared" si="629"/>
        <v>68181.818181818177</v>
      </c>
      <c r="BV44" s="401">
        <f t="shared" si="629"/>
        <v>68181.818181818177</v>
      </c>
      <c r="BW44" s="401">
        <f t="shared" si="629"/>
        <v>68181.818181818177</v>
      </c>
      <c r="BX44" s="401">
        <f t="shared" si="629"/>
        <v>68181.818181818177</v>
      </c>
      <c r="BY44" s="401">
        <f t="shared" si="629"/>
        <v>68181.818181818177</v>
      </c>
      <c r="BZ44" s="401">
        <f t="shared" si="629"/>
        <v>68181.818181818177</v>
      </c>
      <c r="CA44" s="539">
        <f t="shared" ref="CA44:CA48" si="630">SUM(BO44:BZ44)</f>
        <v>818181.81818181789</v>
      </c>
      <c r="CB44" s="401">
        <f t="shared" ref="CB44:CM44" si="631">+CB35</f>
        <v>68181.818181818177</v>
      </c>
      <c r="CC44" s="401">
        <f t="shared" si="631"/>
        <v>68181.818181818177</v>
      </c>
      <c r="CD44" s="401">
        <f t="shared" si="631"/>
        <v>68181.818181818177</v>
      </c>
      <c r="CE44" s="401">
        <f t="shared" si="631"/>
        <v>68181.818181818177</v>
      </c>
      <c r="CF44" s="401">
        <f t="shared" si="631"/>
        <v>68181.818181818177</v>
      </c>
      <c r="CG44" s="401">
        <f t="shared" si="631"/>
        <v>68181.818181818177</v>
      </c>
      <c r="CH44" s="401">
        <f t="shared" si="631"/>
        <v>68181.818181818177</v>
      </c>
      <c r="CI44" s="401">
        <f t="shared" si="631"/>
        <v>68181.818181818177</v>
      </c>
      <c r="CJ44" s="401">
        <f t="shared" si="631"/>
        <v>68181.818181818177</v>
      </c>
      <c r="CK44" s="401">
        <f t="shared" si="631"/>
        <v>68181.818181818177</v>
      </c>
      <c r="CL44" s="401">
        <f t="shared" si="631"/>
        <v>68181.818181818177</v>
      </c>
      <c r="CM44" s="401">
        <f t="shared" si="631"/>
        <v>68181.818181818177</v>
      </c>
      <c r="CN44" s="539">
        <f t="shared" ref="CN44:CN48" si="632">SUM(CB44:CM44)</f>
        <v>818181.81818181789</v>
      </c>
      <c r="CO44" s="401">
        <f t="shared" ref="CO44:CZ44" si="633">+CO35</f>
        <v>68181.818181818177</v>
      </c>
      <c r="CP44" s="401">
        <f t="shared" si="633"/>
        <v>68181.818181818177</v>
      </c>
      <c r="CQ44" s="401">
        <f t="shared" si="633"/>
        <v>68181.818181818177</v>
      </c>
      <c r="CR44" s="401">
        <f t="shared" si="633"/>
        <v>68181.818181818177</v>
      </c>
      <c r="CS44" s="401">
        <f t="shared" si="633"/>
        <v>68181.818181818177</v>
      </c>
      <c r="CT44" s="401">
        <f t="shared" si="633"/>
        <v>68181.818181818177</v>
      </c>
      <c r="CU44" s="401">
        <f t="shared" si="633"/>
        <v>68181.818181818177</v>
      </c>
      <c r="CV44" s="401">
        <f t="shared" si="633"/>
        <v>68181.818181818177</v>
      </c>
      <c r="CW44" s="401">
        <f t="shared" si="633"/>
        <v>68181.818181818177</v>
      </c>
      <c r="CX44" s="401">
        <f t="shared" si="633"/>
        <v>68181.818181818177</v>
      </c>
      <c r="CY44" s="401">
        <f t="shared" si="633"/>
        <v>68181.818181818177</v>
      </c>
      <c r="CZ44" s="401">
        <f t="shared" si="633"/>
        <v>68181.818181818177</v>
      </c>
      <c r="DA44" s="539">
        <f t="shared" ref="DA44:DA48" si="634">SUM(CO44:CZ44)</f>
        <v>818181.81818181789</v>
      </c>
      <c r="DB44" s="401">
        <f t="shared" ref="DB44:DM44" si="635">+DB35</f>
        <v>68181.818181818177</v>
      </c>
      <c r="DC44" s="401">
        <f t="shared" si="635"/>
        <v>68181.818181818177</v>
      </c>
      <c r="DD44" s="401">
        <f t="shared" si="635"/>
        <v>68181.818181818177</v>
      </c>
      <c r="DE44" s="401">
        <f t="shared" si="635"/>
        <v>68181.818181818177</v>
      </c>
      <c r="DF44" s="401">
        <f t="shared" si="635"/>
        <v>68181.818181818177</v>
      </c>
      <c r="DG44" s="401">
        <f t="shared" si="635"/>
        <v>68181.818181818177</v>
      </c>
      <c r="DH44" s="401">
        <f t="shared" si="635"/>
        <v>68181.818181818177</v>
      </c>
      <c r="DI44" s="401">
        <f t="shared" si="635"/>
        <v>68181.818181818177</v>
      </c>
      <c r="DJ44" s="401">
        <f t="shared" si="635"/>
        <v>68181.818181818177</v>
      </c>
      <c r="DK44" s="401">
        <f t="shared" si="635"/>
        <v>68181.818181818177</v>
      </c>
      <c r="DL44" s="401">
        <f t="shared" si="635"/>
        <v>68181.818181818177</v>
      </c>
      <c r="DM44" s="401">
        <f t="shared" si="635"/>
        <v>68181.818181818177</v>
      </c>
      <c r="DN44" s="539">
        <f t="shared" ref="DN44:DN48" si="636">SUM(DB44:DM44)</f>
        <v>818181.81818181789</v>
      </c>
      <c r="DO44" s="401">
        <f t="shared" ref="DO44:DZ44" si="637">+DO35</f>
        <v>68181.818181818177</v>
      </c>
      <c r="DP44" s="401">
        <f t="shared" si="637"/>
        <v>68181.818181818177</v>
      </c>
      <c r="DQ44" s="401">
        <f t="shared" si="637"/>
        <v>68181.818181818177</v>
      </c>
      <c r="DR44" s="401">
        <f t="shared" si="637"/>
        <v>68181.818181818177</v>
      </c>
      <c r="DS44" s="401">
        <f t="shared" si="637"/>
        <v>68181.818181818177</v>
      </c>
      <c r="DT44" s="401">
        <f t="shared" si="637"/>
        <v>68181.818181818177</v>
      </c>
      <c r="DU44" s="401">
        <f t="shared" si="637"/>
        <v>68181.818181818177</v>
      </c>
      <c r="DV44" s="401">
        <f t="shared" si="637"/>
        <v>68181.818181818177</v>
      </c>
      <c r="DW44" s="401">
        <f t="shared" si="637"/>
        <v>68181.818181818177</v>
      </c>
      <c r="DX44" s="401">
        <f t="shared" si="637"/>
        <v>68181.818181818177</v>
      </c>
      <c r="DY44" s="401">
        <f t="shared" si="637"/>
        <v>68181.818181818177</v>
      </c>
      <c r="DZ44" s="401">
        <f t="shared" si="637"/>
        <v>68181.818181818177</v>
      </c>
      <c r="EA44" s="539">
        <f t="shared" ref="EA44:EA48" si="638">SUM(DO44:DZ44)</f>
        <v>818181.81818181789</v>
      </c>
      <c r="EB44" s="401">
        <f t="shared" ref="EB44:EM44" si="639">+EB35</f>
        <v>68181.818181818177</v>
      </c>
      <c r="EC44" s="401">
        <f t="shared" si="639"/>
        <v>68181.818181818177</v>
      </c>
      <c r="ED44" s="401">
        <f t="shared" si="639"/>
        <v>68181.818181818177</v>
      </c>
      <c r="EE44" s="401">
        <f t="shared" si="639"/>
        <v>68181.818181818177</v>
      </c>
      <c r="EF44" s="401">
        <f t="shared" si="639"/>
        <v>68181.818181818177</v>
      </c>
      <c r="EG44" s="401">
        <f t="shared" si="639"/>
        <v>68181.818181818177</v>
      </c>
      <c r="EH44" s="401">
        <f t="shared" si="639"/>
        <v>68181.818181818177</v>
      </c>
      <c r="EI44" s="401">
        <f t="shared" si="639"/>
        <v>68181.818181818177</v>
      </c>
      <c r="EJ44" s="401">
        <f t="shared" si="639"/>
        <v>68181.818181818177</v>
      </c>
      <c r="EK44" s="401">
        <f t="shared" si="639"/>
        <v>68181.818181818177</v>
      </c>
      <c r="EL44" s="401">
        <f t="shared" si="639"/>
        <v>68181.818181818177</v>
      </c>
      <c r="EM44" s="401">
        <f t="shared" si="639"/>
        <v>68181.818181818177</v>
      </c>
      <c r="EN44" s="539">
        <f t="shared" ref="EN44:EN48" si="640">SUM(EB44:EM44)</f>
        <v>818181.81818181789</v>
      </c>
      <c r="EO44" s="401">
        <f t="shared" ref="EO44:EZ44" si="641">+EO35</f>
        <v>68181.818181818177</v>
      </c>
      <c r="EP44" s="401">
        <f t="shared" si="641"/>
        <v>68181.818181818177</v>
      </c>
      <c r="EQ44" s="401">
        <f t="shared" si="641"/>
        <v>68181.818181818177</v>
      </c>
      <c r="ER44" s="401">
        <f t="shared" si="641"/>
        <v>68181.818181818177</v>
      </c>
      <c r="ES44" s="401">
        <f t="shared" si="641"/>
        <v>68181.818181818177</v>
      </c>
      <c r="ET44" s="401">
        <f t="shared" si="641"/>
        <v>68181.818181818177</v>
      </c>
      <c r="EU44" s="401">
        <f t="shared" si="641"/>
        <v>68181.818181818177</v>
      </c>
      <c r="EV44" s="401">
        <f t="shared" si="641"/>
        <v>68181.818181818177</v>
      </c>
      <c r="EW44" s="401">
        <f t="shared" si="641"/>
        <v>68181.818181818177</v>
      </c>
      <c r="EX44" s="401">
        <f t="shared" si="641"/>
        <v>68181.818181818177</v>
      </c>
      <c r="EY44" s="401">
        <f t="shared" si="641"/>
        <v>68181.818181818177</v>
      </c>
      <c r="EZ44" s="401">
        <f t="shared" si="641"/>
        <v>68181.818181818177</v>
      </c>
      <c r="FA44" s="539">
        <f t="shared" ref="FA44:FA48" si="642">SUM(EO44:EZ44)</f>
        <v>818181.81818181789</v>
      </c>
      <c r="FB44" s="401">
        <f t="shared" ref="FB44:FM44" si="643">+FB35</f>
        <v>68181.818181818177</v>
      </c>
      <c r="FC44" s="401">
        <f t="shared" si="643"/>
        <v>68181.818181818177</v>
      </c>
      <c r="FD44" s="401">
        <f t="shared" si="643"/>
        <v>68181.818181818177</v>
      </c>
      <c r="FE44" s="401">
        <f t="shared" si="643"/>
        <v>68181.818181818177</v>
      </c>
      <c r="FF44" s="401">
        <f t="shared" si="643"/>
        <v>68181.818181818177</v>
      </c>
      <c r="FG44" s="401">
        <f t="shared" si="643"/>
        <v>68181.818181818177</v>
      </c>
      <c r="FH44" s="401">
        <f t="shared" si="643"/>
        <v>68181.818181818177</v>
      </c>
      <c r="FI44" s="401">
        <f t="shared" si="643"/>
        <v>68181.818181818177</v>
      </c>
      <c r="FJ44" s="401">
        <f t="shared" si="643"/>
        <v>68181.818181818177</v>
      </c>
      <c r="FK44" s="401">
        <f t="shared" si="643"/>
        <v>68181.818181818177</v>
      </c>
      <c r="FL44" s="401">
        <f t="shared" si="643"/>
        <v>68181.818181818177</v>
      </c>
      <c r="FM44" s="401">
        <f t="shared" si="643"/>
        <v>68181.818181818177</v>
      </c>
      <c r="FN44" s="539">
        <f t="shared" ref="FN44:FN48" si="644">SUM(FB44:FM44)</f>
        <v>818181.81818181789</v>
      </c>
      <c r="FO44" s="401">
        <f t="shared" ref="FO44:FZ44" si="645">+FO35</f>
        <v>68181.818181818177</v>
      </c>
      <c r="FP44" s="401">
        <f t="shared" si="645"/>
        <v>68181.818181818177</v>
      </c>
      <c r="FQ44" s="401">
        <f t="shared" si="645"/>
        <v>68181.818181818177</v>
      </c>
      <c r="FR44" s="401">
        <f t="shared" si="645"/>
        <v>68181.818181818177</v>
      </c>
      <c r="FS44" s="401">
        <f t="shared" si="645"/>
        <v>68181.818181818177</v>
      </c>
      <c r="FT44" s="401">
        <f t="shared" si="645"/>
        <v>68181.818181818177</v>
      </c>
      <c r="FU44" s="401">
        <f t="shared" si="645"/>
        <v>68181.818181818177</v>
      </c>
      <c r="FV44" s="401">
        <f t="shared" si="645"/>
        <v>68181.818181818177</v>
      </c>
      <c r="FW44" s="401">
        <f t="shared" si="645"/>
        <v>68181.818181818177</v>
      </c>
      <c r="FX44" s="401">
        <f t="shared" si="645"/>
        <v>68181.818181818177</v>
      </c>
      <c r="FY44" s="401">
        <f t="shared" si="645"/>
        <v>68181.818181818177</v>
      </c>
      <c r="FZ44" s="401">
        <f t="shared" si="645"/>
        <v>68181.818181818177</v>
      </c>
      <c r="GA44" s="539">
        <f t="shared" ref="GA44:GA48" si="646">SUM(FO44:FZ44)</f>
        <v>818181.81818181789</v>
      </c>
      <c r="GB44" s="401">
        <f t="shared" ref="GB44:GM44" si="647">+GB35</f>
        <v>83333.333333333328</v>
      </c>
      <c r="GC44" s="401">
        <f t="shared" si="647"/>
        <v>83333.333333333328</v>
      </c>
      <c r="GD44" s="401">
        <f t="shared" si="647"/>
        <v>83333.333333333328</v>
      </c>
      <c r="GE44" s="401">
        <f t="shared" si="647"/>
        <v>83333.333333333328</v>
      </c>
      <c r="GF44" s="401">
        <f t="shared" si="647"/>
        <v>83333.333333333328</v>
      </c>
      <c r="GG44" s="401">
        <f t="shared" si="647"/>
        <v>83333.333333333328</v>
      </c>
      <c r="GH44" s="401">
        <f t="shared" si="647"/>
        <v>83333.333333333328</v>
      </c>
      <c r="GI44" s="401">
        <f t="shared" si="647"/>
        <v>83333.333333333328</v>
      </c>
      <c r="GJ44" s="401">
        <f t="shared" si="647"/>
        <v>83333.333333333328</v>
      </c>
      <c r="GK44" s="401">
        <f t="shared" si="647"/>
        <v>83333.333333333328</v>
      </c>
      <c r="GL44" s="401">
        <f t="shared" si="647"/>
        <v>83333.333333333328</v>
      </c>
      <c r="GM44" s="401">
        <f t="shared" si="647"/>
        <v>-166666.66666666666</v>
      </c>
      <c r="GN44" s="539">
        <f t="shared" ref="GN44:GN48" si="648">SUM(GB44:GM44)</f>
        <v>750000.00000000012</v>
      </c>
      <c r="GO44" s="401">
        <f t="shared" ref="GO44:GZ44" si="649">+GO35</f>
        <v>0</v>
      </c>
      <c r="GP44" s="401">
        <f t="shared" si="649"/>
        <v>0</v>
      </c>
      <c r="GQ44" s="401">
        <f t="shared" si="649"/>
        <v>0</v>
      </c>
      <c r="GR44" s="401">
        <f t="shared" si="649"/>
        <v>0</v>
      </c>
      <c r="GS44" s="401">
        <f t="shared" si="649"/>
        <v>0</v>
      </c>
      <c r="GT44" s="401">
        <f t="shared" si="649"/>
        <v>0</v>
      </c>
      <c r="GU44" s="401">
        <f t="shared" si="649"/>
        <v>0</v>
      </c>
      <c r="GV44" s="401">
        <f t="shared" si="649"/>
        <v>0</v>
      </c>
      <c r="GW44" s="401">
        <f t="shared" si="649"/>
        <v>0</v>
      </c>
      <c r="GX44" s="401">
        <f t="shared" si="649"/>
        <v>0</v>
      </c>
      <c r="GY44" s="401">
        <f t="shared" si="649"/>
        <v>0</v>
      </c>
      <c r="GZ44" s="401">
        <f t="shared" si="649"/>
        <v>0</v>
      </c>
      <c r="HA44" s="539">
        <f t="shared" ref="HA44:HA48" si="650">SUM(GO44:GZ44)</f>
        <v>0</v>
      </c>
      <c r="HB44" s="401">
        <f t="shared" ref="HB44:HM44" si="651">+HB35</f>
        <v>0</v>
      </c>
      <c r="HC44" s="401">
        <f t="shared" si="651"/>
        <v>0</v>
      </c>
      <c r="HD44" s="401">
        <f t="shared" si="651"/>
        <v>0</v>
      </c>
      <c r="HE44" s="401">
        <f t="shared" si="651"/>
        <v>0</v>
      </c>
      <c r="HF44" s="401">
        <f t="shared" si="651"/>
        <v>0</v>
      </c>
      <c r="HG44" s="401">
        <f t="shared" si="651"/>
        <v>0</v>
      </c>
      <c r="HH44" s="401">
        <f t="shared" si="651"/>
        <v>0</v>
      </c>
      <c r="HI44" s="401">
        <f t="shared" si="651"/>
        <v>0</v>
      </c>
      <c r="HJ44" s="401">
        <f t="shared" si="651"/>
        <v>0</v>
      </c>
      <c r="HK44" s="401">
        <f t="shared" si="651"/>
        <v>0</v>
      </c>
      <c r="HL44" s="401">
        <f t="shared" si="651"/>
        <v>0</v>
      </c>
      <c r="HM44" s="401">
        <f t="shared" si="651"/>
        <v>0</v>
      </c>
      <c r="HN44" s="539">
        <f t="shared" ref="HN44:HN48" si="652">SUM(HB44:HM44)</f>
        <v>0</v>
      </c>
      <c r="HO44" s="401">
        <f t="shared" ref="HO44:HZ44" si="653">+HO35</f>
        <v>0</v>
      </c>
      <c r="HP44" s="401">
        <f t="shared" si="653"/>
        <v>0</v>
      </c>
      <c r="HQ44" s="401">
        <f t="shared" si="653"/>
        <v>0</v>
      </c>
      <c r="HR44" s="401">
        <f t="shared" si="653"/>
        <v>0</v>
      </c>
      <c r="HS44" s="401">
        <f t="shared" si="653"/>
        <v>0</v>
      </c>
      <c r="HT44" s="401">
        <f t="shared" si="653"/>
        <v>0</v>
      </c>
      <c r="HU44" s="401">
        <f t="shared" si="653"/>
        <v>0</v>
      </c>
      <c r="HV44" s="401">
        <f t="shared" si="653"/>
        <v>0</v>
      </c>
      <c r="HW44" s="401">
        <f t="shared" si="653"/>
        <v>0</v>
      </c>
      <c r="HX44" s="401">
        <f t="shared" si="653"/>
        <v>0</v>
      </c>
      <c r="HY44" s="401">
        <f t="shared" si="653"/>
        <v>0</v>
      </c>
      <c r="HZ44" s="401">
        <f t="shared" si="653"/>
        <v>0</v>
      </c>
      <c r="IA44" s="539">
        <f t="shared" ref="IA44:IA48" si="654">SUM(HO44:HZ44)</f>
        <v>0</v>
      </c>
      <c r="IB44" s="401">
        <f t="shared" ref="IB44:IM44" si="655">+IB35</f>
        <v>0</v>
      </c>
      <c r="IC44" s="401">
        <f t="shared" si="655"/>
        <v>0</v>
      </c>
      <c r="ID44" s="401">
        <f t="shared" si="655"/>
        <v>0</v>
      </c>
      <c r="IE44" s="401">
        <f t="shared" si="655"/>
        <v>0</v>
      </c>
      <c r="IF44" s="401">
        <f t="shared" si="655"/>
        <v>0</v>
      </c>
      <c r="IG44" s="401">
        <f t="shared" si="655"/>
        <v>0</v>
      </c>
      <c r="IH44" s="401">
        <f t="shared" si="655"/>
        <v>0</v>
      </c>
      <c r="II44" s="401">
        <f t="shared" si="655"/>
        <v>0</v>
      </c>
      <c r="IJ44" s="401">
        <f t="shared" si="655"/>
        <v>0</v>
      </c>
      <c r="IK44" s="401">
        <f t="shared" si="655"/>
        <v>0</v>
      </c>
      <c r="IL44" s="401">
        <f t="shared" si="655"/>
        <v>0</v>
      </c>
      <c r="IM44" s="401">
        <f t="shared" si="655"/>
        <v>0</v>
      </c>
      <c r="IN44" s="539">
        <f t="shared" ref="IN44:IN48" si="656">SUM(IB44:IM44)</f>
        <v>0</v>
      </c>
      <c r="IO44" s="401">
        <f t="shared" ref="IO44:IZ44" si="657">+IO35</f>
        <v>0</v>
      </c>
      <c r="IP44" s="401">
        <f t="shared" si="657"/>
        <v>0</v>
      </c>
      <c r="IQ44" s="401">
        <f t="shared" si="657"/>
        <v>0</v>
      </c>
      <c r="IR44" s="401">
        <f t="shared" si="657"/>
        <v>0</v>
      </c>
      <c r="IS44" s="401">
        <f t="shared" si="657"/>
        <v>0</v>
      </c>
      <c r="IT44" s="401">
        <f t="shared" si="657"/>
        <v>0</v>
      </c>
      <c r="IU44" s="401">
        <f t="shared" si="657"/>
        <v>0</v>
      </c>
      <c r="IV44" s="401">
        <f t="shared" si="657"/>
        <v>0</v>
      </c>
      <c r="IW44" s="401">
        <f t="shared" si="657"/>
        <v>0</v>
      </c>
      <c r="IX44" s="401">
        <f t="shared" si="657"/>
        <v>0</v>
      </c>
      <c r="IY44" s="401">
        <f t="shared" si="657"/>
        <v>0</v>
      </c>
      <c r="IZ44" s="401">
        <f t="shared" si="657"/>
        <v>0</v>
      </c>
      <c r="JA44" s="539">
        <f t="shared" ref="JA44:JA48" si="658">SUM(IO44:IZ44)</f>
        <v>0</v>
      </c>
      <c r="JB44" s="401">
        <f t="shared" ref="JB44:JM44" si="659">+JB35</f>
        <v>0</v>
      </c>
      <c r="JC44" s="401">
        <f t="shared" si="659"/>
        <v>0</v>
      </c>
      <c r="JD44" s="401">
        <f t="shared" si="659"/>
        <v>0</v>
      </c>
      <c r="JE44" s="401">
        <f t="shared" si="659"/>
        <v>0</v>
      </c>
      <c r="JF44" s="401">
        <f t="shared" si="659"/>
        <v>0</v>
      </c>
      <c r="JG44" s="401">
        <f t="shared" si="659"/>
        <v>0</v>
      </c>
      <c r="JH44" s="401">
        <f t="shared" si="659"/>
        <v>0</v>
      </c>
      <c r="JI44" s="401">
        <f t="shared" si="659"/>
        <v>0</v>
      </c>
      <c r="JJ44" s="401">
        <f t="shared" si="659"/>
        <v>0</v>
      </c>
      <c r="JK44" s="401">
        <f t="shared" si="659"/>
        <v>0</v>
      </c>
      <c r="JL44" s="401">
        <f t="shared" si="659"/>
        <v>0</v>
      </c>
      <c r="JM44" s="401">
        <f t="shared" si="659"/>
        <v>0</v>
      </c>
      <c r="JN44" s="539">
        <f t="shared" ref="JN44:JN48" si="660">SUM(JB44:JM44)</f>
        <v>0</v>
      </c>
      <c r="JO44" s="401">
        <f t="shared" ref="JO44:JZ44" si="661">+JO35</f>
        <v>0</v>
      </c>
      <c r="JP44" s="401">
        <f t="shared" si="661"/>
        <v>0</v>
      </c>
      <c r="JQ44" s="401">
        <f t="shared" si="661"/>
        <v>0</v>
      </c>
      <c r="JR44" s="401">
        <f t="shared" si="661"/>
        <v>0</v>
      </c>
      <c r="JS44" s="401">
        <f t="shared" si="661"/>
        <v>0</v>
      </c>
      <c r="JT44" s="401">
        <f t="shared" si="661"/>
        <v>0</v>
      </c>
      <c r="JU44" s="401">
        <f t="shared" si="661"/>
        <v>0</v>
      </c>
      <c r="JV44" s="401">
        <f t="shared" si="661"/>
        <v>0</v>
      </c>
      <c r="JW44" s="401">
        <f t="shared" si="661"/>
        <v>0</v>
      </c>
      <c r="JX44" s="401">
        <f t="shared" si="661"/>
        <v>0</v>
      </c>
      <c r="JY44" s="401">
        <f t="shared" si="661"/>
        <v>0</v>
      </c>
      <c r="JZ44" s="401">
        <f t="shared" si="661"/>
        <v>0</v>
      </c>
      <c r="KA44" s="539">
        <f t="shared" ref="KA44:KA48" si="662">SUM(JO44:JZ44)</f>
        <v>0</v>
      </c>
      <c r="KB44" s="401">
        <f t="shared" ref="KB44:KM44" si="663">+KB35</f>
        <v>0</v>
      </c>
      <c r="KC44" s="401">
        <f t="shared" si="663"/>
        <v>0</v>
      </c>
      <c r="KD44" s="401">
        <f t="shared" si="663"/>
        <v>0</v>
      </c>
      <c r="KE44" s="401">
        <f t="shared" si="663"/>
        <v>0</v>
      </c>
      <c r="KF44" s="401">
        <f t="shared" si="663"/>
        <v>0</v>
      </c>
      <c r="KG44" s="401">
        <f t="shared" si="663"/>
        <v>0</v>
      </c>
      <c r="KH44" s="401">
        <f t="shared" si="663"/>
        <v>0</v>
      </c>
      <c r="KI44" s="401">
        <f t="shared" si="663"/>
        <v>0</v>
      </c>
      <c r="KJ44" s="401">
        <f t="shared" si="663"/>
        <v>0</v>
      </c>
      <c r="KK44" s="401">
        <f t="shared" si="663"/>
        <v>0</v>
      </c>
      <c r="KL44" s="401">
        <f t="shared" si="663"/>
        <v>0</v>
      </c>
      <c r="KM44" s="401">
        <f t="shared" si="663"/>
        <v>0</v>
      </c>
      <c r="KN44" s="539">
        <f t="shared" ref="KN44:KN48" si="664">SUM(KB44:KM44)</f>
        <v>0</v>
      </c>
      <c r="KO44" s="401">
        <f t="shared" ref="KO44:KZ44" si="665">+KO35</f>
        <v>0</v>
      </c>
      <c r="KP44" s="401">
        <f t="shared" si="665"/>
        <v>0</v>
      </c>
      <c r="KQ44" s="401">
        <f t="shared" si="665"/>
        <v>0</v>
      </c>
      <c r="KR44" s="401">
        <f t="shared" si="665"/>
        <v>0</v>
      </c>
      <c r="KS44" s="401">
        <f t="shared" si="665"/>
        <v>0</v>
      </c>
      <c r="KT44" s="401">
        <f t="shared" si="665"/>
        <v>0</v>
      </c>
      <c r="KU44" s="401">
        <f t="shared" si="665"/>
        <v>0</v>
      </c>
      <c r="KV44" s="401">
        <f t="shared" si="665"/>
        <v>0</v>
      </c>
      <c r="KW44" s="401">
        <f t="shared" si="665"/>
        <v>0</v>
      </c>
      <c r="KX44" s="401">
        <f t="shared" si="665"/>
        <v>0</v>
      </c>
      <c r="KY44" s="401">
        <f t="shared" si="665"/>
        <v>0</v>
      </c>
      <c r="KZ44" s="401">
        <f t="shared" si="665"/>
        <v>0</v>
      </c>
      <c r="LA44" s="539">
        <f t="shared" ref="LA44:LA48" si="666">SUM(KO44:KZ44)</f>
        <v>0</v>
      </c>
      <c r="LB44" s="401">
        <f t="shared" ref="LB44:LM44" si="667">+LB35</f>
        <v>0</v>
      </c>
      <c r="LC44" s="401">
        <f t="shared" si="667"/>
        <v>0</v>
      </c>
      <c r="LD44" s="401">
        <f t="shared" si="667"/>
        <v>0</v>
      </c>
      <c r="LE44" s="401">
        <f t="shared" si="667"/>
        <v>0</v>
      </c>
      <c r="LF44" s="401">
        <f t="shared" si="667"/>
        <v>0</v>
      </c>
      <c r="LG44" s="401">
        <f t="shared" si="667"/>
        <v>0</v>
      </c>
      <c r="LH44" s="401">
        <f t="shared" si="667"/>
        <v>0</v>
      </c>
      <c r="LI44" s="401">
        <f t="shared" si="667"/>
        <v>0</v>
      </c>
      <c r="LJ44" s="401">
        <f t="shared" si="667"/>
        <v>0</v>
      </c>
      <c r="LK44" s="401">
        <f t="shared" si="667"/>
        <v>0</v>
      </c>
      <c r="LL44" s="401">
        <f t="shared" si="667"/>
        <v>0</v>
      </c>
      <c r="LM44" s="401">
        <f t="shared" si="667"/>
        <v>0</v>
      </c>
      <c r="LN44" s="539">
        <f t="shared" ref="LN44:LN47" si="668">SUM(LB44:LM44)</f>
        <v>0</v>
      </c>
    </row>
    <row r="45" spans="1:326" s="545" customFormat="1">
      <c r="A45" s="541" t="str">
        <f t="shared" si="618"/>
        <v>M4 - Paslaugų teikimo ir priežiūros sąnaudos</v>
      </c>
      <c r="B45" s="401">
        <f>SUM(B46:B47)</f>
        <v>0</v>
      </c>
      <c r="C45" s="401">
        <f t="shared" ref="C45:M45" si="669">SUM(C46:C47)</f>
        <v>0</v>
      </c>
      <c r="D45" s="401">
        <f t="shared" si="669"/>
        <v>0</v>
      </c>
      <c r="E45" s="401">
        <f t="shared" si="669"/>
        <v>0</v>
      </c>
      <c r="F45" s="401">
        <f t="shared" si="669"/>
        <v>0</v>
      </c>
      <c r="G45" s="401">
        <f t="shared" si="669"/>
        <v>0</v>
      </c>
      <c r="H45" s="401">
        <f t="shared" si="669"/>
        <v>0</v>
      </c>
      <c r="I45" s="401">
        <f t="shared" si="669"/>
        <v>0</v>
      </c>
      <c r="J45" s="401">
        <f t="shared" si="669"/>
        <v>0</v>
      </c>
      <c r="K45" s="401">
        <f t="shared" si="669"/>
        <v>0</v>
      </c>
      <c r="L45" s="401">
        <f t="shared" si="669"/>
        <v>0</v>
      </c>
      <c r="M45" s="401">
        <f t="shared" si="669"/>
        <v>0</v>
      </c>
      <c r="N45" s="539">
        <f t="shared" ref="N45:N48" si="670">SUM(B45:M45)</f>
        <v>0</v>
      </c>
      <c r="O45" s="401">
        <f t="shared" ref="O45" si="671">SUM(O46:O47)</f>
        <v>0</v>
      </c>
      <c r="P45" s="401">
        <f t="shared" ref="P45:Z45" si="672">SUM(P46:P47)</f>
        <v>0</v>
      </c>
      <c r="Q45" s="401">
        <f t="shared" si="672"/>
        <v>0</v>
      </c>
      <c r="R45" s="401">
        <f t="shared" si="672"/>
        <v>0</v>
      </c>
      <c r="S45" s="401">
        <f t="shared" si="672"/>
        <v>0</v>
      </c>
      <c r="T45" s="401">
        <f t="shared" si="672"/>
        <v>0</v>
      </c>
      <c r="U45" s="401">
        <f t="shared" si="672"/>
        <v>0</v>
      </c>
      <c r="V45" s="401">
        <f t="shared" si="672"/>
        <v>0</v>
      </c>
      <c r="W45" s="401">
        <f t="shared" si="672"/>
        <v>0</v>
      </c>
      <c r="X45" s="401">
        <f t="shared" si="672"/>
        <v>0</v>
      </c>
      <c r="Y45" s="401">
        <f t="shared" si="672"/>
        <v>0</v>
      </c>
      <c r="Z45" s="401">
        <f t="shared" si="672"/>
        <v>0</v>
      </c>
      <c r="AA45" s="539">
        <f t="shared" si="622"/>
        <v>0</v>
      </c>
      <c r="AB45" s="401">
        <f t="shared" ref="AB45:AM45" si="673">SUM(AB46:AB47)</f>
        <v>0</v>
      </c>
      <c r="AC45" s="401">
        <f t="shared" si="673"/>
        <v>0</v>
      </c>
      <c r="AD45" s="401">
        <f t="shared" si="673"/>
        <v>0</v>
      </c>
      <c r="AE45" s="401">
        <f t="shared" si="673"/>
        <v>0</v>
      </c>
      <c r="AF45" s="401">
        <f t="shared" si="673"/>
        <v>0</v>
      </c>
      <c r="AG45" s="401">
        <f t="shared" si="673"/>
        <v>0</v>
      </c>
      <c r="AH45" s="401">
        <f t="shared" si="673"/>
        <v>0</v>
      </c>
      <c r="AI45" s="401">
        <f t="shared" si="673"/>
        <v>0</v>
      </c>
      <c r="AJ45" s="401">
        <f t="shared" si="673"/>
        <v>0</v>
      </c>
      <c r="AK45" s="401">
        <f t="shared" si="673"/>
        <v>0</v>
      </c>
      <c r="AL45" s="401">
        <f t="shared" si="673"/>
        <v>0</v>
      </c>
      <c r="AM45" s="401">
        <f t="shared" si="673"/>
        <v>0</v>
      </c>
      <c r="AN45" s="539">
        <f t="shared" si="624"/>
        <v>0</v>
      </c>
      <c r="AO45" s="401">
        <f t="shared" ref="AO45:AZ45" si="674">SUM(AO46:AO47)</f>
        <v>6374.2408333333342</v>
      </c>
      <c r="AP45" s="401">
        <f t="shared" si="674"/>
        <v>6374.2408333333342</v>
      </c>
      <c r="AQ45" s="401">
        <f t="shared" si="674"/>
        <v>6374.2408333333342</v>
      </c>
      <c r="AR45" s="401">
        <f t="shared" si="674"/>
        <v>6374.2408333333342</v>
      </c>
      <c r="AS45" s="401">
        <f t="shared" si="674"/>
        <v>6374.2408333333342</v>
      </c>
      <c r="AT45" s="401">
        <f t="shared" si="674"/>
        <v>6374.2408333333342</v>
      </c>
      <c r="AU45" s="401">
        <f t="shared" si="674"/>
        <v>6374.2408333333342</v>
      </c>
      <c r="AV45" s="401">
        <f t="shared" si="674"/>
        <v>6374.2408333333342</v>
      </c>
      <c r="AW45" s="401">
        <f t="shared" si="674"/>
        <v>6374.2408333333342</v>
      </c>
      <c r="AX45" s="401">
        <f t="shared" si="674"/>
        <v>6374.2408333333342</v>
      </c>
      <c r="AY45" s="401">
        <f t="shared" si="674"/>
        <v>6374.2408333333342</v>
      </c>
      <c r="AZ45" s="401">
        <f t="shared" si="674"/>
        <v>6374.2408333333342</v>
      </c>
      <c r="BA45" s="539">
        <f t="shared" si="626"/>
        <v>76490.890000000014</v>
      </c>
      <c r="BB45" s="401">
        <f t="shared" ref="BB45:BM45" si="675">SUM(BB46:BB47)</f>
        <v>6374.2408333333342</v>
      </c>
      <c r="BC45" s="401">
        <f t="shared" si="675"/>
        <v>6374.2408333333342</v>
      </c>
      <c r="BD45" s="401">
        <f t="shared" si="675"/>
        <v>6374.2408333333342</v>
      </c>
      <c r="BE45" s="401">
        <f t="shared" si="675"/>
        <v>6374.2408333333342</v>
      </c>
      <c r="BF45" s="401">
        <f t="shared" si="675"/>
        <v>6374.2408333333342</v>
      </c>
      <c r="BG45" s="401">
        <f t="shared" si="675"/>
        <v>6374.2408333333342</v>
      </c>
      <c r="BH45" s="401">
        <f t="shared" si="675"/>
        <v>6374.2408333333342</v>
      </c>
      <c r="BI45" s="401">
        <f t="shared" si="675"/>
        <v>6374.2408333333342</v>
      </c>
      <c r="BJ45" s="401">
        <f t="shared" si="675"/>
        <v>6374.2408333333342</v>
      </c>
      <c r="BK45" s="401">
        <f t="shared" si="675"/>
        <v>6374.2408333333342</v>
      </c>
      <c r="BL45" s="401">
        <f t="shared" si="675"/>
        <v>6374.2408333333342</v>
      </c>
      <c r="BM45" s="401">
        <f t="shared" si="675"/>
        <v>6374.2408333333342</v>
      </c>
      <c r="BN45" s="539">
        <f t="shared" si="628"/>
        <v>76490.890000000014</v>
      </c>
      <c r="BO45" s="401">
        <f t="shared" ref="BO45:BZ45" si="676">SUM(BO46:BO47)</f>
        <v>6374.2408333333342</v>
      </c>
      <c r="BP45" s="401">
        <f t="shared" si="676"/>
        <v>6374.2408333333342</v>
      </c>
      <c r="BQ45" s="401">
        <f t="shared" si="676"/>
        <v>6374.2408333333342</v>
      </c>
      <c r="BR45" s="401">
        <f t="shared" si="676"/>
        <v>6374.2408333333342</v>
      </c>
      <c r="BS45" s="401">
        <f t="shared" si="676"/>
        <v>6374.2408333333342</v>
      </c>
      <c r="BT45" s="401">
        <f t="shared" si="676"/>
        <v>6374.2408333333342</v>
      </c>
      <c r="BU45" s="401">
        <f t="shared" si="676"/>
        <v>6374.2408333333342</v>
      </c>
      <c r="BV45" s="401">
        <f t="shared" si="676"/>
        <v>6374.2408333333342</v>
      </c>
      <c r="BW45" s="401">
        <f t="shared" si="676"/>
        <v>6374.2408333333342</v>
      </c>
      <c r="BX45" s="401">
        <f t="shared" si="676"/>
        <v>6374.2408333333342</v>
      </c>
      <c r="BY45" s="401">
        <f t="shared" si="676"/>
        <v>6374.2408333333342</v>
      </c>
      <c r="BZ45" s="401">
        <f t="shared" si="676"/>
        <v>6374.2408333333342</v>
      </c>
      <c r="CA45" s="539">
        <f t="shared" si="630"/>
        <v>76490.890000000014</v>
      </c>
      <c r="CB45" s="401">
        <f t="shared" ref="CB45:CM45" si="677">SUM(CB46:CB47)</f>
        <v>6374.2408333333342</v>
      </c>
      <c r="CC45" s="401">
        <f t="shared" si="677"/>
        <v>6374.2408333333342</v>
      </c>
      <c r="CD45" s="401">
        <f t="shared" si="677"/>
        <v>6374.2408333333342</v>
      </c>
      <c r="CE45" s="401">
        <f t="shared" si="677"/>
        <v>6374.2408333333342</v>
      </c>
      <c r="CF45" s="401">
        <f t="shared" si="677"/>
        <v>6374.2408333333342</v>
      </c>
      <c r="CG45" s="401">
        <f t="shared" si="677"/>
        <v>6374.2408333333342</v>
      </c>
      <c r="CH45" s="401">
        <f t="shared" si="677"/>
        <v>6374.2408333333342</v>
      </c>
      <c r="CI45" s="401">
        <f t="shared" si="677"/>
        <v>6374.2408333333342</v>
      </c>
      <c r="CJ45" s="401">
        <f t="shared" si="677"/>
        <v>6374.2408333333342</v>
      </c>
      <c r="CK45" s="401">
        <f t="shared" si="677"/>
        <v>6374.2408333333342</v>
      </c>
      <c r="CL45" s="401">
        <f t="shared" si="677"/>
        <v>6374.2408333333342</v>
      </c>
      <c r="CM45" s="401">
        <f t="shared" si="677"/>
        <v>6374.2408333333342</v>
      </c>
      <c r="CN45" s="539">
        <f t="shared" si="632"/>
        <v>76490.890000000014</v>
      </c>
      <c r="CO45" s="401">
        <f t="shared" ref="CO45:CZ45" si="678">SUM(CO46:CO47)</f>
        <v>6374.2408333333342</v>
      </c>
      <c r="CP45" s="401">
        <f t="shared" si="678"/>
        <v>6374.2408333333342</v>
      </c>
      <c r="CQ45" s="401">
        <f t="shared" si="678"/>
        <v>6374.2408333333342</v>
      </c>
      <c r="CR45" s="401">
        <f t="shared" si="678"/>
        <v>6374.2408333333342</v>
      </c>
      <c r="CS45" s="401">
        <f t="shared" si="678"/>
        <v>6374.2408333333342</v>
      </c>
      <c r="CT45" s="401">
        <f t="shared" si="678"/>
        <v>6374.2408333333342</v>
      </c>
      <c r="CU45" s="401">
        <f t="shared" si="678"/>
        <v>6374.2408333333342</v>
      </c>
      <c r="CV45" s="401">
        <f t="shared" si="678"/>
        <v>6374.2408333333342</v>
      </c>
      <c r="CW45" s="401">
        <f t="shared" si="678"/>
        <v>6374.2408333333342</v>
      </c>
      <c r="CX45" s="401">
        <f t="shared" si="678"/>
        <v>6374.2408333333342</v>
      </c>
      <c r="CY45" s="401">
        <f t="shared" si="678"/>
        <v>6374.2408333333342</v>
      </c>
      <c r="CZ45" s="401">
        <f t="shared" si="678"/>
        <v>6374.2408333333342</v>
      </c>
      <c r="DA45" s="539">
        <f t="shared" si="634"/>
        <v>76490.890000000014</v>
      </c>
      <c r="DB45" s="401">
        <f t="shared" ref="DB45:DM45" si="679">SUM(DB46:DB47)</f>
        <v>6374.2408333333342</v>
      </c>
      <c r="DC45" s="401">
        <f t="shared" si="679"/>
        <v>6374.2408333333342</v>
      </c>
      <c r="DD45" s="401">
        <f t="shared" si="679"/>
        <v>6374.2408333333342</v>
      </c>
      <c r="DE45" s="401">
        <f t="shared" si="679"/>
        <v>6374.2408333333342</v>
      </c>
      <c r="DF45" s="401">
        <f t="shared" si="679"/>
        <v>6374.2408333333342</v>
      </c>
      <c r="DG45" s="401">
        <f t="shared" si="679"/>
        <v>6374.2408333333342</v>
      </c>
      <c r="DH45" s="401">
        <f t="shared" si="679"/>
        <v>6374.2408333333342</v>
      </c>
      <c r="DI45" s="401">
        <f t="shared" si="679"/>
        <v>6374.2408333333342</v>
      </c>
      <c r="DJ45" s="401">
        <f t="shared" si="679"/>
        <v>6374.2408333333342</v>
      </c>
      <c r="DK45" s="401">
        <f t="shared" si="679"/>
        <v>6374.2408333333342</v>
      </c>
      <c r="DL45" s="401">
        <f t="shared" si="679"/>
        <v>6374.2408333333342</v>
      </c>
      <c r="DM45" s="401">
        <f t="shared" si="679"/>
        <v>6374.2408333333342</v>
      </c>
      <c r="DN45" s="539">
        <f t="shared" si="636"/>
        <v>76490.890000000014</v>
      </c>
      <c r="DO45" s="401">
        <f t="shared" ref="DO45:DZ45" si="680">SUM(DO46:DO47)</f>
        <v>6374.2408333333342</v>
      </c>
      <c r="DP45" s="401">
        <f t="shared" si="680"/>
        <v>6374.2408333333342</v>
      </c>
      <c r="DQ45" s="401">
        <f t="shared" si="680"/>
        <v>6374.2408333333342</v>
      </c>
      <c r="DR45" s="401">
        <f t="shared" si="680"/>
        <v>6374.2408333333342</v>
      </c>
      <c r="DS45" s="401">
        <f t="shared" si="680"/>
        <v>6374.2408333333342</v>
      </c>
      <c r="DT45" s="401">
        <f t="shared" si="680"/>
        <v>6374.2408333333342</v>
      </c>
      <c r="DU45" s="401">
        <f t="shared" si="680"/>
        <v>6374.2408333333342</v>
      </c>
      <c r="DV45" s="401">
        <f t="shared" si="680"/>
        <v>6374.2408333333342</v>
      </c>
      <c r="DW45" s="401">
        <f t="shared" si="680"/>
        <v>6374.2408333333342</v>
      </c>
      <c r="DX45" s="401">
        <f t="shared" si="680"/>
        <v>6374.2408333333342</v>
      </c>
      <c r="DY45" s="401">
        <f t="shared" si="680"/>
        <v>6374.2408333333342</v>
      </c>
      <c r="DZ45" s="401">
        <f t="shared" si="680"/>
        <v>6374.2408333333342</v>
      </c>
      <c r="EA45" s="539">
        <f t="shared" si="638"/>
        <v>76490.890000000014</v>
      </c>
      <c r="EB45" s="401">
        <f t="shared" ref="EB45:EM45" si="681">SUM(EB46:EB47)</f>
        <v>6374.2408333333342</v>
      </c>
      <c r="EC45" s="401">
        <f t="shared" si="681"/>
        <v>6374.2408333333342</v>
      </c>
      <c r="ED45" s="401">
        <f t="shared" si="681"/>
        <v>6374.2408333333342</v>
      </c>
      <c r="EE45" s="401">
        <f t="shared" si="681"/>
        <v>6374.2408333333342</v>
      </c>
      <c r="EF45" s="401">
        <f t="shared" si="681"/>
        <v>6374.2408333333342</v>
      </c>
      <c r="EG45" s="401">
        <f t="shared" si="681"/>
        <v>6374.2408333333342</v>
      </c>
      <c r="EH45" s="401">
        <f t="shared" si="681"/>
        <v>6374.2408333333342</v>
      </c>
      <c r="EI45" s="401">
        <f t="shared" si="681"/>
        <v>6374.2408333333342</v>
      </c>
      <c r="EJ45" s="401">
        <f t="shared" si="681"/>
        <v>6374.2408333333342</v>
      </c>
      <c r="EK45" s="401">
        <f t="shared" si="681"/>
        <v>6374.2408333333342</v>
      </c>
      <c r="EL45" s="401">
        <f t="shared" si="681"/>
        <v>6374.2408333333342</v>
      </c>
      <c r="EM45" s="401">
        <f t="shared" si="681"/>
        <v>6374.2408333333342</v>
      </c>
      <c r="EN45" s="539">
        <f t="shared" si="640"/>
        <v>76490.890000000014</v>
      </c>
      <c r="EO45" s="401">
        <f t="shared" ref="EO45:EZ45" si="682">SUM(EO46:EO47)</f>
        <v>6374.2408333333342</v>
      </c>
      <c r="EP45" s="401">
        <f t="shared" si="682"/>
        <v>6374.2408333333342</v>
      </c>
      <c r="EQ45" s="401">
        <f t="shared" si="682"/>
        <v>6374.2408333333342</v>
      </c>
      <c r="ER45" s="401">
        <f t="shared" si="682"/>
        <v>6374.2408333333342</v>
      </c>
      <c r="ES45" s="401">
        <f t="shared" si="682"/>
        <v>6374.2408333333342</v>
      </c>
      <c r="ET45" s="401">
        <f t="shared" si="682"/>
        <v>6374.2408333333342</v>
      </c>
      <c r="EU45" s="401">
        <f t="shared" si="682"/>
        <v>6374.2408333333342</v>
      </c>
      <c r="EV45" s="401">
        <f t="shared" si="682"/>
        <v>6374.2408333333342</v>
      </c>
      <c r="EW45" s="401">
        <f t="shared" si="682"/>
        <v>6374.2408333333342</v>
      </c>
      <c r="EX45" s="401">
        <f t="shared" si="682"/>
        <v>6374.2408333333342</v>
      </c>
      <c r="EY45" s="401">
        <f t="shared" si="682"/>
        <v>6374.2408333333342</v>
      </c>
      <c r="EZ45" s="401">
        <f t="shared" si="682"/>
        <v>6374.2408333333342</v>
      </c>
      <c r="FA45" s="539">
        <f t="shared" si="642"/>
        <v>76490.890000000014</v>
      </c>
      <c r="FB45" s="401">
        <f t="shared" ref="FB45:FM45" si="683">SUM(FB46:FB47)</f>
        <v>6374.2408333333342</v>
      </c>
      <c r="FC45" s="401">
        <f t="shared" si="683"/>
        <v>6374.2408333333342</v>
      </c>
      <c r="FD45" s="401">
        <f t="shared" si="683"/>
        <v>6374.2408333333342</v>
      </c>
      <c r="FE45" s="401">
        <f t="shared" si="683"/>
        <v>6374.2408333333342</v>
      </c>
      <c r="FF45" s="401">
        <f t="shared" si="683"/>
        <v>6374.2408333333342</v>
      </c>
      <c r="FG45" s="401">
        <f t="shared" si="683"/>
        <v>6374.2408333333342</v>
      </c>
      <c r="FH45" s="401">
        <f t="shared" si="683"/>
        <v>6374.2408333333342</v>
      </c>
      <c r="FI45" s="401">
        <f t="shared" si="683"/>
        <v>6374.2408333333342</v>
      </c>
      <c r="FJ45" s="401">
        <f t="shared" si="683"/>
        <v>6374.2408333333342</v>
      </c>
      <c r="FK45" s="401">
        <f t="shared" si="683"/>
        <v>6374.2408333333342</v>
      </c>
      <c r="FL45" s="401">
        <f t="shared" si="683"/>
        <v>6374.2408333333342</v>
      </c>
      <c r="FM45" s="401">
        <f t="shared" si="683"/>
        <v>6374.2408333333342</v>
      </c>
      <c r="FN45" s="539">
        <f t="shared" si="644"/>
        <v>76490.890000000014</v>
      </c>
      <c r="FO45" s="401">
        <f t="shared" ref="FO45:FZ45" si="684">SUM(FO46:FO47)</f>
        <v>6374.2408333333342</v>
      </c>
      <c r="FP45" s="401">
        <f t="shared" si="684"/>
        <v>6374.2408333333342</v>
      </c>
      <c r="FQ45" s="401">
        <f t="shared" si="684"/>
        <v>6374.2408333333342</v>
      </c>
      <c r="FR45" s="401">
        <f t="shared" si="684"/>
        <v>6374.2408333333342</v>
      </c>
      <c r="FS45" s="401">
        <f t="shared" si="684"/>
        <v>6374.2408333333342</v>
      </c>
      <c r="FT45" s="401">
        <f t="shared" si="684"/>
        <v>6374.2408333333342</v>
      </c>
      <c r="FU45" s="401">
        <f t="shared" si="684"/>
        <v>6374.2408333333342</v>
      </c>
      <c r="FV45" s="401">
        <f t="shared" si="684"/>
        <v>6374.2408333333342</v>
      </c>
      <c r="FW45" s="401">
        <f t="shared" si="684"/>
        <v>6374.2408333333342</v>
      </c>
      <c r="FX45" s="401">
        <f t="shared" si="684"/>
        <v>6374.2408333333342</v>
      </c>
      <c r="FY45" s="401">
        <f t="shared" si="684"/>
        <v>6374.2408333333342</v>
      </c>
      <c r="FZ45" s="401">
        <f t="shared" si="684"/>
        <v>6374.2408333333342</v>
      </c>
      <c r="GA45" s="539">
        <f t="shared" si="646"/>
        <v>76490.890000000014</v>
      </c>
      <c r="GB45" s="401">
        <f t="shared" ref="GB45:GM45" si="685">SUM(GB46:GB47)</f>
        <v>6374.2408333333342</v>
      </c>
      <c r="GC45" s="401">
        <f t="shared" si="685"/>
        <v>6374.2408333333342</v>
      </c>
      <c r="GD45" s="401">
        <f t="shared" si="685"/>
        <v>6374.2408333333342</v>
      </c>
      <c r="GE45" s="401">
        <f t="shared" si="685"/>
        <v>6374.2408333333342</v>
      </c>
      <c r="GF45" s="401">
        <f t="shared" si="685"/>
        <v>6374.2408333333342</v>
      </c>
      <c r="GG45" s="401">
        <f t="shared" si="685"/>
        <v>6374.2408333333342</v>
      </c>
      <c r="GH45" s="401">
        <f t="shared" si="685"/>
        <v>6374.2408333333342</v>
      </c>
      <c r="GI45" s="401">
        <f t="shared" si="685"/>
        <v>6374.2408333333342</v>
      </c>
      <c r="GJ45" s="401">
        <f t="shared" si="685"/>
        <v>6374.2408333333342</v>
      </c>
      <c r="GK45" s="401">
        <f t="shared" si="685"/>
        <v>6374.2408333333342</v>
      </c>
      <c r="GL45" s="401">
        <f t="shared" si="685"/>
        <v>6374.2408333333342</v>
      </c>
      <c r="GM45" s="401">
        <f t="shared" si="685"/>
        <v>6374.2408333333342</v>
      </c>
      <c r="GN45" s="539">
        <f t="shared" si="648"/>
        <v>76490.890000000014</v>
      </c>
      <c r="GO45" s="401">
        <f t="shared" ref="GO45:GZ45" si="686">SUM(GO46:GO47)</f>
        <v>0</v>
      </c>
      <c r="GP45" s="401">
        <f t="shared" si="686"/>
        <v>0</v>
      </c>
      <c r="GQ45" s="401">
        <f t="shared" si="686"/>
        <v>0</v>
      </c>
      <c r="GR45" s="401">
        <f t="shared" si="686"/>
        <v>0</v>
      </c>
      <c r="GS45" s="401">
        <f t="shared" si="686"/>
        <v>0</v>
      </c>
      <c r="GT45" s="401">
        <f t="shared" si="686"/>
        <v>0</v>
      </c>
      <c r="GU45" s="401">
        <f t="shared" si="686"/>
        <v>0</v>
      </c>
      <c r="GV45" s="401">
        <f t="shared" si="686"/>
        <v>0</v>
      </c>
      <c r="GW45" s="401">
        <f t="shared" si="686"/>
        <v>0</v>
      </c>
      <c r="GX45" s="401">
        <f t="shared" si="686"/>
        <v>0</v>
      </c>
      <c r="GY45" s="401">
        <f t="shared" si="686"/>
        <v>0</v>
      </c>
      <c r="GZ45" s="401">
        <f t="shared" si="686"/>
        <v>0</v>
      </c>
      <c r="HA45" s="539">
        <f t="shared" si="650"/>
        <v>0</v>
      </c>
      <c r="HB45" s="401">
        <f t="shared" ref="HB45:HM45" si="687">SUM(HB46:HB47)</f>
        <v>0</v>
      </c>
      <c r="HC45" s="401">
        <f t="shared" si="687"/>
        <v>0</v>
      </c>
      <c r="HD45" s="401">
        <f t="shared" si="687"/>
        <v>0</v>
      </c>
      <c r="HE45" s="401">
        <f t="shared" si="687"/>
        <v>0</v>
      </c>
      <c r="HF45" s="401">
        <f t="shared" si="687"/>
        <v>0</v>
      </c>
      <c r="HG45" s="401">
        <f t="shared" si="687"/>
        <v>0</v>
      </c>
      <c r="HH45" s="401">
        <f t="shared" si="687"/>
        <v>0</v>
      </c>
      <c r="HI45" s="401">
        <f t="shared" si="687"/>
        <v>0</v>
      </c>
      <c r="HJ45" s="401">
        <f t="shared" si="687"/>
        <v>0</v>
      </c>
      <c r="HK45" s="401">
        <f t="shared" si="687"/>
        <v>0</v>
      </c>
      <c r="HL45" s="401">
        <f t="shared" si="687"/>
        <v>0</v>
      </c>
      <c r="HM45" s="401">
        <f t="shared" si="687"/>
        <v>0</v>
      </c>
      <c r="HN45" s="539">
        <f t="shared" si="652"/>
        <v>0</v>
      </c>
      <c r="HO45" s="401">
        <f t="shared" ref="HO45:HZ45" si="688">SUM(HO46:HO47)</f>
        <v>0</v>
      </c>
      <c r="HP45" s="401">
        <f t="shared" si="688"/>
        <v>0</v>
      </c>
      <c r="HQ45" s="401">
        <f t="shared" si="688"/>
        <v>0</v>
      </c>
      <c r="HR45" s="401">
        <f t="shared" si="688"/>
        <v>0</v>
      </c>
      <c r="HS45" s="401">
        <f t="shared" si="688"/>
        <v>0</v>
      </c>
      <c r="HT45" s="401">
        <f t="shared" si="688"/>
        <v>0</v>
      </c>
      <c r="HU45" s="401">
        <f t="shared" si="688"/>
        <v>0</v>
      </c>
      <c r="HV45" s="401">
        <f t="shared" si="688"/>
        <v>0</v>
      </c>
      <c r="HW45" s="401">
        <f t="shared" si="688"/>
        <v>0</v>
      </c>
      <c r="HX45" s="401">
        <f t="shared" si="688"/>
        <v>0</v>
      </c>
      <c r="HY45" s="401">
        <f t="shared" si="688"/>
        <v>0</v>
      </c>
      <c r="HZ45" s="401">
        <f t="shared" si="688"/>
        <v>0</v>
      </c>
      <c r="IA45" s="539">
        <f t="shared" si="654"/>
        <v>0</v>
      </c>
      <c r="IB45" s="401">
        <f t="shared" ref="IB45:IM45" si="689">SUM(IB46:IB47)</f>
        <v>0</v>
      </c>
      <c r="IC45" s="401">
        <f t="shared" si="689"/>
        <v>0</v>
      </c>
      <c r="ID45" s="401">
        <f t="shared" si="689"/>
        <v>0</v>
      </c>
      <c r="IE45" s="401">
        <f t="shared" si="689"/>
        <v>0</v>
      </c>
      <c r="IF45" s="401">
        <f t="shared" si="689"/>
        <v>0</v>
      </c>
      <c r="IG45" s="401">
        <f t="shared" si="689"/>
        <v>0</v>
      </c>
      <c r="IH45" s="401">
        <f t="shared" si="689"/>
        <v>0</v>
      </c>
      <c r="II45" s="401">
        <f t="shared" si="689"/>
        <v>0</v>
      </c>
      <c r="IJ45" s="401">
        <f t="shared" si="689"/>
        <v>0</v>
      </c>
      <c r="IK45" s="401">
        <f t="shared" si="689"/>
        <v>0</v>
      </c>
      <c r="IL45" s="401">
        <f t="shared" si="689"/>
        <v>0</v>
      </c>
      <c r="IM45" s="401">
        <f t="shared" si="689"/>
        <v>0</v>
      </c>
      <c r="IN45" s="539">
        <f t="shared" si="656"/>
        <v>0</v>
      </c>
      <c r="IO45" s="401">
        <f t="shared" ref="IO45:IZ45" si="690">SUM(IO46:IO47)</f>
        <v>0</v>
      </c>
      <c r="IP45" s="401">
        <f t="shared" si="690"/>
        <v>0</v>
      </c>
      <c r="IQ45" s="401">
        <f t="shared" si="690"/>
        <v>0</v>
      </c>
      <c r="IR45" s="401">
        <f t="shared" si="690"/>
        <v>0</v>
      </c>
      <c r="IS45" s="401">
        <f t="shared" si="690"/>
        <v>0</v>
      </c>
      <c r="IT45" s="401">
        <f t="shared" si="690"/>
        <v>0</v>
      </c>
      <c r="IU45" s="401">
        <f t="shared" si="690"/>
        <v>0</v>
      </c>
      <c r="IV45" s="401">
        <f t="shared" si="690"/>
        <v>0</v>
      </c>
      <c r="IW45" s="401">
        <f t="shared" si="690"/>
        <v>0</v>
      </c>
      <c r="IX45" s="401">
        <f t="shared" si="690"/>
        <v>0</v>
      </c>
      <c r="IY45" s="401">
        <f t="shared" si="690"/>
        <v>0</v>
      </c>
      <c r="IZ45" s="401">
        <f t="shared" si="690"/>
        <v>0</v>
      </c>
      <c r="JA45" s="539">
        <f t="shared" si="658"/>
        <v>0</v>
      </c>
      <c r="JB45" s="401">
        <f t="shared" ref="JB45:JM45" si="691">SUM(JB46:JB47)</f>
        <v>0</v>
      </c>
      <c r="JC45" s="401">
        <f t="shared" si="691"/>
        <v>0</v>
      </c>
      <c r="JD45" s="401">
        <f t="shared" si="691"/>
        <v>0</v>
      </c>
      <c r="JE45" s="401">
        <f t="shared" si="691"/>
        <v>0</v>
      </c>
      <c r="JF45" s="401">
        <f t="shared" si="691"/>
        <v>0</v>
      </c>
      <c r="JG45" s="401">
        <f t="shared" si="691"/>
        <v>0</v>
      </c>
      <c r="JH45" s="401">
        <f t="shared" si="691"/>
        <v>0</v>
      </c>
      <c r="JI45" s="401">
        <f t="shared" si="691"/>
        <v>0</v>
      </c>
      <c r="JJ45" s="401">
        <f t="shared" si="691"/>
        <v>0</v>
      </c>
      <c r="JK45" s="401">
        <f t="shared" si="691"/>
        <v>0</v>
      </c>
      <c r="JL45" s="401">
        <f t="shared" si="691"/>
        <v>0</v>
      </c>
      <c r="JM45" s="401">
        <f t="shared" si="691"/>
        <v>0</v>
      </c>
      <c r="JN45" s="539">
        <f t="shared" si="660"/>
        <v>0</v>
      </c>
      <c r="JO45" s="401">
        <f t="shared" ref="JO45:JZ45" si="692">SUM(JO46:JO47)</f>
        <v>0</v>
      </c>
      <c r="JP45" s="401">
        <f t="shared" si="692"/>
        <v>0</v>
      </c>
      <c r="JQ45" s="401">
        <f t="shared" si="692"/>
        <v>0</v>
      </c>
      <c r="JR45" s="401">
        <f t="shared" si="692"/>
        <v>0</v>
      </c>
      <c r="JS45" s="401">
        <f t="shared" si="692"/>
        <v>0</v>
      </c>
      <c r="JT45" s="401">
        <f t="shared" si="692"/>
        <v>0</v>
      </c>
      <c r="JU45" s="401">
        <f t="shared" si="692"/>
        <v>0</v>
      </c>
      <c r="JV45" s="401">
        <f t="shared" si="692"/>
        <v>0</v>
      </c>
      <c r="JW45" s="401">
        <f t="shared" si="692"/>
        <v>0</v>
      </c>
      <c r="JX45" s="401">
        <f t="shared" si="692"/>
        <v>0</v>
      </c>
      <c r="JY45" s="401">
        <f t="shared" si="692"/>
        <v>0</v>
      </c>
      <c r="JZ45" s="401">
        <f t="shared" si="692"/>
        <v>0</v>
      </c>
      <c r="KA45" s="539">
        <f t="shared" si="662"/>
        <v>0</v>
      </c>
      <c r="KB45" s="401">
        <f t="shared" ref="KB45:KM45" si="693">SUM(KB46:KB47)</f>
        <v>0</v>
      </c>
      <c r="KC45" s="401">
        <f t="shared" si="693"/>
        <v>0</v>
      </c>
      <c r="KD45" s="401">
        <f t="shared" si="693"/>
        <v>0</v>
      </c>
      <c r="KE45" s="401">
        <f t="shared" si="693"/>
        <v>0</v>
      </c>
      <c r="KF45" s="401">
        <f t="shared" si="693"/>
        <v>0</v>
      </c>
      <c r="KG45" s="401">
        <f t="shared" si="693"/>
        <v>0</v>
      </c>
      <c r="KH45" s="401">
        <f t="shared" si="693"/>
        <v>0</v>
      </c>
      <c r="KI45" s="401">
        <f t="shared" si="693"/>
        <v>0</v>
      </c>
      <c r="KJ45" s="401">
        <f t="shared" si="693"/>
        <v>0</v>
      </c>
      <c r="KK45" s="401">
        <f t="shared" si="693"/>
        <v>0</v>
      </c>
      <c r="KL45" s="401">
        <f t="shared" si="693"/>
        <v>0</v>
      </c>
      <c r="KM45" s="401">
        <f t="shared" si="693"/>
        <v>0</v>
      </c>
      <c r="KN45" s="539">
        <f t="shared" si="664"/>
        <v>0</v>
      </c>
      <c r="KO45" s="401">
        <f t="shared" ref="KO45:KZ45" si="694">SUM(KO46:KO47)</f>
        <v>0</v>
      </c>
      <c r="KP45" s="401">
        <f t="shared" si="694"/>
        <v>0</v>
      </c>
      <c r="KQ45" s="401">
        <f t="shared" si="694"/>
        <v>0</v>
      </c>
      <c r="KR45" s="401">
        <f t="shared" si="694"/>
        <v>0</v>
      </c>
      <c r="KS45" s="401">
        <f t="shared" si="694"/>
        <v>0</v>
      </c>
      <c r="KT45" s="401">
        <f t="shared" si="694"/>
        <v>0</v>
      </c>
      <c r="KU45" s="401">
        <f t="shared" si="694"/>
        <v>0</v>
      </c>
      <c r="KV45" s="401">
        <f t="shared" si="694"/>
        <v>0</v>
      </c>
      <c r="KW45" s="401">
        <f t="shared" si="694"/>
        <v>0</v>
      </c>
      <c r="KX45" s="401">
        <f t="shared" si="694"/>
        <v>0</v>
      </c>
      <c r="KY45" s="401">
        <f t="shared" si="694"/>
        <v>0</v>
      </c>
      <c r="KZ45" s="401">
        <f t="shared" si="694"/>
        <v>0</v>
      </c>
      <c r="LA45" s="539">
        <f t="shared" si="666"/>
        <v>0</v>
      </c>
      <c r="LB45" s="401">
        <f t="shared" ref="LB45:LM45" si="695">SUM(LB46:LB47)</f>
        <v>0</v>
      </c>
      <c r="LC45" s="401">
        <f t="shared" si="695"/>
        <v>0</v>
      </c>
      <c r="LD45" s="401">
        <f t="shared" si="695"/>
        <v>0</v>
      </c>
      <c r="LE45" s="401">
        <f t="shared" si="695"/>
        <v>0</v>
      </c>
      <c r="LF45" s="401">
        <f t="shared" si="695"/>
        <v>0</v>
      </c>
      <c r="LG45" s="401">
        <f t="shared" si="695"/>
        <v>0</v>
      </c>
      <c r="LH45" s="401">
        <f t="shared" si="695"/>
        <v>0</v>
      </c>
      <c r="LI45" s="401">
        <f t="shared" si="695"/>
        <v>0</v>
      </c>
      <c r="LJ45" s="401">
        <f t="shared" si="695"/>
        <v>0</v>
      </c>
      <c r="LK45" s="401">
        <f t="shared" si="695"/>
        <v>0</v>
      </c>
      <c r="LL45" s="401">
        <f t="shared" si="695"/>
        <v>0</v>
      </c>
      <c r="LM45" s="401">
        <f t="shared" si="695"/>
        <v>0</v>
      </c>
      <c r="LN45" s="539">
        <f t="shared" si="668"/>
        <v>0</v>
      </c>
    </row>
    <row r="46" spans="1:326" s="545" customFormat="1">
      <c r="A46" s="541" t="str">
        <f t="shared" si="618"/>
        <v>M4.1 - Paslaugų teikimo sąnaudos</v>
      </c>
      <c r="B46" s="402">
        <f>IF(B5,B26*Indeksacija!$G$9,0)</f>
        <v>0</v>
      </c>
      <c r="C46" s="402">
        <f>IF(C5,C26*Indeksacija!$G$9,0)</f>
        <v>0</v>
      </c>
      <c r="D46" s="402">
        <f>IF(D5,D26*Indeksacija!$G$9,0)</f>
        <v>0</v>
      </c>
      <c r="E46" s="402">
        <f>IF(E5,E26*Indeksacija!$G$9,0)</f>
        <v>0</v>
      </c>
      <c r="F46" s="402">
        <f>IF(F5,F26*Indeksacija!$G$9,0)</f>
        <v>0</v>
      </c>
      <c r="G46" s="402">
        <f>IF(G5,G26*Indeksacija!$G$9,0)</f>
        <v>0</v>
      </c>
      <c r="H46" s="402">
        <f>IF(H5,H26*Indeksacija!$G$9,0)</f>
        <v>0</v>
      </c>
      <c r="I46" s="402">
        <f>IF(I5,I26*Indeksacija!$G$9,0)</f>
        <v>0</v>
      </c>
      <c r="J46" s="402">
        <f>IF(J5,J26*Indeksacija!$G$9,0)</f>
        <v>0</v>
      </c>
      <c r="K46" s="402">
        <f>IF(K5,K26*Indeksacija!$G$9,0)</f>
        <v>0</v>
      </c>
      <c r="L46" s="402">
        <f>IF(L5,L26*Indeksacija!$G$9,0)</f>
        <v>0</v>
      </c>
      <c r="M46" s="402">
        <f>IF(M5,M26*Indeksacija!$G$9,0)</f>
        <v>0</v>
      </c>
      <c r="N46" s="539">
        <f t="shared" ref="N46" si="696">SUM(B46:M46)</f>
        <v>0</v>
      </c>
      <c r="O46" s="402">
        <f>IF(O5,O26*Indeksacija!$G$9,0)</f>
        <v>0</v>
      </c>
      <c r="P46" s="402">
        <f>IF(P5,P26*Indeksacija!$G$9,0)</f>
        <v>0</v>
      </c>
      <c r="Q46" s="402">
        <f>IF(Q5,Q26*Indeksacija!$G$9,0)</f>
        <v>0</v>
      </c>
      <c r="R46" s="402">
        <f>IF(R5,R26*Indeksacija!$G$9,0)</f>
        <v>0</v>
      </c>
      <c r="S46" s="402">
        <f>IF(S5,S26*Indeksacija!$G$9,0)</f>
        <v>0</v>
      </c>
      <c r="T46" s="402">
        <f>IF(T5,T26*Indeksacija!$G$9,0)</f>
        <v>0</v>
      </c>
      <c r="U46" s="402">
        <f>IF(U5,U26*Indeksacija!$G$9,0)</f>
        <v>0</v>
      </c>
      <c r="V46" s="402">
        <f>IF(V5,V26*Indeksacija!$G$9,0)</f>
        <v>0</v>
      </c>
      <c r="W46" s="402">
        <f>IF(W5,W26*Indeksacija!$G$9,0)</f>
        <v>0</v>
      </c>
      <c r="X46" s="402">
        <f>IF(X5,X26*Indeksacija!$G$9,0)</f>
        <v>0</v>
      </c>
      <c r="Y46" s="402">
        <f>IF(Y5,Y26*Indeksacija!$G$9,0)</f>
        <v>0</v>
      </c>
      <c r="Z46" s="402">
        <f>IF(Z5,Z26*Indeksacija!$G$9,0)</f>
        <v>0</v>
      </c>
      <c r="AA46" s="539">
        <f t="shared" ref="AA46" si="697">SUM(O46:Z46)</f>
        <v>0</v>
      </c>
      <c r="AB46" s="402">
        <f>IF(AB5,AB26*Indeksacija!$G$9,0)</f>
        <v>0</v>
      </c>
      <c r="AC46" s="402">
        <f>IF(AC5,AC26*Indeksacija!$G$9,0)</f>
        <v>0</v>
      </c>
      <c r="AD46" s="402">
        <f>IF(AD5,AD26*Indeksacija!$G$9,0)</f>
        <v>0</v>
      </c>
      <c r="AE46" s="402">
        <f>IF(AE5,AE26*Indeksacija!$G$9,0)</f>
        <v>0</v>
      </c>
      <c r="AF46" s="402">
        <f>IF(AF5,AF26*Indeksacija!$G$9,0)</f>
        <v>0</v>
      </c>
      <c r="AG46" s="402">
        <f>IF(AG5,AG26*Indeksacija!$G$9,0)</f>
        <v>0</v>
      </c>
      <c r="AH46" s="402">
        <f>IF(AH5,AH26*Indeksacija!$G$9,0)</f>
        <v>0</v>
      </c>
      <c r="AI46" s="402">
        <f>IF(AI5,AI26*Indeksacija!$G$9,0)</f>
        <v>0</v>
      </c>
      <c r="AJ46" s="402">
        <f>IF(AJ5,AJ26*Indeksacija!$G$9,0)</f>
        <v>0</v>
      </c>
      <c r="AK46" s="402">
        <f>IF(AK5,AK26*Indeksacija!$G$9,0)</f>
        <v>0</v>
      </c>
      <c r="AL46" s="402">
        <f>IF(AL5,AL26*Indeksacija!$G$9,0)</f>
        <v>0</v>
      </c>
      <c r="AM46" s="402">
        <f>IF(AM5,AM26*Indeksacija!$G$9,0)</f>
        <v>0</v>
      </c>
      <c r="AN46" s="539">
        <f t="shared" ref="AN46:AN47" si="698">SUM(AB46:AM46)</f>
        <v>0</v>
      </c>
      <c r="AO46" s="402">
        <f>IF(AO5,AO26*Indeksacija!$G$9,0)</f>
        <v>4553.0291666666672</v>
      </c>
      <c r="AP46" s="402">
        <f>IF(AP5,AP26*Indeksacija!$G$10,0)</f>
        <v>4553.0291666666672</v>
      </c>
      <c r="AQ46" s="402">
        <f>IF(AQ5,AQ26*Indeksacija!$G$10,0)</f>
        <v>4553.0291666666672</v>
      </c>
      <c r="AR46" s="402">
        <f>IF(AR5,AR26*Indeksacija!$G$10,0)</f>
        <v>4553.0291666666672</v>
      </c>
      <c r="AS46" s="402">
        <f>IF(AS5,AS26*Indeksacija!$G$10,0)</f>
        <v>4553.0291666666672</v>
      </c>
      <c r="AT46" s="402">
        <f>IF(AT5,AT26*Indeksacija!$G$10,0)</f>
        <v>4553.0291666666672</v>
      </c>
      <c r="AU46" s="402">
        <f>IF(AU5,AU26*Indeksacija!$G$10,0)</f>
        <v>4553.0291666666672</v>
      </c>
      <c r="AV46" s="402">
        <f>IF(AV5,AV26*Indeksacija!$G$10,0)</f>
        <v>4553.0291666666672</v>
      </c>
      <c r="AW46" s="402">
        <f>IF(AW5,AW26*Indeksacija!$G$10,0)</f>
        <v>4553.0291666666672</v>
      </c>
      <c r="AX46" s="402">
        <f>IF(AX5,AX26*Indeksacija!$G$10,0)</f>
        <v>4553.0291666666672</v>
      </c>
      <c r="AY46" s="402">
        <f>IF(AY5,AY26*Indeksacija!$G$10,0)</f>
        <v>4553.0291666666672</v>
      </c>
      <c r="AZ46" s="402">
        <f>IF(AZ5,AZ26*Indeksacija!$G$10,0)</f>
        <v>4553.0291666666672</v>
      </c>
      <c r="BA46" s="601">
        <f t="shared" si="626"/>
        <v>54636.350000000006</v>
      </c>
      <c r="BB46" s="402">
        <f>IF(BB5,BB26*Indeksacija!$G$9,0)</f>
        <v>4553.0291666666672</v>
      </c>
      <c r="BC46" s="402">
        <f>IF(BC5,BC26*Indeksacija!$G$10,0)</f>
        <v>4553.0291666666672</v>
      </c>
      <c r="BD46" s="402">
        <f>IF(BD5,BD26*Indeksacija!$G$10,0)</f>
        <v>4553.0291666666672</v>
      </c>
      <c r="BE46" s="402">
        <f>IF(BE5,BE26*Indeksacija!$G$10,0)</f>
        <v>4553.0291666666672</v>
      </c>
      <c r="BF46" s="402">
        <f>IF(BF5,BF26*Indeksacija!$G$10,0)</f>
        <v>4553.0291666666672</v>
      </c>
      <c r="BG46" s="402">
        <f>IF(BG5,BG26*Indeksacija!$G$10,0)</f>
        <v>4553.0291666666672</v>
      </c>
      <c r="BH46" s="402">
        <f>IF(BH5,BH26*Indeksacija!$G$10,0)</f>
        <v>4553.0291666666672</v>
      </c>
      <c r="BI46" s="402">
        <f>IF(BI5,BI26*Indeksacija!$G$10,0)</f>
        <v>4553.0291666666672</v>
      </c>
      <c r="BJ46" s="402">
        <f>IF(BJ5,BJ26*Indeksacija!$G$10,0)</f>
        <v>4553.0291666666672</v>
      </c>
      <c r="BK46" s="402">
        <f>IF(BK5,BK26*Indeksacija!$G$10,0)</f>
        <v>4553.0291666666672</v>
      </c>
      <c r="BL46" s="402">
        <f>IF(BL5,BL26*Indeksacija!$G$10,0)</f>
        <v>4553.0291666666672</v>
      </c>
      <c r="BM46" s="402">
        <f>IF(BM5,BM26*Indeksacija!$G$10,0)</f>
        <v>4553.0291666666672</v>
      </c>
      <c r="BN46" s="601">
        <f t="shared" si="628"/>
        <v>54636.350000000006</v>
      </c>
      <c r="BO46" s="402">
        <f>IF(BO5,BO26*Indeksacija!$G$9,0)</f>
        <v>4553.0291666666672</v>
      </c>
      <c r="BP46" s="402">
        <f>IF(BP5,BP26*Indeksacija!$G$10,0)</f>
        <v>4553.0291666666672</v>
      </c>
      <c r="BQ46" s="402">
        <f>IF(BQ5,BQ26*Indeksacija!$G$10,0)</f>
        <v>4553.0291666666672</v>
      </c>
      <c r="BR46" s="402">
        <f>IF(BR5,BR26*Indeksacija!$G$10,0)</f>
        <v>4553.0291666666672</v>
      </c>
      <c r="BS46" s="402">
        <f>IF(BS5,BS26*Indeksacija!$G$10,0)</f>
        <v>4553.0291666666672</v>
      </c>
      <c r="BT46" s="402">
        <f>IF(BT5,BT26*Indeksacija!$G$10,0)</f>
        <v>4553.0291666666672</v>
      </c>
      <c r="BU46" s="402">
        <f>IF(BU5,BU26*Indeksacija!$G$10,0)</f>
        <v>4553.0291666666672</v>
      </c>
      <c r="BV46" s="402">
        <f>IF(BV5,BV26*Indeksacija!$G$10,0)</f>
        <v>4553.0291666666672</v>
      </c>
      <c r="BW46" s="402">
        <f>IF(BW5,BW26*Indeksacija!$G$10,0)</f>
        <v>4553.0291666666672</v>
      </c>
      <c r="BX46" s="402">
        <f>IF(BX5,BX26*Indeksacija!$G$10,0)</f>
        <v>4553.0291666666672</v>
      </c>
      <c r="BY46" s="402">
        <f>IF(BY5,BY26*Indeksacija!$G$10,0)</f>
        <v>4553.0291666666672</v>
      </c>
      <c r="BZ46" s="402">
        <f>IF(BZ5,BZ26*Indeksacija!$G$10,0)</f>
        <v>4553.0291666666672</v>
      </c>
      <c r="CA46" s="601">
        <f t="shared" si="630"/>
        <v>54636.350000000006</v>
      </c>
      <c r="CB46" s="402">
        <f>IF(CB5,CB26*Indeksacija!$G$9,0)</f>
        <v>4553.0291666666672</v>
      </c>
      <c r="CC46" s="402">
        <f>IF(CC5,CC26*Indeksacija!$G$10,0)</f>
        <v>4553.0291666666672</v>
      </c>
      <c r="CD46" s="402">
        <f>IF(CD5,CD26*Indeksacija!$G$10,0)</f>
        <v>4553.0291666666672</v>
      </c>
      <c r="CE46" s="402">
        <f>IF(CE5,CE26*Indeksacija!$G$10,0)</f>
        <v>4553.0291666666672</v>
      </c>
      <c r="CF46" s="402">
        <f>IF(CF5,CF26*Indeksacija!$G$10,0)</f>
        <v>4553.0291666666672</v>
      </c>
      <c r="CG46" s="402">
        <f>IF(CG5,CG26*Indeksacija!$G$10,0)</f>
        <v>4553.0291666666672</v>
      </c>
      <c r="CH46" s="402">
        <f>IF(CH5,CH26*Indeksacija!$G$10,0)</f>
        <v>4553.0291666666672</v>
      </c>
      <c r="CI46" s="402">
        <f>IF(CI5,CI26*Indeksacija!$G$10,0)</f>
        <v>4553.0291666666672</v>
      </c>
      <c r="CJ46" s="402">
        <f>IF(CJ5,CJ26*Indeksacija!$G$10,0)</f>
        <v>4553.0291666666672</v>
      </c>
      <c r="CK46" s="402">
        <f>IF(CK5,CK26*Indeksacija!$G$10,0)</f>
        <v>4553.0291666666672</v>
      </c>
      <c r="CL46" s="402">
        <f>IF(CL5,CL26*Indeksacija!$G$10,0)</f>
        <v>4553.0291666666672</v>
      </c>
      <c r="CM46" s="402">
        <f>IF(CM5,CM26*Indeksacija!$G$10,0)</f>
        <v>4553.0291666666672</v>
      </c>
      <c r="CN46" s="601">
        <f t="shared" si="632"/>
        <v>54636.350000000006</v>
      </c>
      <c r="CO46" s="402">
        <f>IF(CO5,CO26*Indeksacija!$G$9,0)</f>
        <v>4553.0291666666672</v>
      </c>
      <c r="CP46" s="402">
        <f>IF(CP5,CP26*Indeksacija!$G$10,0)</f>
        <v>4553.0291666666672</v>
      </c>
      <c r="CQ46" s="402">
        <f>IF(CQ5,CQ26*Indeksacija!$G$10,0)</f>
        <v>4553.0291666666672</v>
      </c>
      <c r="CR46" s="402">
        <f>IF(CR5,CR26*Indeksacija!$G$10,0)</f>
        <v>4553.0291666666672</v>
      </c>
      <c r="CS46" s="402">
        <f>IF(CS5,CS26*Indeksacija!$G$10,0)</f>
        <v>4553.0291666666672</v>
      </c>
      <c r="CT46" s="402">
        <f>IF(CT5,CT26*Indeksacija!$G$10,0)</f>
        <v>4553.0291666666672</v>
      </c>
      <c r="CU46" s="402">
        <f>IF(CU5,CU26*Indeksacija!$G$10,0)</f>
        <v>4553.0291666666672</v>
      </c>
      <c r="CV46" s="402">
        <f>IF(CV5,CV26*Indeksacija!$G$10,0)</f>
        <v>4553.0291666666672</v>
      </c>
      <c r="CW46" s="402">
        <f>IF(CW5,CW26*Indeksacija!$G$10,0)</f>
        <v>4553.0291666666672</v>
      </c>
      <c r="CX46" s="402">
        <f>IF(CX5,CX26*Indeksacija!$G$10,0)</f>
        <v>4553.0291666666672</v>
      </c>
      <c r="CY46" s="402">
        <f>IF(CY5,CY26*Indeksacija!$G$10,0)</f>
        <v>4553.0291666666672</v>
      </c>
      <c r="CZ46" s="402">
        <f>IF(CZ5,CZ26*Indeksacija!$G$10,0)</f>
        <v>4553.0291666666672</v>
      </c>
      <c r="DA46" s="601">
        <f t="shared" si="634"/>
        <v>54636.350000000006</v>
      </c>
      <c r="DB46" s="402">
        <f>IF(DB5,DB26*Indeksacija!$G$9,0)</f>
        <v>4553.0291666666672</v>
      </c>
      <c r="DC46" s="402">
        <f>IF(DC5,DC26*Indeksacija!$G$10,0)</f>
        <v>4553.0291666666672</v>
      </c>
      <c r="DD46" s="402">
        <f>IF(DD5,DD26*Indeksacija!$G$10,0)</f>
        <v>4553.0291666666672</v>
      </c>
      <c r="DE46" s="402">
        <f>IF(DE5,DE26*Indeksacija!$G$10,0)</f>
        <v>4553.0291666666672</v>
      </c>
      <c r="DF46" s="402">
        <f>IF(DF5,DF26*Indeksacija!$G$10,0)</f>
        <v>4553.0291666666672</v>
      </c>
      <c r="DG46" s="402">
        <f>IF(DG5,DG26*Indeksacija!$G$10,0)</f>
        <v>4553.0291666666672</v>
      </c>
      <c r="DH46" s="402">
        <f>IF(DH5,DH26*Indeksacija!$G$10,0)</f>
        <v>4553.0291666666672</v>
      </c>
      <c r="DI46" s="402">
        <f>IF(DI5,DI26*Indeksacija!$G$10,0)</f>
        <v>4553.0291666666672</v>
      </c>
      <c r="DJ46" s="402">
        <f>IF(DJ5,DJ26*Indeksacija!$G$10,0)</f>
        <v>4553.0291666666672</v>
      </c>
      <c r="DK46" s="402">
        <f>IF(DK5,DK26*Indeksacija!$G$10,0)</f>
        <v>4553.0291666666672</v>
      </c>
      <c r="DL46" s="402">
        <f>IF(DL5,DL26*Indeksacija!$G$10,0)</f>
        <v>4553.0291666666672</v>
      </c>
      <c r="DM46" s="402">
        <f>IF(DM5,DM26*Indeksacija!$G$10,0)</f>
        <v>4553.0291666666672</v>
      </c>
      <c r="DN46" s="601">
        <f t="shared" si="636"/>
        <v>54636.350000000006</v>
      </c>
      <c r="DO46" s="402">
        <f>IF(DO5,DO26*Indeksacija!$G$9,0)</f>
        <v>4553.0291666666672</v>
      </c>
      <c r="DP46" s="402">
        <f>IF(DP5,DP26*Indeksacija!$G$10,0)</f>
        <v>4553.0291666666672</v>
      </c>
      <c r="DQ46" s="402">
        <f>IF(DQ5,DQ26*Indeksacija!$G$10,0)</f>
        <v>4553.0291666666672</v>
      </c>
      <c r="DR46" s="402">
        <f>IF(DR5,DR26*Indeksacija!$G$10,0)</f>
        <v>4553.0291666666672</v>
      </c>
      <c r="DS46" s="402">
        <f>IF(DS5,DS26*Indeksacija!$G$10,0)</f>
        <v>4553.0291666666672</v>
      </c>
      <c r="DT46" s="402">
        <f>IF(DT5,DT26*Indeksacija!$G$10,0)</f>
        <v>4553.0291666666672</v>
      </c>
      <c r="DU46" s="402">
        <f>IF(DU5,DU26*Indeksacija!$G$10,0)</f>
        <v>4553.0291666666672</v>
      </c>
      <c r="DV46" s="402">
        <f>IF(DV5,DV26*Indeksacija!$G$10,0)</f>
        <v>4553.0291666666672</v>
      </c>
      <c r="DW46" s="402">
        <f>IF(DW5,DW26*Indeksacija!$G$10,0)</f>
        <v>4553.0291666666672</v>
      </c>
      <c r="DX46" s="402">
        <f>IF(DX5,DX26*Indeksacija!$G$10,0)</f>
        <v>4553.0291666666672</v>
      </c>
      <c r="DY46" s="402">
        <f>IF(DY5,DY26*Indeksacija!$G$10,0)</f>
        <v>4553.0291666666672</v>
      </c>
      <c r="DZ46" s="402">
        <f>IF(DZ5,DZ26*Indeksacija!$G$10,0)</f>
        <v>4553.0291666666672</v>
      </c>
      <c r="EA46" s="601">
        <f t="shared" si="638"/>
        <v>54636.350000000006</v>
      </c>
      <c r="EB46" s="402">
        <f>IF(EB5,EB26*Indeksacija!$G$9,0)</f>
        <v>4553.0291666666672</v>
      </c>
      <c r="EC46" s="402">
        <f>IF(EC5,EC26*Indeksacija!$G$10,0)</f>
        <v>4553.0291666666672</v>
      </c>
      <c r="ED46" s="402">
        <f>IF(ED5,ED26*Indeksacija!$G$10,0)</f>
        <v>4553.0291666666672</v>
      </c>
      <c r="EE46" s="402">
        <f>IF(EE5,EE26*Indeksacija!$G$10,0)</f>
        <v>4553.0291666666672</v>
      </c>
      <c r="EF46" s="402">
        <f>IF(EF5,EF26*Indeksacija!$G$10,0)</f>
        <v>4553.0291666666672</v>
      </c>
      <c r="EG46" s="402">
        <f>IF(EG5,EG26*Indeksacija!$G$10,0)</f>
        <v>4553.0291666666672</v>
      </c>
      <c r="EH46" s="402">
        <f>IF(EH5,EH26*Indeksacija!$G$10,0)</f>
        <v>4553.0291666666672</v>
      </c>
      <c r="EI46" s="402">
        <f>IF(EI5,EI26*Indeksacija!$G$10,0)</f>
        <v>4553.0291666666672</v>
      </c>
      <c r="EJ46" s="402">
        <f>IF(EJ5,EJ26*Indeksacija!$G$10,0)</f>
        <v>4553.0291666666672</v>
      </c>
      <c r="EK46" s="402">
        <f>IF(EK5,EK26*Indeksacija!$G$10,0)</f>
        <v>4553.0291666666672</v>
      </c>
      <c r="EL46" s="402">
        <f>IF(EL5,EL26*Indeksacija!$G$10,0)</f>
        <v>4553.0291666666672</v>
      </c>
      <c r="EM46" s="402">
        <f>IF(EM5,EM26*Indeksacija!$G$10,0)</f>
        <v>4553.0291666666672</v>
      </c>
      <c r="EN46" s="601">
        <f t="shared" si="640"/>
        <v>54636.350000000006</v>
      </c>
      <c r="EO46" s="402">
        <f>IF(EO5,EO26*Indeksacija!$G$9,0)</f>
        <v>4553.0291666666672</v>
      </c>
      <c r="EP46" s="402">
        <f>IF(EP5,EP26*Indeksacija!$G$10,0)</f>
        <v>4553.0291666666672</v>
      </c>
      <c r="EQ46" s="402">
        <f>IF(EQ5,EQ26*Indeksacija!$G$10,0)</f>
        <v>4553.0291666666672</v>
      </c>
      <c r="ER46" s="402">
        <f>IF(ER5,ER26*Indeksacija!$G$10,0)</f>
        <v>4553.0291666666672</v>
      </c>
      <c r="ES46" s="402">
        <f>IF(ES5,ES26*Indeksacija!$G$10,0)</f>
        <v>4553.0291666666672</v>
      </c>
      <c r="ET46" s="402">
        <f>IF(ET5,ET26*Indeksacija!$G$10,0)</f>
        <v>4553.0291666666672</v>
      </c>
      <c r="EU46" s="402">
        <f>IF(EU5,EU26*Indeksacija!$G$10,0)</f>
        <v>4553.0291666666672</v>
      </c>
      <c r="EV46" s="402">
        <f>IF(EV5,EV26*Indeksacija!$G$10,0)</f>
        <v>4553.0291666666672</v>
      </c>
      <c r="EW46" s="402">
        <f>IF(EW5,EW26*Indeksacija!$G$10,0)</f>
        <v>4553.0291666666672</v>
      </c>
      <c r="EX46" s="402">
        <f>IF(EX5,EX26*Indeksacija!$G$10,0)</f>
        <v>4553.0291666666672</v>
      </c>
      <c r="EY46" s="402">
        <f>IF(EY5,EY26*Indeksacija!$G$10,0)</f>
        <v>4553.0291666666672</v>
      </c>
      <c r="EZ46" s="402">
        <f>IF(EZ5,EZ26*Indeksacija!$G$10,0)</f>
        <v>4553.0291666666672</v>
      </c>
      <c r="FA46" s="601">
        <f t="shared" si="642"/>
        <v>54636.350000000006</v>
      </c>
      <c r="FB46" s="402">
        <f>IF(FB5,FB26*Indeksacija!$G$9,0)</f>
        <v>4553.0291666666672</v>
      </c>
      <c r="FC46" s="402">
        <f>IF(FC5,FC26*Indeksacija!$G$10,0)</f>
        <v>4553.0291666666672</v>
      </c>
      <c r="FD46" s="402">
        <f>IF(FD5,FD26*Indeksacija!$G$10,0)</f>
        <v>4553.0291666666672</v>
      </c>
      <c r="FE46" s="402">
        <f>IF(FE5,FE26*Indeksacija!$G$10,0)</f>
        <v>4553.0291666666672</v>
      </c>
      <c r="FF46" s="402">
        <f>IF(FF5,FF26*Indeksacija!$G$10,0)</f>
        <v>4553.0291666666672</v>
      </c>
      <c r="FG46" s="402">
        <f>IF(FG5,FG26*Indeksacija!$G$10,0)</f>
        <v>4553.0291666666672</v>
      </c>
      <c r="FH46" s="402">
        <f>IF(FH5,FH26*Indeksacija!$G$10,0)</f>
        <v>4553.0291666666672</v>
      </c>
      <c r="FI46" s="402">
        <f>IF(FI5,FI26*Indeksacija!$G$10,0)</f>
        <v>4553.0291666666672</v>
      </c>
      <c r="FJ46" s="402">
        <f>IF(FJ5,FJ26*Indeksacija!$G$10,0)</f>
        <v>4553.0291666666672</v>
      </c>
      <c r="FK46" s="402">
        <f>IF(FK5,FK26*Indeksacija!$G$10,0)</f>
        <v>4553.0291666666672</v>
      </c>
      <c r="FL46" s="402">
        <f>IF(FL5,FL26*Indeksacija!$G$10,0)</f>
        <v>4553.0291666666672</v>
      </c>
      <c r="FM46" s="402">
        <f>IF(FM5,FM26*Indeksacija!$G$10,0)</f>
        <v>4553.0291666666672</v>
      </c>
      <c r="FN46" s="601">
        <f t="shared" si="644"/>
        <v>54636.350000000006</v>
      </c>
      <c r="FO46" s="402">
        <f>IF(FO5,FO26*Indeksacija!$G$9,0)</f>
        <v>4553.0291666666672</v>
      </c>
      <c r="FP46" s="402">
        <f>IF(FP5,FP26*Indeksacija!$G$10,0)</f>
        <v>4553.0291666666672</v>
      </c>
      <c r="FQ46" s="402">
        <f>IF(FQ5,FQ26*Indeksacija!$G$10,0)</f>
        <v>4553.0291666666672</v>
      </c>
      <c r="FR46" s="402">
        <f>IF(FR5,FR26*Indeksacija!$G$10,0)</f>
        <v>4553.0291666666672</v>
      </c>
      <c r="FS46" s="402">
        <f>IF(FS5,FS26*Indeksacija!$G$10,0)</f>
        <v>4553.0291666666672</v>
      </c>
      <c r="FT46" s="402">
        <f>IF(FT5,FT26*Indeksacija!$G$10,0)</f>
        <v>4553.0291666666672</v>
      </c>
      <c r="FU46" s="402">
        <f>IF(FU5,FU26*Indeksacija!$G$10,0)</f>
        <v>4553.0291666666672</v>
      </c>
      <c r="FV46" s="402">
        <f>IF(FV5,FV26*Indeksacija!$G$10,0)</f>
        <v>4553.0291666666672</v>
      </c>
      <c r="FW46" s="402">
        <f>IF(FW5,FW26*Indeksacija!$G$10,0)</f>
        <v>4553.0291666666672</v>
      </c>
      <c r="FX46" s="402">
        <f>IF(FX5,FX26*Indeksacija!$G$10,0)</f>
        <v>4553.0291666666672</v>
      </c>
      <c r="FY46" s="402">
        <f>IF(FY5,FY26*Indeksacija!$G$10,0)</f>
        <v>4553.0291666666672</v>
      </c>
      <c r="FZ46" s="402">
        <f>IF(FZ5,FZ26*Indeksacija!$G$10,0)</f>
        <v>4553.0291666666672</v>
      </c>
      <c r="GA46" s="601">
        <f t="shared" si="646"/>
        <v>54636.350000000006</v>
      </c>
      <c r="GB46" s="402">
        <f>IF(GB5,GB26*Indeksacija!$G$9,0)</f>
        <v>4553.0291666666672</v>
      </c>
      <c r="GC46" s="402">
        <f>IF(GC5,GC26*Indeksacija!$G$10,0)</f>
        <v>4553.0291666666672</v>
      </c>
      <c r="GD46" s="402">
        <f>IF(GD5,GD26*Indeksacija!$G$10,0)</f>
        <v>4553.0291666666672</v>
      </c>
      <c r="GE46" s="402">
        <f>IF(GE5,GE26*Indeksacija!$G$10,0)</f>
        <v>4553.0291666666672</v>
      </c>
      <c r="GF46" s="402">
        <f>IF(GF5,GF26*Indeksacija!$G$10,0)</f>
        <v>4553.0291666666672</v>
      </c>
      <c r="GG46" s="402">
        <f>IF(GG5,GG26*Indeksacija!$G$10,0)</f>
        <v>4553.0291666666672</v>
      </c>
      <c r="GH46" s="402">
        <f>IF(GH5,GH26*Indeksacija!$G$10,0)</f>
        <v>4553.0291666666672</v>
      </c>
      <c r="GI46" s="402">
        <f>IF(GI5,GI26*Indeksacija!$G$10,0)</f>
        <v>4553.0291666666672</v>
      </c>
      <c r="GJ46" s="402">
        <f>IF(GJ5,GJ26*Indeksacija!$G$10,0)</f>
        <v>4553.0291666666672</v>
      </c>
      <c r="GK46" s="402">
        <f>IF(GK5,GK26*Indeksacija!$G$10,0)</f>
        <v>4553.0291666666672</v>
      </c>
      <c r="GL46" s="402">
        <f>IF(GL5,GL26*Indeksacija!$G$10,0)</f>
        <v>4553.0291666666672</v>
      </c>
      <c r="GM46" s="402">
        <f>IF(GM5,GM26*Indeksacija!$G$10,0)</f>
        <v>4553.0291666666672</v>
      </c>
      <c r="GN46" s="601">
        <f t="shared" si="648"/>
        <v>54636.350000000006</v>
      </c>
      <c r="GO46" s="402">
        <f>IF(GO5,GO26*Indeksacija!$G$9,0)</f>
        <v>0</v>
      </c>
      <c r="GP46" s="402">
        <f>IF(GP5,GP26*Indeksacija!$G$10,0)</f>
        <v>0</v>
      </c>
      <c r="GQ46" s="402">
        <f>IF(GQ5,GQ26*Indeksacija!$G$10,0)</f>
        <v>0</v>
      </c>
      <c r="GR46" s="402">
        <f>IF(GR5,GR26*Indeksacija!$G$10,0)</f>
        <v>0</v>
      </c>
      <c r="GS46" s="402">
        <f>IF(GS5,GS26*Indeksacija!$G$10,0)</f>
        <v>0</v>
      </c>
      <c r="GT46" s="402">
        <f>IF(GT5,GT26*Indeksacija!$G$10,0)</f>
        <v>0</v>
      </c>
      <c r="GU46" s="402">
        <f>IF(GU5,GU26*Indeksacija!$G$10,0)</f>
        <v>0</v>
      </c>
      <c r="GV46" s="402">
        <f>IF(GV5,GV26*Indeksacija!$G$10,0)</f>
        <v>0</v>
      </c>
      <c r="GW46" s="402">
        <f>IF(GW5,GW26*Indeksacija!$G$10,0)</f>
        <v>0</v>
      </c>
      <c r="GX46" s="402">
        <f>IF(GX5,GX26*Indeksacija!$G$10,0)</f>
        <v>0</v>
      </c>
      <c r="GY46" s="402">
        <f>IF(GY5,GY26*Indeksacija!$G$10,0)</f>
        <v>0</v>
      </c>
      <c r="GZ46" s="402">
        <f>IF(GZ5,GZ26*Indeksacija!$G$10,0)</f>
        <v>0</v>
      </c>
      <c r="HA46" s="601">
        <f t="shared" si="650"/>
        <v>0</v>
      </c>
      <c r="HB46" s="402">
        <f>IF(HB5,HB26*Indeksacija!$G$9,0)</f>
        <v>0</v>
      </c>
      <c r="HC46" s="402">
        <f>IF(HC5,HC26*Indeksacija!$G$10,0)</f>
        <v>0</v>
      </c>
      <c r="HD46" s="402">
        <f>IF(HD5,HD26*Indeksacija!$G$10,0)</f>
        <v>0</v>
      </c>
      <c r="HE46" s="402">
        <f>IF(HE5,HE26*Indeksacija!$G$10,0)</f>
        <v>0</v>
      </c>
      <c r="HF46" s="402">
        <f>IF(HF5,HF26*Indeksacija!$G$10,0)</f>
        <v>0</v>
      </c>
      <c r="HG46" s="402">
        <f>IF(HG5,HG26*Indeksacija!$G$10,0)</f>
        <v>0</v>
      </c>
      <c r="HH46" s="402">
        <f>IF(HH5,HH26*Indeksacija!$G$10,0)</f>
        <v>0</v>
      </c>
      <c r="HI46" s="402">
        <f>IF(HI5,HI26*Indeksacija!$G$10,0)</f>
        <v>0</v>
      </c>
      <c r="HJ46" s="402">
        <f>IF(HJ5,HJ26*Indeksacija!$G$10,0)</f>
        <v>0</v>
      </c>
      <c r="HK46" s="402">
        <f>IF(HK5,HK26*Indeksacija!$G$10,0)</f>
        <v>0</v>
      </c>
      <c r="HL46" s="402">
        <f>IF(HL5,HL26*Indeksacija!$G$10,0)</f>
        <v>0</v>
      </c>
      <c r="HM46" s="402">
        <f>IF(HM5,HM26*Indeksacija!$G$10,0)</f>
        <v>0</v>
      </c>
      <c r="HN46" s="601">
        <f t="shared" si="652"/>
        <v>0</v>
      </c>
      <c r="HO46" s="402">
        <f>IF(HO5,HO26*Indeksacija!$G$9,0)</f>
        <v>0</v>
      </c>
      <c r="HP46" s="402">
        <f>IF(HP5,HP26*Indeksacija!$G$10,0)</f>
        <v>0</v>
      </c>
      <c r="HQ46" s="402">
        <f>IF(HQ5,HQ26*Indeksacija!$G$10,0)</f>
        <v>0</v>
      </c>
      <c r="HR46" s="402">
        <f>IF(HR5,HR26*Indeksacija!$G$10,0)</f>
        <v>0</v>
      </c>
      <c r="HS46" s="402">
        <f>IF(HS5,HS26*Indeksacija!$G$10,0)</f>
        <v>0</v>
      </c>
      <c r="HT46" s="402">
        <f>IF(HT5,HT26*Indeksacija!$G$10,0)</f>
        <v>0</v>
      </c>
      <c r="HU46" s="402">
        <f>IF(HU5,HU26*Indeksacija!$G$10,0)</f>
        <v>0</v>
      </c>
      <c r="HV46" s="402">
        <f>IF(HV5,HV26*Indeksacija!$G$10,0)</f>
        <v>0</v>
      </c>
      <c r="HW46" s="402">
        <f>IF(HW5,HW26*Indeksacija!$G$10,0)</f>
        <v>0</v>
      </c>
      <c r="HX46" s="402">
        <f>IF(HX5,HX26*Indeksacija!$G$10,0)</f>
        <v>0</v>
      </c>
      <c r="HY46" s="402">
        <f>IF(HY5,HY26*Indeksacija!$G$10,0)</f>
        <v>0</v>
      </c>
      <c r="HZ46" s="402">
        <f>IF(HZ5,HZ26*Indeksacija!$G$10,0)</f>
        <v>0</v>
      </c>
      <c r="IA46" s="601">
        <f t="shared" si="654"/>
        <v>0</v>
      </c>
      <c r="IB46" s="402">
        <f>IF(IB5,IB26*Indeksacija!$G$9,0)</f>
        <v>0</v>
      </c>
      <c r="IC46" s="402">
        <f>IF(IC5,IC26*Indeksacija!$G$10,0)</f>
        <v>0</v>
      </c>
      <c r="ID46" s="402">
        <f>IF(ID5,ID26*Indeksacija!$G$10,0)</f>
        <v>0</v>
      </c>
      <c r="IE46" s="402">
        <f>IF(IE5,IE26*Indeksacija!$G$10,0)</f>
        <v>0</v>
      </c>
      <c r="IF46" s="402">
        <f>IF(IF5,IF26*Indeksacija!$G$10,0)</f>
        <v>0</v>
      </c>
      <c r="IG46" s="402">
        <f>IF(IG5,IG26*Indeksacija!$G$10,0)</f>
        <v>0</v>
      </c>
      <c r="IH46" s="402">
        <f>IF(IH5,IH26*Indeksacija!$G$10,0)</f>
        <v>0</v>
      </c>
      <c r="II46" s="402">
        <f>IF(II5,II26*Indeksacija!$G$10,0)</f>
        <v>0</v>
      </c>
      <c r="IJ46" s="402">
        <f>IF(IJ5,IJ26*Indeksacija!$G$10,0)</f>
        <v>0</v>
      </c>
      <c r="IK46" s="402">
        <f>IF(IK5,IK26*Indeksacija!$G$10,0)</f>
        <v>0</v>
      </c>
      <c r="IL46" s="402">
        <f>IF(IL5,IL26*Indeksacija!$G$10,0)</f>
        <v>0</v>
      </c>
      <c r="IM46" s="402">
        <f>IF(IM5,IM26*Indeksacija!$G$10,0)</f>
        <v>0</v>
      </c>
      <c r="IN46" s="601">
        <f t="shared" si="656"/>
        <v>0</v>
      </c>
      <c r="IO46" s="402">
        <f>IF(IO5,IO26*Indeksacija!$G$9,0)</f>
        <v>0</v>
      </c>
      <c r="IP46" s="402">
        <f>IF(IP5,IP26*Indeksacija!$G$10,0)</f>
        <v>0</v>
      </c>
      <c r="IQ46" s="402">
        <f>IF(IQ5,IQ26*Indeksacija!$G$10,0)</f>
        <v>0</v>
      </c>
      <c r="IR46" s="402">
        <f>IF(IR5,IR26*Indeksacija!$G$10,0)</f>
        <v>0</v>
      </c>
      <c r="IS46" s="402">
        <f>IF(IS5,IS26*Indeksacija!$G$10,0)</f>
        <v>0</v>
      </c>
      <c r="IT46" s="402">
        <f>IF(IT5,IT26*Indeksacija!$G$10,0)</f>
        <v>0</v>
      </c>
      <c r="IU46" s="402">
        <f>IF(IU5,IU26*Indeksacija!$G$10,0)</f>
        <v>0</v>
      </c>
      <c r="IV46" s="402">
        <f>IF(IV5,IV26*Indeksacija!$G$10,0)</f>
        <v>0</v>
      </c>
      <c r="IW46" s="402">
        <f>IF(IW5,IW26*Indeksacija!$G$10,0)</f>
        <v>0</v>
      </c>
      <c r="IX46" s="402">
        <f>IF(IX5,IX26*Indeksacija!$G$10,0)</f>
        <v>0</v>
      </c>
      <c r="IY46" s="402">
        <f>IF(IY5,IY26*Indeksacija!$G$10,0)</f>
        <v>0</v>
      </c>
      <c r="IZ46" s="402">
        <f>IF(IZ5,IZ26*Indeksacija!$G$10,0)</f>
        <v>0</v>
      </c>
      <c r="JA46" s="601">
        <f t="shared" si="658"/>
        <v>0</v>
      </c>
      <c r="JB46" s="402">
        <f>IF(JB5,JB26*Indeksacija!$G$9,0)</f>
        <v>0</v>
      </c>
      <c r="JC46" s="402">
        <f>IF(JC5,JC26*Indeksacija!$G$10,0)</f>
        <v>0</v>
      </c>
      <c r="JD46" s="402">
        <f>IF(JD5,JD26*Indeksacija!$G$10,0)</f>
        <v>0</v>
      </c>
      <c r="JE46" s="402">
        <f>IF(JE5,JE26*Indeksacija!$G$10,0)</f>
        <v>0</v>
      </c>
      <c r="JF46" s="402">
        <f>IF(JF5,JF26*Indeksacija!$G$10,0)</f>
        <v>0</v>
      </c>
      <c r="JG46" s="402">
        <f>IF(JG5,JG26*Indeksacija!$G$10,0)</f>
        <v>0</v>
      </c>
      <c r="JH46" s="402">
        <f>IF(JH5,JH26*Indeksacija!$G$10,0)</f>
        <v>0</v>
      </c>
      <c r="JI46" s="402">
        <f>IF(JI5,JI26*Indeksacija!$G$10,0)</f>
        <v>0</v>
      </c>
      <c r="JJ46" s="402">
        <f>IF(JJ5,JJ26*Indeksacija!$G$10,0)</f>
        <v>0</v>
      </c>
      <c r="JK46" s="402">
        <f>IF(JK5,JK26*Indeksacija!$G$10,0)</f>
        <v>0</v>
      </c>
      <c r="JL46" s="402">
        <f>IF(JL5,JL26*Indeksacija!$G$10,0)</f>
        <v>0</v>
      </c>
      <c r="JM46" s="402">
        <f>IF(JM5,JM26*Indeksacija!$G$10,0)</f>
        <v>0</v>
      </c>
      <c r="JN46" s="601">
        <f t="shared" si="660"/>
        <v>0</v>
      </c>
      <c r="JO46" s="402">
        <f>IF(JO5,JO26*Indeksacija!$G$9,0)</f>
        <v>0</v>
      </c>
      <c r="JP46" s="402">
        <f>IF(JP5,JP26*Indeksacija!$G$10,0)</f>
        <v>0</v>
      </c>
      <c r="JQ46" s="402">
        <f>IF(JQ5,JQ26*Indeksacija!$G$10,0)</f>
        <v>0</v>
      </c>
      <c r="JR46" s="402">
        <f>IF(JR5,JR26*Indeksacija!$G$10,0)</f>
        <v>0</v>
      </c>
      <c r="JS46" s="402">
        <f>IF(JS5,JS26*Indeksacija!$G$10,0)</f>
        <v>0</v>
      </c>
      <c r="JT46" s="402">
        <f>IF(JT5,JT26*Indeksacija!$G$10,0)</f>
        <v>0</v>
      </c>
      <c r="JU46" s="402">
        <f>IF(JU5,JU26*Indeksacija!$G$10,0)</f>
        <v>0</v>
      </c>
      <c r="JV46" s="402">
        <f>IF(JV5,JV26*Indeksacija!$G$10,0)</f>
        <v>0</v>
      </c>
      <c r="JW46" s="402">
        <f>IF(JW5,JW26*Indeksacija!$G$10,0)</f>
        <v>0</v>
      </c>
      <c r="JX46" s="402">
        <f>IF(JX5,JX26*Indeksacija!$G$10,0)</f>
        <v>0</v>
      </c>
      <c r="JY46" s="402">
        <f>IF(JY5,JY26*Indeksacija!$G$10,0)</f>
        <v>0</v>
      </c>
      <c r="JZ46" s="402">
        <f>IF(JZ5,JZ26*Indeksacija!$G$10,0)</f>
        <v>0</v>
      </c>
      <c r="KA46" s="601">
        <f t="shared" si="662"/>
        <v>0</v>
      </c>
      <c r="KB46" s="402">
        <f>IF(KB5,KB26*Indeksacija!$G$9,0)</f>
        <v>0</v>
      </c>
      <c r="KC46" s="402">
        <f>IF(KC5,KC26*Indeksacija!$G$10,0)</f>
        <v>0</v>
      </c>
      <c r="KD46" s="402">
        <f>IF(KD5,KD26*Indeksacija!$G$10,0)</f>
        <v>0</v>
      </c>
      <c r="KE46" s="402">
        <f>IF(KE5,KE26*Indeksacija!$G$10,0)</f>
        <v>0</v>
      </c>
      <c r="KF46" s="402">
        <f>IF(KF5,KF26*Indeksacija!$G$10,0)</f>
        <v>0</v>
      </c>
      <c r="KG46" s="402">
        <f>IF(KG5,KG26*Indeksacija!$G$10,0)</f>
        <v>0</v>
      </c>
      <c r="KH46" s="402">
        <f>IF(KH5,KH26*Indeksacija!$G$10,0)</f>
        <v>0</v>
      </c>
      <c r="KI46" s="402">
        <f>IF(KI5,KI26*Indeksacija!$G$10,0)</f>
        <v>0</v>
      </c>
      <c r="KJ46" s="402">
        <f>IF(KJ5,KJ26*Indeksacija!$G$10,0)</f>
        <v>0</v>
      </c>
      <c r="KK46" s="402">
        <f>IF(KK5,KK26*Indeksacija!$G$10,0)</f>
        <v>0</v>
      </c>
      <c r="KL46" s="402">
        <f>IF(KL5,KL26*Indeksacija!$G$10,0)</f>
        <v>0</v>
      </c>
      <c r="KM46" s="402">
        <f>IF(KM5,KM26*Indeksacija!$G$10,0)</f>
        <v>0</v>
      </c>
      <c r="KN46" s="601">
        <f t="shared" si="664"/>
        <v>0</v>
      </c>
      <c r="KO46" s="402">
        <f>IF(KO5,KO26*Indeksacija!$G$9,0)</f>
        <v>0</v>
      </c>
      <c r="KP46" s="402">
        <f>IF(KP5,KP26*Indeksacija!$G$10,0)</f>
        <v>0</v>
      </c>
      <c r="KQ46" s="402">
        <f>IF(KQ5,KQ26*Indeksacija!$G$10,0)</f>
        <v>0</v>
      </c>
      <c r="KR46" s="402">
        <f>IF(KR5,KR26*Indeksacija!$G$10,0)</f>
        <v>0</v>
      </c>
      <c r="KS46" s="402">
        <f>IF(KS5,KS26*Indeksacija!$G$10,0)</f>
        <v>0</v>
      </c>
      <c r="KT46" s="402">
        <f>IF(KT5,KT26*Indeksacija!$G$10,0)</f>
        <v>0</v>
      </c>
      <c r="KU46" s="402">
        <f>IF(KU5,KU26*Indeksacija!$G$10,0)</f>
        <v>0</v>
      </c>
      <c r="KV46" s="402">
        <f>IF(KV5,KV26*Indeksacija!$G$10,0)</f>
        <v>0</v>
      </c>
      <c r="KW46" s="402">
        <f>IF(KW5,KW26*Indeksacija!$G$10,0)</f>
        <v>0</v>
      </c>
      <c r="KX46" s="402">
        <f>IF(KX5,KX26*Indeksacija!$G$10,0)</f>
        <v>0</v>
      </c>
      <c r="KY46" s="402">
        <f>IF(KY5,KY26*Indeksacija!$G$10,0)</f>
        <v>0</v>
      </c>
      <c r="KZ46" s="402">
        <f>IF(KZ5,KZ26*Indeksacija!$G$10,0)</f>
        <v>0</v>
      </c>
      <c r="LA46" s="601">
        <f t="shared" si="666"/>
        <v>0</v>
      </c>
      <c r="LB46" s="402">
        <f>IF(LB5,LB26*Indeksacija!$G$9,0)</f>
        <v>0</v>
      </c>
      <c r="LC46" s="402">
        <f>IF(LC5,LC26*Indeksacija!$G$10,0)</f>
        <v>0</v>
      </c>
      <c r="LD46" s="402">
        <f>IF(LD5,LD26*Indeksacija!$G$10,0)</f>
        <v>0</v>
      </c>
      <c r="LE46" s="402">
        <f>IF(LE5,LE26*Indeksacija!$G$10,0)</f>
        <v>0</v>
      </c>
      <c r="LF46" s="402">
        <f>IF(LF5,LF26*Indeksacija!$G$10,0)</f>
        <v>0</v>
      </c>
      <c r="LG46" s="402">
        <f>IF(LG5,LG26*Indeksacija!$G$10,0)</f>
        <v>0</v>
      </c>
      <c r="LH46" s="402">
        <f>IF(LH5,LH26*Indeksacija!$G$10,0)</f>
        <v>0</v>
      </c>
      <c r="LI46" s="402">
        <f>IF(LI5,LI26*Indeksacija!$G$10,0)</f>
        <v>0</v>
      </c>
      <c r="LJ46" s="402">
        <f>IF(LJ5,LJ26*Indeksacija!$G$10,0)</f>
        <v>0</v>
      </c>
      <c r="LK46" s="402">
        <f>IF(LK5,LK26*Indeksacija!$G$10,0)</f>
        <v>0</v>
      </c>
      <c r="LL46" s="402">
        <f>IF(LL5,LL26*Indeksacija!$G$10,0)</f>
        <v>0</v>
      </c>
      <c r="LM46" s="402">
        <f>IF(LM5,LM26*Indeksacija!$G$10,0)</f>
        <v>0</v>
      </c>
      <c r="LN46" s="539">
        <f t="shared" si="668"/>
        <v>0</v>
      </c>
    </row>
    <row r="47" spans="1:326" s="545" customFormat="1">
      <c r="A47" s="541" t="str">
        <f t="shared" si="618"/>
        <v>M4.2 - Atnaujinimo ir remonto sąnaudos</v>
      </c>
      <c r="B47" s="402">
        <f>IF(B5,B27*Indeksacija!$G$10,0)</f>
        <v>0</v>
      </c>
      <c r="C47" s="402">
        <f>IF(C5,C27*Indeksacija!$G$10,0)</f>
        <v>0</v>
      </c>
      <c r="D47" s="402">
        <f>IF(D5,D27*Indeksacija!$G$10,0)</f>
        <v>0</v>
      </c>
      <c r="E47" s="402">
        <f>IF(E5,E27*Indeksacija!$G$10,0)</f>
        <v>0</v>
      </c>
      <c r="F47" s="402">
        <f>IF(F5,F27*Indeksacija!$G$10,0)</f>
        <v>0</v>
      </c>
      <c r="G47" s="402">
        <f>IF(G5,G27*Indeksacija!$G$10,0)</f>
        <v>0</v>
      </c>
      <c r="H47" s="402">
        <f>IF(H5,H27*Indeksacija!$G$10,0)</f>
        <v>0</v>
      </c>
      <c r="I47" s="402">
        <f>IF(I5,I27*Indeksacija!$G$10,0)</f>
        <v>0</v>
      </c>
      <c r="J47" s="402">
        <f>IF(J5,J27*Indeksacija!$G$10,0)</f>
        <v>0</v>
      </c>
      <c r="K47" s="402">
        <f>IF(K5,K27*Indeksacija!$G$10,0)</f>
        <v>0</v>
      </c>
      <c r="L47" s="402">
        <f>IF(L5,L27*Indeksacija!$G$10,0)</f>
        <v>0</v>
      </c>
      <c r="M47" s="402">
        <f>IF(M5,M27*Indeksacija!$G$10,0)</f>
        <v>0</v>
      </c>
      <c r="N47" s="539">
        <f>'Dalyvio prielaidos'!I115</f>
        <v>0</v>
      </c>
      <c r="O47" s="402">
        <f>IF(O5,O27*Indeksacija!$G$10,0)</f>
        <v>0</v>
      </c>
      <c r="P47" s="402">
        <f>IF(P5,P27*Indeksacija!$G$10,0)</f>
        <v>0</v>
      </c>
      <c r="Q47" s="402">
        <f>IF(Q5,Q27*Indeksacija!$G$10,0)</f>
        <v>0</v>
      </c>
      <c r="R47" s="402">
        <f>IF(R5,R27*Indeksacija!$G$10,0)</f>
        <v>0</v>
      </c>
      <c r="S47" s="402">
        <f>IF(S5,S27*Indeksacija!$G$10,0)</f>
        <v>0</v>
      </c>
      <c r="T47" s="402">
        <f>IF(T5,T27*Indeksacija!$G$10,0)</f>
        <v>0</v>
      </c>
      <c r="U47" s="402">
        <f>IF(U5,U27*Indeksacija!$G$10,0)</f>
        <v>0</v>
      </c>
      <c r="V47" s="402">
        <f>IF(V5,V27*Indeksacija!$G$10,0)</f>
        <v>0</v>
      </c>
      <c r="W47" s="402">
        <f>IF(W5,W27*Indeksacija!$G$10,0)</f>
        <v>0</v>
      </c>
      <c r="X47" s="402">
        <f>IF(X5,X27*Indeksacija!$G$10,0)</f>
        <v>0</v>
      </c>
      <c r="Y47" s="402">
        <f>IF(Y5,Y27*Indeksacija!$G$10,0)</f>
        <v>0</v>
      </c>
      <c r="Z47" s="402">
        <f>IF(Z5,Z27*Indeksacija!$G$10,0)</f>
        <v>0</v>
      </c>
      <c r="AA47" s="539">
        <f>'Dalyvio prielaidos'!J115</f>
        <v>0</v>
      </c>
      <c r="AB47" s="402">
        <f>IF(AB5,AB27*Indeksacija!$G$10,0)</f>
        <v>0</v>
      </c>
      <c r="AC47" s="402">
        <f>IF(AC5,AC27*Indeksacija!$G$10,0)</f>
        <v>0</v>
      </c>
      <c r="AD47" s="402">
        <f>IF(AD5,AD27*Indeksacija!$G$10,0)</f>
        <v>0</v>
      </c>
      <c r="AE47" s="402">
        <f>IF(AE5,AE27*Indeksacija!$G$10,0)</f>
        <v>0</v>
      </c>
      <c r="AF47" s="402">
        <f>IF(AF5,AF27*Indeksacija!$G$10,0)</f>
        <v>0</v>
      </c>
      <c r="AG47" s="402">
        <f>IF(AG5,AG27*Indeksacija!$G$10,0)</f>
        <v>0</v>
      </c>
      <c r="AH47" s="402">
        <f>IF(AH5,AH27*Indeksacija!$G$10,0)</f>
        <v>0</v>
      </c>
      <c r="AI47" s="402">
        <f>IF(AI5,AI27*Indeksacija!$G$10,0)</f>
        <v>0</v>
      </c>
      <c r="AJ47" s="402">
        <f>IF(AJ5,AJ27*Indeksacija!$G$10,0)</f>
        <v>0</v>
      </c>
      <c r="AK47" s="402">
        <f>IF(AK5,AK27*Indeksacija!$G$10,0)</f>
        <v>0</v>
      </c>
      <c r="AL47" s="402">
        <f>IF(AL5,AL27*Indeksacija!$G$10,0)</f>
        <v>0</v>
      </c>
      <c r="AM47" s="402">
        <f>IF(AM5,AM27*Indeksacija!$G$10,0)</f>
        <v>0</v>
      </c>
      <c r="AN47" s="539">
        <f t="shared" si="698"/>
        <v>0</v>
      </c>
      <c r="AO47" s="402">
        <f>IF(AO5,AO27*Indeksacija!$G$10,0)</f>
        <v>1821.2116666666668</v>
      </c>
      <c r="AP47" s="402">
        <f>IF(AP5,AP27*Indeksacija!$G$10,0)</f>
        <v>1821.2116666666668</v>
      </c>
      <c r="AQ47" s="402">
        <f>IF(AQ5,AQ27*Indeksacija!$G$10,0)</f>
        <v>1821.2116666666668</v>
      </c>
      <c r="AR47" s="402">
        <f>IF(AR5,AR27*Indeksacija!$G$10,0)</f>
        <v>1821.2116666666668</v>
      </c>
      <c r="AS47" s="402">
        <f>IF(AS5,AS27*Indeksacija!$G$10,0)</f>
        <v>1821.2116666666668</v>
      </c>
      <c r="AT47" s="402">
        <f>IF(AT5,AT27*Indeksacija!$G$10,0)</f>
        <v>1821.2116666666668</v>
      </c>
      <c r="AU47" s="402">
        <f>IF(AU5,AU27*Indeksacija!$G$10,0)</f>
        <v>1821.2116666666668</v>
      </c>
      <c r="AV47" s="402">
        <f>IF(AV5,AV27*Indeksacija!$G$10,0)</f>
        <v>1821.2116666666668</v>
      </c>
      <c r="AW47" s="402">
        <f>IF(AW5,AW27*Indeksacija!$G$10,0)</f>
        <v>1821.2116666666668</v>
      </c>
      <c r="AX47" s="402">
        <f>IF(AX5,AX27*Indeksacija!$G$10,0)</f>
        <v>1821.2116666666668</v>
      </c>
      <c r="AY47" s="402">
        <f>IF(AY5,AY27*Indeksacija!$G$10,0)</f>
        <v>1821.2116666666668</v>
      </c>
      <c r="AZ47" s="402">
        <f>IF(AZ5,AZ27*Indeksacija!$G$10,0)</f>
        <v>1821.2116666666668</v>
      </c>
      <c r="BA47" s="601">
        <f t="shared" si="626"/>
        <v>21854.539999999997</v>
      </c>
      <c r="BB47" s="402">
        <f>IF(BB5,BB27*Indeksacija!$G$10,0)</f>
        <v>1821.2116666666668</v>
      </c>
      <c r="BC47" s="402">
        <f>IF(BC5,BC27*Indeksacija!$G$10,0)</f>
        <v>1821.2116666666668</v>
      </c>
      <c r="BD47" s="402">
        <f>IF(BD5,BD27*Indeksacija!$G$10,0)</f>
        <v>1821.2116666666668</v>
      </c>
      <c r="BE47" s="402">
        <f>IF(BE5,BE27*Indeksacija!$G$10,0)</f>
        <v>1821.2116666666668</v>
      </c>
      <c r="BF47" s="402">
        <f>IF(BF5,BF27*Indeksacija!$G$10,0)</f>
        <v>1821.2116666666668</v>
      </c>
      <c r="BG47" s="402">
        <f>IF(BG5,BG27*Indeksacija!$G$10,0)</f>
        <v>1821.2116666666668</v>
      </c>
      <c r="BH47" s="402">
        <f>IF(BH5,BH27*Indeksacija!$G$10,0)</f>
        <v>1821.2116666666668</v>
      </c>
      <c r="BI47" s="402">
        <f>IF(BI5,BI27*Indeksacija!$G$10,0)</f>
        <v>1821.2116666666668</v>
      </c>
      <c r="BJ47" s="402">
        <f>IF(BJ5,BJ27*Indeksacija!$G$10,0)</f>
        <v>1821.2116666666668</v>
      </c>
      <c r="BK47" s="402">
        <f>IF(BK5,BK27*Indeksacija!$G$10,0)</f>
        <v>1821.2116666666668</v>
      </c>
      <c r="BL47" s="402">
        <f>IF(BL5,BL27*Indeksacija!$G$10,0)</f>
        <v>1821.2116666666668</v>
      </c>
      <c r="BM47" s="402">
        <f>IF(BM5,BM27*Indeksacija!$G$10,0)</f>
        <v>1821.2116666666668</v>
      </c>
      <c r="BN47" s="601">
        <f t="shared" si="628"/>
        <v>21854.539999999997</v>
      </c>
      <c r="BO47" s="402">
        <f>IF(BO5,BO27*Indeksacija!$G$10,0)</f>
        <v>1821.2116666666668</v>
      </c>
      <c r="BP47" s="402">
        <f>IF(BP5,BP27*Indeksacija!$G$10,0)</f>
        <v>1821.2116666666668</v>
      </c>
      <c r="BQ47" s="402">
        <f>IF(BQ5,BQ27*Indeksacija!$G$10,0)</f>
        <v>1821.2116666666668</v>
      </c>
      <c r="BR47" s="402">
        <f>IF(BR5,BR27*Indeksacija!$G$10,0)</f>
        <v>1821.2116666666668</v>
      </c>
      <c r="BS47" s="402">
        <f>IF(BS5,BS27*Indeksacija!$G$10,0)</f>
        <v>1821.2116666666668</v>
      </c>
      <c r="BT47" s="402">
        <f>IF(BT5,BT27*Indeksacija!$G$10,0)</f>
        <v>1821.2116666666668</v>
      </c>
      <c r="BU47" s="402">
        <f>IF(BU5,BU27*Indeksacija!$G$10,0)</f>
        <v>1821.2116666666668</v>
      </c>
      <c r="BV47" s="402">
        <f>IF(BV5,BV27*Indeksacija!$G$10,0)</f>
        <v>1821.2116666666668</v>
      </c>
      <c r="BW47" s="402">
        <f>IF(BW5,BW27*Indeksacija!$G$10,0)</f>
        <v>1821.2116666666668</v>
      </c>
      <c r="BX47" s="402">
        <f>IF(BX5,BX27*Indeksacija!$G$10,0)</f>
        <v>1821.2116666666668</v>
      </c>
      <c r="BY47" s="402">
        <f>IF(BY5,BY27*Indeksacija!$G$10,0)</f>
        <v>1821.2116666666668</v>
      </c>
      <c r="BZ47" s="402">
        <f>IF(BZ5,BZ27*Indeksacija!$G$10,0)</f>
        <v>1821.2116666666668</v>
      </c>
      <c r="CA47" s="601">
        <f t="shared" si="630"/>
        <v>21854.539999999997</v>
      </c>
      <c r="CB47" s="402">
        <f>IF(CB5,CB27*Indeksacija!$G$10,0)</f>
        <v>1821.2116666666668</v>
      </c>
      <c r="CC47" s="402">
        <f>IF(CC5,CC27*Indeksacija!$G$10,0)</f>
        <v>1821.2116666666668</v>
      </c>
      <c r="CD47" s="402">
        <f>IF(CD5,CD27*Indeksacija!$G$10,0)</f>
        <v>1821.2116666666668</v>
      </c>
      <c r="CE47" s="402">
        <f>IF(CE5,CE27*Indeksacija!$G$10,0)</f>
        <v>1821.2116666666668</v>
      </c>
      <c r="CF47" s="402">
        <f>IF(CF5,CF27*Indeksacija!$G$10,0)</f>
        <v>1821.2116666666668</v>
      </c>
      <c r="CG47" s="402">
        <f>IF(CG5,CG27*Indeksacija!$G$10,0)</f>
        <v>1821.2116666666668</v>
      </c>
      <c r="CH47" s="402">
        <f>IF(CH5,CH27*Indeksacija!$G$10,0)</f>
        <v>1821.2116666666668</v>
      </c>
      <c r="CI47" s="402">
        <f>IF(CI5,CI27*Indeksacija!$G$10,0)</f>
        <v>1821.2116666666668</v>
      </c>
      <c r="CJ47" s="402">
        <f>IF(CJ5,CJ27*Indeksacija!$G$10,0)</f>
        <v>1821.2116666666668</v>
      </c>
      <c r="CK47" s="402">
        <f>IF(CK5,CK27*Indeksacija!$G$10,0)</f>
        <v>1821.2116666666668</v>
      </c>
      <c r="CL47" s="402">
        <f>IF(CL5,CL27*Indeksacija!$G$10,0)</f>
        <v>1821.2116666666668</v>
      </c>
      <c r="CM47" s="402">
        <f>IF(CM5,CM27*Indeksacija!$G$10,0)</f>
        <v>1821.2116666666668</v>
      </c>
      <c r="CN47" s="601">
        <f t="shared" si="632"/>
        <v>21854.539999999997</v>
      </c>
      <c r="CO47" s="402">
        <f>IF(CO5,CO27*Indeksacija!$G$10,0)</f>
        <v>1821.2116666666668</v>
      </c>
      <c r="CP47" s="402">
        <f>IF(CP5,CP27*Indeksacija!$G$10,0)</f>
        <v>1821.2116666666668</v>
      </c>
      <c r="CQ47" s="402">
        <f>IF(CQ5,CQ27*Indeksacija!$G$10,0)</f>
        <v>1821.2116666666668</v>
      </c>
      <c r="CR47" s="402">
        <f>IF(CR5,CR27*Indeksacija!$G$10,0)</f>
        <v>1821.2116666666668</v>
      </c>
      <c r="CS47" s="402">
        <f>IF(CS5,CS27*Indeksacija!$G$10,0)</f>
        <v>1821.2116666666668</v>
      </c>
      <c r="CT47" s="402">
        <f>IF(CT5,CT27*Indeksacija!$G$10,0)</f>
        <v>1821.2116666666668</v>
      </c>
      <c r="CU47" s="402">
        <f>IF(CU5,CU27*Indeksacija!$G$10,0)</f>
        <v>1821.2116666666668</v>
      </c>
      <c r="CV47" s="402">
        <f>IF(CV5,CV27*Indeksacija!$G$10,0)</f>
        <v>1821.2116666666668</v>
      </c>
      <c r="CW47" s="402">
        <f>IF(CW5,CW27*Indeksacija!$G$10,0)</f>
        <v>1821.2116666666668</v>
      </c>
      <c r="CX47" s="402">
        <f>IF(CX5,CX27*Indeksacija!$G$10,0)</f>
        <v>1821.2116666666668</v>
      </c>
      <c r="CY47" s="402">
        <f>IF(CY5,CY27*Indeksacija!$G$10,0)</f>
        <v>1821.2116666666668</v>
      </c>
      <c r="CZ47" s="402">
        <f>IF(CZ5,CZ27*Indeksacija!$G$10,0)</f>
        <v>1821.2116666666668</v>
      </c>
      <c r="DA47" s="601">
        <f t="shared" si="634"/>
        <v>21854.539999999997</v>
      </c>
      <c r="DB47" s="402">
        <f>IF(DB5,DB27*Indeksacija!$G$10,0)</f>
        <v>1821.2116666666668</v>
      </c>
      <c r="DC47" s="402">
        <f>IF(DC5,DC27*Indeksacija!$G$10,0)</f>
        <v>1821.2116666666668</v>
      </c>
      <c r="DD47" s="402">
        <f>IF(DD5,DD27*Indeksacija!$G$10,0)</f>
        <v>1821.2116666666668</v>
      </c>
      <c r="DE47" s="402">
        <f>IF(DE5,DE27*Indeksacija!$G$10,0)</f>
        <v>1821.2116666666668</v>
      </c>
      <c r="DF47" s="402">
        <f>IF(DF5,DF27*Indeksacija!$G$10,0)</f>
        <v>1821.2116666666668</v>
      </c>
      <c r="DG47" s="402">
        <f>IF(DG5,DG27*Indeksacija!$G$10,0)</f>
        <v>1821.2116666666668</v>
      </c>
      <c r="DH47" s="402">
        <f>IF(DH5,DH27*Indeksacija!$G$10,0)</f>
        <v>1821.2116666666668</v>
      </c>
      <c r="DI47" s="402">
        <f>IF(DI5,DI27*Indeksacija!$G$10,0)</f>
        <v>1821.2116666666668</v>
      </c>
      <c r="DJ47" s="402">
        <f>IF(DJ5,DJ27*Indeksacija!$G$10,0)</f>
        <v>1821.2116666666668</v>
      </c>
      <c r="DK47" s="402">
        <f>IF(DK5,DK27*Indeksacija!$G$10,0)</f>
        <v>1821.2116666666668</v>
      </c>
      <c r="DL47" s="402">
        <f>IF(DL5,DL27*Indeksacija!$G$10,0)</f>
        <v>1821.2116666666668</v>
      </c>
      <c r="DM47" s="402">
        <f>IF(DM5,DM27*Indeksacija!$G$10,0)</f>
        <v>1821.2116666666668</v>
      </c>
      <c r="DN47" s="601">
        <f t="shared" si="636"/>
        <v>21854.539999999997</v>
      </c>
      <c r="DO47" s="402">
        <f>IF(DO5,DO27*Indeksacija!$G$10,0)</f>
        <v>1821.2116666666668</v>
      </c>
      <c r="DP47" s="402">
        <f>IF(DP5,DP27*Indeksacija!$G$10,0)</f>
        <v>1821.2116666666668</v>
      </c>
      <c r="DQ47" s="402">
        <f>IF(DQ5,DQ27*Indeksacija!$G$10,0)</f>
        <v>1821.2116666666668</v>
      </c>
      <c r="DR47" s="402">
        <f>IF(DR5,DR27*Indeksacija!$G$10,0)</f>
        <v>1821.2116666666668</v>
      </c>
      <c r="DS47" s="402">
        <f>IF(DS5,DS27*Indeksacija!$G$10,0)</f>
        <v>1821.2116666666668</v>
      </c>
      <c r="DT47" s="402">
        <f>IF(DT5,DT27*Indeksacija!$G$10,0)</f>
        <v>1821.2116666666668</v>
      </c>
      <c r="DU47" s="402">
        <f>IF(DU5,DU27*Indeksacija!$G$10,0)</f>
        <v>1821.2116666666668</v>
      </c>
      <c r="DV47" s="402">
        <f>IF(DV5,DV27*Indeksacija!$G$10,0)</f>
        <v>1821.2116666666668</v>
      </c>
      <c r="DW47" s="402">
        <f>IF(DW5,DW27*Indeksacija!$G$10,0)</f>
        <v>1821.2116666666668</v>
      </c>
      <c r="DX47" s="402">
        <f>IF(DX5,DX27*Indeksacija!$G$10,0)</f>
        <v>1821.2116666666668</v>
      </c>
      <c r="DY47" s="402">
        <f>IF(DY5,DY27*Indeksacija!$G$10,0)</f>
        <v>1821.2116666666668</v>
      </c>
      <c r="DZ47" s="402">
        <f>IF(DZ5,DZ27*Indeksacija!$G$10,0)</f>
        <v>1821.2116666666668</v>
      </c>
      <c r="EA47" s="601">
        <f t="shared" si="638"/>
        <v>21854.539999999997</v>
      </c>
      <c r="EB47" s="402">
        <f>IF(EB5,EB27*Indeksacija!$G$10,0)</f>
        <v>1821.2116666666668</v>
      </c>
      <c r="EC47" s="402">
        <f>IF(EC5,EC27*Indeksacija!$G$10,0)</f>
        <v>1821.2116666666668</v>
      </c>
      <c r="ED47" s="402">
        <f>IF(ED5,ED27*Indeksacija!$G$10,0)</f>
        <v>1821.2116666666668</v>
      </c>
      <c r="EE47" s="402">
        <f>IF(EE5,EE27*Indeksacija!$G$10,0)</f>
        <v>1821.2116666666668</v>
      </c>
      <c r="EF47" s="402">
        <f>IF(EF5,EF27*Indeksacija!$G$10,0)</f>
        <v>1821.2116666666668</v>
      </c>
      <c r="EG47" s="402">
        <f>IF(EG5,EG27*Indeksacija!$G$10,0)</f>
        <v>1821.2116666666668</v>
      </c>
      <c r="EH47" s="402">
        <f>IF(EH5,EH27*Indeksacija!$G$10,0)</f>
        <v>1821.2116666666668</v>
      </c>
      <c r="EI47" s="402">
        <f>IF(EI5,EI27*Indeksacija!$G$10,0)</f>
        <v>1821.2116666666668</v>
      </c>
      <c r="EJ47" s="402">
        <f>IF(EJ5,EJ27*Indeksacija!$G$10,0)</f>
        <v>1821.2116666666668</v>
      </c>
      <c r="EK47" s="402">
        <f>IF(EK5,EK27*Indeksacija!$G$10,0)</f>
        <v>1821.2116666666668</v>
      </c>
      <c r="EL47" s="402">
        <f>IF(EL5,EL27*Indeksacija!$G$10,0)</f>
        <v>1821.2116666666668</v>
      </c>
      <c r="EM47" s="402">
        <f>IF(EM5,EM27*Indeksacija!$G$10,0)</f>
        <v>1821.2116666666668</v>
      </c>
      <c r="EN47" s="601">
        <f t="shared" si="640"/>
        <v>21854.539999999997</v>
      </c>
      <c r="EO47" s="402">
        <f>IF(EO5,EO27*Indeksacija!$G$10,0)</f>
        <v>1821.2116666666668</v>
      </c>
      <c r="EP47" s="402">
        <f>IF(EP5,EP27*Indeksacija!$G$10,0)</f>
        <v>1821.2116666666668</v>
      </c>
      <c r="EQ47" s="402">
        <f>IF(EQ5,EQ27*Indeksacija!$G$10,0)</f>
        <v>1821.2116666666668</v>
      </c>
      <c r="ER47" s="402">
        <f>IF(ER5,ER27*Indeksacija!$G$10,0)</f>
        <v>1821.2116666666668</v>
      </c>
      <c r="ES47" s="402">
        <f>IF(ES5,ES27*Indeksacija!$G$10,0)</f>
        <v>1821.2116666666668</v>
      </c>
      <c r="ET47" s="402">
        <f>IF(ET5,ET27*Indeksacija!$G$10,0)</f>
        <v>1821.2116666666668</v>
      </c>
      <c r="EU47" s="402">
        <f>IF(EU5,EU27*Indeksacija!$G$10,0)</f>
        <v>1821.2116666666668</v>
      </c>
      <c r="EV47" s="402">
        <f>IF(EV5,EV27*Indeksacija!$G$10,0)</f>
        <v>1821.2116666666668</v>
      </c>
      <c r="EW47" s="402">
        <f>IF(EW5,EW27*Indeksacija!$G$10,0)</f>
        <v>1821.2116666666668</v>
      </c>
      <c r="EX47" s="402">
        <f>IF(EX5,EX27*Indeksacija!$G$10,0)</f>
        <v>1821.2116666666668</v>
      </c>
      <c r="EY47" s="402">
        <f>IF(EY5,EY27*Indeksacija!$G$10,0)</f>
        <v>1821.2116666666668</v>
      </c>
      <c r="EZ47" s="402">
        <f>IF(EZ5,EZ27*Indeksacija!$G$10,0)</f>
        <v>1821.2116666666668</v>
      </c>
      <c r="FA47" s="601">
        <f t="shared" si="642"/>
        <v>21854.539999999997</v>
      </c>
      <c r="FB47" s="402">
        <f>IF(FB5,FB27*Indeksacija!$G$10,0)</f>
        <v>1821.2116666666668</v>
      </c>
      <c r="FC47" s="402">
        <f>IF(FC5,FC27*Indeksacija!$G$10,0)</f>
        <v>1821.2116666666668</v>
      </c>
      <c r="FD47" s="402">
        <f>IF(FD5,FD27*Indeksacija!$G$10,0)</f>
        <v>1821.2116666666668</v>
      </c>
      <c r="FE47" s="402">
        <f>IF(FE5,FE27*Indeksacija!$G$10,0)</f>
        <v>1821.2116666666668</v>
      </c>
      <c r="FF47" s="402">
        <f>IF(FF5,FF27*Indeksacija!$G$10,0)</f>
        <v>1821.2116666666668</v>
      </c>
      <c r="FG47" s="402">
        <f>IF(FG5,FG27*Indeksacija!$G$10,0)</f>
        <v>1821.2116666666668</v>
      </c>
      <c r="FH47" s="402">
        <f>IF(FH5,FH27*Indeksacija!$G$10,0)</f>
        <v>1821.2116666666668</v>
      </c>
      <c r="FI47" s="402">
        <f>IF(FI5,FI27*Indeksacija!$G$10,0)</f>
        <v>1821.2116666666668</v>
      </c>
      <c r="FJ47" s="402">
        <f>IF(FJ5,FJ27*Indeksacija!$G$10,0)</f>
        <v>1821.2116666666668</v>
      </c>
      <c r="FK47" s="402">
        <f>IF(FK5,FK27*Indeksacija!$G$10,0)</f>
        <v>1821.2116666666668</v>
      </c>
      <c r="FL47" s="402">
        <f>IF(FL5,FL27*Indeksacija!$G$10,0)</f>
        <v>1821.2116666666668</v>
      </c>
      <c r="FM47" s="402">
        <f>IF(FM5,FM27*Indeksacija!$G$10,0)</f>
        <v>1821.2116666666668</v>
      </c>
      <c r="FN47" s="601">
        <f t="shared" si="644"/>
        <v>21854.539999999997</v>
      </c>
      <c r="FO47" s="402">
        <f>IF(FO5,FO27*Indeksacija!$G$10,0)</f>
        <v>1821.2116666666668</v>
      </c>
      <c r="FP47" s="402">
        <f>IF(FP5,FP27*Indeksacija!$G$10,0)</f>
        <v>1821.2116666666668</v>
      </c>
      <c r="FQ47" s="402">
        <f>IF(FQ5,FQ27*Indeksacija!$G$10,0)</f>
        <v>1821.2116666666668</v>
      </c>
      <c r="FR47" s="402">
        <f>IF(FR5,FR27*Indeksacija!$G$10,0)</f>
        <v>1821.2116666666668</v>
      </c>
      <c r="FS47" s="402">
        <f>IF(FS5,FS27*Indeksacija!$G$10,0)</f>
        <v>1821.2116666666668</v>
      </c>
      <c r="FT47" s="402">
        <f>IF(FT5,FT27*Indeksacija!$G$10,0)</f>
        <v>1821.2116666666668</v>
      </c>
      <c r="FU47" s="402">
        <f>IF(FU5,FU27*Indeksacija!$G$10,0)</f>
        <v>1821.2116666666668</v>
      </c>
      <c r="FV47" s="402">
        <f>IF(FV5,FV27*Indeksacija!$G$10,0)</f>
        <v>1821.2116666666668</v>
      </c>
      <c r="FW47" s="402">
        <f>IF(FW5,FW27*Indeksacija!$G$10,0)</f>
        <v>1821.2116666666668</v>
      </c>
      <c r="FX47" s="402">
        <f>IF(FX5,FX27*Indeksacija!$G$10,0)</f>
        <v>1821.2116666666668</v>
      </c>
      <c r="FY47" s="402">
        <f>IF(FY5,FY27*Indeksacija!$G$10,0)</f>
        <v>1821.2116666666668</v>
      </c>
      <c r="FZ47" s="402">
        <f>IF(FZ5,FZ27*Indeksacija!$G$10,0)</f>
        <v>1821.2116666666668</v>
      </c>
      <c r="GA47" s="601">
        <f t="shared" si="646"/>
        <v>21854.539999999997</v>
      </c>
      <c r="GB47" s="402">
        <f>IF(GB5,GB27*Indeksacija!$G$10,0)</f>
        <v>1821.2116666666668</v>
      </c>
      <c r="GC47" s="402">
        <f>IF(GC5,GC27*Indeksacija!$G$10,0)</f>
        <v>1821.2116666666668</v>
      </c>
      <c r="GD47" s="402">
        <f>IF(GD5,GD27*Indeksacija!$G$10,0)</f>
        <v>1821.2116666666668</v>
      </c>
      <c r="GE47" s="402">
        <f>IF(GE5,GE27*Indeksacija!$G$10,0)</f>
        <v>1821.2116666666668</v>
      </c>
      <c r="GF47" s="402">
        <f>IF(GF5,GF27*Indeksacija!$G$10,0)</f>
        <v>1821.2116666666668</v>
      </c>
      <c r="GG47" s="402">
        <f>IF(GG5,GG27*Indeksacija!$G$10,0)</f>
        <v>1821.2116666666668</v>
      </c>
      <c r="GH47" s="402">
        <f>IF(GH5,GH27*Indeksacija!$G$10,0)</f>
        <v>1821.2116666666668</v>
      </c>
      <c r="GI47" s="402">
        <f>IF(GI5,GI27*Indeksacija!$G$10,0)</f>
        <v>1821.2116666666668</v>
      </c>
      <c r="GJ47" s="402">
        <f>IF(GJ5,GJ27*Indeksacija!$G$10,0)</f>
        <v>1821.2116666666668</v>
      </c>
      <c r="GK47" s="402">
        <f>IF(GK5,GK27*Indeksacija!$G$10,0)</f>
        <v>1821.2116666666668</v>
      </c>
      <c r="GL47" s="402">
        <f>IF(GL5,GL27*Indeksacija!$G$10,0)</f>
        <v>1821.2116666666668</v>
      </c>
      <c r="GM47" s="402">
        <f>IF(GM5,GM27*Indeksacija!$G$10,0)</f>
        <v>1821.2116666666668</v>
      </c>
      <c r="GN47" s="601">
        <f t="shared" si="648"/>
        <v>21854.539999999997</v>
      </c>
      <c r="GO47" s="402">
        <f>IF(GO5,GO27*Indeksacija!$G$10,0)</f>
        <v>0</v>
      </c>
      <c r="GP47" s="402">
        <f>IF(GP5,GP27*Indeksacija!$G$10,0)</f>
        <v>0</v>
      </c>
      <c r="GQ47" s="402">
        <f>IF(GQ5,GQ27*Indeksacija!$G$10,0)</f>
        <v>0</v>
      </c>
      <c r="GR47" s="402">
        <f>IF(GR5,GR27*Indeksacija!$G$10,0)</f>
        <v>0</v>
      </c>
      <c r="GS47" s="402">
        <f>IF(GS5,GS27*Indeksacija!$G$10,0)</f>
        <v>0</v>
      </c>
      <c r="GT47" s="402">
        <f>IF(GT5,GT27*Indeksacija!$G$10,0)</f>
        <v>0</v>
      </c>
      <c r="GU47" s="402">
        <f>IF(GU5,GU27*Indeksacija!$G$10,0)</f>
        <v>0</v>
      </c>
      <c r="GV47" s="402">
        <f>IF(GV5,GV27*Indeksacija!$G$10,0)</f>
        <v>0</v>
      </c>
      <c r="GW47" s="402">
        <f>IF(GW5,GW27*Indeksacija!$G$10,0)</f>
        <v>0</v>
      </c>
      <c r="GX47" s="402">
        <f>IF(GX5,GX27*Indeksacija!$G$10,0)</f>
        <v>0</v>
      </c>
      <c r="GY47" s="402">
        <f>IF(GY5,GY27*Indeksacija!$G$10,0)</f>
        <v>0</v>
      </c>
      <c r="GZ47" s="402">
        <f>IF(GZ5,GZ27*Indeksacija!$G$10,0)</f>
        <v>0</v>
      </c>
      <c r="HA47" s="601">
        <f t="shared" si="650"/>
        <v>0</v>
      </c>
      <c r="HB47" s="402">
        <f>IF(HB5,HB27*Indeksacija!$G$10,0)</f>
        <v>0</v>
      </c>
      <c r="HC47" s="402">
        <f>IF(HC5,HC27*Indeksacija!$G$10,0)</f>
        <v>0</v>
      </c>
      <c r="HD47" s="402">
        <f>IF(HD5,HD27*Indeksacija!$G$10,0)</f>
        <v>0</v>
      </c>
      <c r="HE47" s="402">
        <f>IF(HE5,HE27*Indeksacija!$G$10,0)</f>
        <v>0</v>
      </c>
      <c r="HF47" s="402">
        <f>IF(HF5,HF27*Indeksacija!$G$10,0)</f>
        <v>0</v>
      </c>
      <c r="HG47" s="402">
        <f>IF(HG5,HG27*Indeksacija!$G$10,0)</f>
        <v>0</v>
      </c>
      <c r="HH47" s="402">
        <f>IF(HH5,HH27*Indeksacija!$G$10,0)</f>
        <v>0</v>
      </c>
      <c r="HI47" s="402">
        <f>IF(HI5,HI27*Indeksacija!$G$10,0)</f>
        <v>0</v>
      </c>
      <c r="HJ47" s="402">
        <f>IF(HJ5,HJ27*Indeksacija!$G$10,0)</f>
        <v>0</v>
      </c>
      <c r="HK47" s="402">
        <f>IF(HK5,HK27*Indeksacija!$G$10,0)</f>
        <v>0</v>
      </c>
      <c r="HL47" s="402">
        <f>IF(HL5,HL27*Indeksacija!$G$10,0)</f>
        <v>0</v>
      </c>
      <c r="HM47" s="402">
        <f>IF(HM5,HM27*Indeksacija!$G$10,0)</f>
        <v>0</v>
      </c>
      <c r="HN47" s="601">
        <f t="shared" si="652"/>
        <v>0</v>
      </c>
      <c r="HO47" s="402">
        <f>IF(HO5,HO27*Indeksacija!$G$10,0)</f>
        <v>0</v>
      </c>
      <c r="HP47" s="402">
        <f>IF(HP5,HP27*Indeksacija!$G$10,0)</f>
        <v>0</v>
      </c>
      <c r="HQ47" s="402">
        <f>IF(HQ5,HQ27*Indeksacija!$G$10,0)</f>
        <v>0</v>
      </c>
      <c r="HR47" s="402">
        <f>IF(HR5,HR27*Indeksacija!$G$10,0)</f>
        <v>0</v>
      </c>
      <c r="HS47" s="402">
        <f>IF(HS5,HS27*Indeksacija!$G$10,0)</f>
        <v>0</v>
      </c>
      <c r="HT47" s="402">
        <f>IF(HT5,HT27*Indeksacija!$G$10,0)</f>
        <v>0</v>
      </c>
      <c r="HU47" s="402">
        <f>IF(HU5,HU27*Indeksacija!$G$10,0)</f>
        <v>0</v>
      </c>
      <c r="HV47" s="402">
        <f>IF(HV5,HV27*Indeksacija!$G$10,0)</f>
        <v>0</v>
      </c>
      <c r="HW47" s="402">
        <f>IF(HW5,HW27*Indeksacija!$G$10,0)</f>
        <v>0</v>
      </c>
      <c r="HX47" s="402">
        <f>IF(HX5,HX27*Indeksacija!$G$10,0)</f>
        <v>0</v>
      </c>
      <c r="HY47" s="402">
        <f>IF(HY5,HY27*Indeksacija!$G$10,0)</f>
        <v>0</v>
      </c>
      <c r="HZ47" s="402">
        <f>IF(HZ5,HZ27*Indeksacija!$G$10,0)</f>
        <v>0</v>
      </c>
      <c r="IA47" s="601">
        <f t="shared" si="654"/>
        <v>0</v>
      </c>
      <c r="IB47" s="402">
        <f>IF(IB5,IB27*Indeksacija!$G$10,0)</f>
        <v>0</v>
      </c>
      <c r="IC47" s="402">
        <f>IF(IC5,IC27*Indeksacija!$G$10,0)</f>
        <v>0</v>
      </c>
      <c r="ID47" s="402">
        <f>IF(ID5,ID27*Indeksacija!$G$10,0)</f>
        <v>0</v>
      </c>
      <c r="IE47" s="402">
        <f>IF(IE5,IE27*Indeksacija!$G$10,0)</f>
        <v>0</v>
      </c>
      <c r="IF47" s="402">
        <f>IF(IF5,IF27*Indeksacija!$G$10,0)</f>
        <v>0</v>
      </c>
      <c r="IG47" s="402">
        <f>IF(IG5,IG27*Indeksacija!$G$10,0)</f>
        <v>0</v>
      </c>
      <c r="IH47" s="402">
        <f>IF(IH5,IH27*Indeksacija!$G$10,0)</f>
        <v>0</v>
      </c>
      <c r="II47" s="402">
        <f>IF(II5,II27*Indeksacija!$G$10,0)</f>
        <v>0</v>
      </c>
      <c r="IJ47" s="402">
        <f>IF(IJ5,IJ27*Indeksacija!$G$10,0)</f>
        <v>0</v>
      </c>
      <c r="IK47" s="402">
        <f>IF(IK5,IK27*Indeksacija!$G$10,0)</f>
        <v>0</v>
      </c>
      <c r="IL47" s="402">
        <f>IF(IL5,IL27*Indeksacija!$G$10,0)</f>
        <v>0</v>
      </c>
      <c r="IM47" s="402">
        <f>IF(IM5,IM27*Indeksacija!$G$10,0)</f>
        <v>0</v>
      </c>
      <c r="IN47" s="601">
        <f t="shared" si="656"/>
        <v>0</v>
      </c>
      <c r="IO47" s="402">
        <f>IF(IO5,IO27*Indeksacija!$G$10,0)</f>
        <v>0</v>
      </c>
      <c r="IP47" s="402">
        <f>IF(IP5,IP27*Indeksacija!$G$10,0)</f>
        <v>0</v>
      </c>
      <c r="IQ47" s="402">
        <f>IF(IQ5,IQ27*Indeksacija!$G$10,0)</f>
        <v>0</v>
      </c>
      <c r="IR47" s="402">
        <f>IF(IR5,IR27*Indeksacija!$G$10,0)</f>
        <v>0</v>
      </c>
      <c r="IS47" s="402">
        <f>IF(IS5,IS27*Indeksacija!$G$10,0)</f>
        <v>0</v>
      </c>
      <c r="IT47" s="402">
        <f>IF(IT5,IT27*Indeksacija!$G$10,0)</f>
        <v>0</v>
      </c>
      <c r="IU47" s="402">
        <f>IF(IU5,IU27*Indeksacija!$G$10,0)</f>
        <v>0</v>
      </c>
      <c r="IV47" s="402">
        <f>IF(IV5,IV27*Indeksacija!$G$10,0)</f>
        <v>0</v>
      </c>
      <c r="IW47" s="402">
        <f>IF(IW5,IW27*Indeksacija!$G$10,0)</f>
        <v>0</v>
      </c>
      <c r="IX47" s="402">
        <f>IF(IX5,IX27*Indeksacija!$G$10,0)</f>
        <v>0</v>
      </c>
      <c r="IY47" s="402">
        <f>IF(IY5,IY27*Indeksacija!$G$10,0)</f>
        <v>0</v>
      </c>
      <c r="IZ47" s="402">
        <f>IF(IZ5,IZ27*Indeksacija!$G$10,0)</f>
        <v>0</v>
      </c>
      <c r="JA47" s="601">
        <f t="shared" si="658"/>
        <v>0</v>
      </c>
      <c r="JB47" s="402">
        <f>IF(JB5,JB27*Indeksacija!$G$10,0)</f>
        <v>0</v>
      </c>
      <c r="JC47" s="402">
        <f>IF(JC5,JC27*Indeksacija!$G$10,0)</f>
        <v>0</v>
      </c>
      <c r="JD47" s="402">
        <f>IF(JD5,JD27*Indeksacija!$G$10,0)</f>
        <v>0</v>
      </c>
      <c r="JE47" s="402">
        <f>IF(JE5,JE27*Indeksacija!$G$10,0)</f>
        <v>0</v>
      </c>
      <c r="JF47" s="402">
        <f>IF(JF5,JF27*Indeksacija!$G$10,0)</f>
        <v>0</v>
      </c>
      <c r="JG47" s="402">
        <f>IF(JG5,JG27*Indeksacija!$G$10,0)</f>
        <v>0</v>
      </c>
      <c r="JH47" s="402">
        <f>IF(JH5,JH27*Indeksacija!$G$10,0)</f>
        <v>0</v>
      </c>
      <c r="JI47" s="402">
        <f>IF(JI5,JI27*Indeksacija!$G$10,0)</f>
        <v>0</v>
      </c>
      <c r="JJ47" s="402">
        <f>IF(JJ5,JJ27*Indeksacija!$G$10,0)</f>
        <v>0</v>
      </c>
      <c r="JK47" s="402">
        <f>IF(JK5,JK27*Indeksacija!$G$10,0)</f>
        <v>0</v>
      </c>
      <c r="JL47" s="402">
        <f>IF(JL5,JL27*Indeksacija!$G$10,0)</f>
        <v>0</v>
      </c>
      <c r="JM47" s="402">
        <f>IF(JM5,JM27*Indeksacija!$G$10,0)</f>
        <v>0</v>
      </c>
      <c r="JN47" s="601">
        <f t="shared" si="660"/>
        <v>0</v>
      </c>
      <c r="JO47" s="402">
        <f>IF(JO5,JO27*Indeksacija!$G$10,0)</f>
        <v>0</v>
      </c>
      <c r="JP47" s="402">
        <f>IF(JP5,JP27*Indeksacija!$G$10,0)</f>
        <v>0</v>
      </c>
      <c r="JQ47" s="402">
        <f>IF(JQ5,JQ27*Indeksacija!$G$10,0)</f>
        <v>0</v>
      </c>
      <c r="JR47" s="402">
        <f>IF(JR5,JR27*Indeksacija!$G$10,0)</f>
        <v>0</v>
      </c>
      <c r="JS47" s="402">
        <f>IF(JS5,JS27*Indeksacija!$G$10,0)</f>
        <v>0</v>
      </c>
      <c r="JT47" s="402">
        <f>IF(JT5,JT27*Indeksacija!$G$10,0)</f>
        <v>0</v>
      </c>
      <c r="JU47" s="402">
        <f>IF(JU5,JU27*Indeksacija!$G$10,0)</f>
        <v>0</v>
      </c>
      <c r="JV47" s="402">
        <f>IF(JV5,JV27*Indeksacija!$G$10,0)</f>
        <v>0</v>
      </c>
      <c r="JW47" s="402">
        <f>IF(JW5,JW27*Indeksacija!$G$10,0)</f>
        <v>0</v>
      </c>
      <c r="JX47" s="402">
        <f>IF(JX5,JX27*Indeksacija!$G$10,0)</f>
        <v>0</v>
      </c>
      <c r="JY47" s="402">
        <f>IF(JY5,JY27*Indeksacija!$G$10,0)</f>
        <v>0</v>
      </c>
      <c r="JZ47" s="402">
        <f>IF(JZ5,JZ27*Indeksacija!$G$10,0)</f>
        <v>0</v>
      </c>
      <c r="KA47" s="601">
        <f t="shared" si="662"/>
        <v>0</v>
      </c>
      <c r="KB47" s="402">
        <f>IF(KB5,KB27*Indeksacija!$G$10,0)</f>
        <v>0</v>
      </c>
      <c r="KC47" s="402">
        <f>IF(KC5,KC27*Indeksacija!$G$10,0)</f>
        <v>0</v>
      </c>
      <c r="KD47" s="402">
        <f>IF(KD5,KD27*Indeksacija!$G$10,0)</f>
        <v>0</v>
      </c>
      <c r="KE47" s="402">
        <f>IF(KE5,KE27*Indeksacija!$G$10,0)</f>
        <v>0</v>
      </c>
      <c r="KF47" s="402">
        <f>IF(KF5,KF27*Indeksacija!$G$10,0)</f>
        <v>0</v>
      </c>
      <c r="KG47" s="402">
        <f>IF(KG5,KG27*Indeksacija!$G$10,0)</f>
        <v>0</v>
      </c>
      <c r="KH47" s="402">
        <f>IF(KH5,KH27*Indeksacija!$G$10,0)</f>
        <v>0</v>
      </c>
      <c r="KI47" s="402">
        <f>IF(KI5,KI27*Indeksacija!$G$10,0)</f>
        <v>0</v>
      </c>
      <c r="KJ47" s="402">
        <f>IF(KJ5,KJ27*Indeksacija!$G$10,0)</f>
        <v>0</v>
      </c>
      <c r="KK47" s="402">
        <f>IF(KK5,KK27*Indeksacija!$G$10,0)</f>
        <v>0</v>
      </c>
      <c r="KL47" s="402">
        <f>IF(KL5,KL27*Indeksacija!$G$10,0)</f>
        <v>0</v>
      </c>
      <c r="KM47" s="402">
        <f>IF(KM5,KM27*Indeksacija!$G$10,0)</f>
        <v>0</v>
      </c>
      <c r="KN47" s="601">
        <f t="shared" si="664"/>
        <v>0</v>
      </c>
      <c r="KO47" s="402">
        <f>IF(KO5,KO27*Indeksacija!$G$10,0)</f>
        <v>0</v>
      </c>
      <c r="KP47" s="402">
        <f>IF(KP5,KP27*Indeksacija!$G$10,0)</f>
        <v>0</v>
      </c>
      <c r="KQ47" s="402">
        <f>IF(KQ5,KQ27*Indeksacija!$G$10,0)</f>
        <v>0</v>
      </c>
      <c r="KR47" s="402">
        <f>IF(KR5,KR27*Indeksacija!$G$10,0)</f>
        <v>0</v>
      </c>
      <c r="KS47" s="402">
        <f>IF(KS5,KS27*Indeksacija!$G$10,0)</f>
        <v>0</v>
      </c>
      <c r="KT47" s="402">
        <f>IF(KT5,KT27*Indeksacija!$G$10,0)</f>
        <v>0</v>
      </c>
      <c r="KU47" s="402">
        <f>IF(KU5,KU27*Indeksacija!$G$10,0)</f>
        <v>0</v>
      </c>
      <c r="KV47" s="402">
        <f>IF(KV5,KV27*Indeksacija!$G$10,0)</f>
        <v>0</v>
      </c>
      <c r="KW47" s="402">
        <f>IF(KW5,KW27*Indeksacija!$G$10,0)</f>
        <v>0</v>
      </c>
      <c r="KX47" s="402">
        <f>IF(KX5,KX27*Indeksacija!$G$10,0)</f>
        <v>0</v>
      </c>
      <c r="KY47" s="402">
        <f>IF(KY5,KY27*Indeksacija!$G$10,0)</f>
        <v>0</v>
      </c>
      <c r="KZ47" s="402">
        <f>IF(KZ5,KZ27*Indeksacija!$G$10,0)</f>
        <v>0</v>
      </c>
      <c r="LA47" s="601">
        <f t="shared" si="666"/>
        <v>0</v>
      </c>
      <c r="LB47" s="402">
        <f>IF(LB5,LB27*Indeksacija!$G$10,0)</f>
        <v>0</v>
      </c>
      <c r="LC47" s="402">
        <f>IF(LC5,LC27*Indeksacija!$G$10,0)</f>
        <v>0</v>
      </c>
      <c r="LD47" s="402">
        <f>IF(LD5,LD27*Indeksacija!$G$10,0)</f>
        <v>0</v>
      </c>
      <c r="LE47" s="402">
        <f>IF(LE5,LE27*Indeksacija!$G$10,0)</f>
        <v>0</v>
      </c>
      <c r="LF47" s="402">
        <f>IF(LF5,LF27*Indeksacija!$G$10,0)</f>
        <v>0</v>
      </c>
      <c r="LG47" s="402">
        <f>IF(LG5,LG27*Indeksacija!$G$10,0)</f>
        <v>0</v>
      </c>
      <c r="LH47" s="402">
        <f>IF(LH5,LH27*Indeksacija!$G$10,0)</f>
        <v>0</v>
      </c>
      <c r="LI47" s="402">
        <f>IF(LI5,LI27*Indeksacija!$G$10,0)</f>
        <v>0</v>
      </c>
      <c r="LJ47" s="402">
        <f>IF(LJ5,LJ27*Indeksacija!$G$10,0)</f>
        <v>0</v>
      </c>
      <c r="LK47" s="402">
        <f>IF(LK5,LK27*Indeksacija!$G$10,0)</f>
        <v>0</v>
      </c>
      <c r="LL47" s="402">
        <f>IF(LL5,LL27*Indeksacija!$G$10,0)</f>
        <v>0</v>
      </c>
      <c r="LM47" s="402">
        <f>IF(LM5,LM27*Indeksacija!$G$10,0)</f>
        <v>0</v>
      </c>
      <c r="LN47" s="539">
        <f t="shared" si="668"/>
        <v>0</v>
      </c>
    </row>
    <row r="48" spans="1:326" s="547" customFormat="1">
      <c r="A48" s="541" t="str">
        <f t="shared" si="618"/>
        <v>M5 - Administravimo ir valdymo sąnaudos</v>
      </c>
      <c r="B48" s="401">
        <f>IF(B5,B28*Indeksacija!$G$9,0)</f>
        <v>0</v>
      </c>
      <c r="C48" s="401">
        <f>IF(C5,C28*Indeksacija!$G$9,0)</f>
        <v>0</v>
      </c>
      <c r="D48" s="401">
        <f>IF(D5,D28*Indeksacija!$G$9,0)</f>
        <v>0</v>
      </c>
      <c r="E48" s="401">
        <f>IF(E5,E28*Indeksacija!$G$9,0)</f>
        <v>0</v>
      </c>
      <c r="F48" s="401">
        <f>IF(F5,F28*Indeksacija!$G$9,0)</f>
        <v>0</v>
      </c>
      <c r="G48" s="401">
        <f>IF(G5,G28*Indeksacija!$G$9,0)</f>
        <v>0</v>
      </c>
      <c r="H48" s="401">
        <f>IF(H5,H28*Indeksacija!$G$9,0)</f>
        <v>0</v>
      </c>
      <c r="I48" s="401">
        <f>IF(I5,I28*Indeksacija!$G$9,0)</f>
        <v>0</v>
      </c>
      <c r="J48" s="401">
        <f>IF(J5,J28*Indeksacija!$G$9,0)</f>
        <v>0</v>
      </c>
      <c r="K48" s="401">
        <f>IF(K5,K28*Indeksacija!$G$9,0)</f>
        <v>0</v>
      </c>
      <c r="L48" s="401">
        <f>IF(L5,L28*Indeksacija!$G$9,0)</f>
        <v>0</v>
      </c>
      <c r="M48" s="401">
        <f>IF(M5,M28*Indeksacija!$G$9,0)</f>
        <v>0</v>
      </c>
      <c r="N48" s="539">
        <f t="shared" si="670"/>
        <v>0</v>
      </c>
      <c r="O48" s="401">
        <f>IF(O5,O28*Indeksacija!$G$9,0)</f>
        <v>0</v>
      </c>
      <c r="P48" s="401">
        <f>IF(P5,P28*Indeksacija!$G$9,0)</f>
        <v>0</v>
      </c>
      <c r="Q48" s="401">
        <f>IF(Q5,Q28*Indeksacija!$G$9,0)</f>
        <v>0</v>
      </c>
      <c r="R48" s="401">
        <f>IF(R5,R28*Indeksacija!$G$9,0)</f>
        <v>0</v>
      </c>
      <c r="S48" s="401">
        <f>IF(S5,S28*Indeksacija!$G$9,0)</f>
        <v>0</v>
      </c>
      <c r="T48" s="401">
        <f>IF(T5,T28*Indeksacija!$G$9,0)</f>
        <v>0</v>
      </c>
      <c r="U48" s="401">
        <f>IF(U5,U28*Indeksacija!$G$9,0)</f>
        <v>0</v>
      </c>
      <c r="V48" s="401">
        <f>IF(V5,V28*Indeksacija!$G$9,0)</f>
        <v>0</v>
      </c>
      <c r="W48" s="401">
        <f>IF(W5,W28*Indeksacija!$G$9,0)</f>
        <v>0</v>
      </c>
      <c r="X48" s="401">
        <f>IF(X5,X28*Indeksacija!$G$9,0)</f>
        <v>0</v>
      </c>
      <c r="Y48" s="401">
        <f>IF(Y5,Y28*Indeksacija!$G$9,0)</f>
        <v>0</v>
      </c>
      <c r="Z48" s="401">
        <f>IF(Z5,Z28*Indeksacija!$G$9,0)</f>
        <v>0</v>
      </c>
      <c r="AA48" s="539">
        <f t="shared" ref="AA48" si="699">SUM(O48:Z48)</f>
        <v>0</v>
      </c>
      <c r="AB48" s="401">
        <f>IF(AB5,AB28*Indeksacija!$G$9,0)</f>
        <v>0</v>
      </c>
      <c r="AC48" s="401">
        <f>IF(AC5,AC28*Indeksacija!$G$9,0)</f>
        <v>0</v>
      </c>
      <c r="AD48" s="401">
        <f>IF(AD5,AD28*Indeksacija!$G$9,0)</f>
        <v>0</v>
      </c>
      <c r="AE48" s="401">
        <f>IF(AE5,AE28*Indeksacija!$G$9,0)</f>
        <v>0</v>
      </c>
      <c r="AF48" s="401">
        <f>IF(AF5,AF28*Indeksacija!$G$9,0)</f>
        <v>0</v>
      </c>
      <c r="AG48" s="401">
        <f>IF(AG5,AG28*Indeksacija!$G$9,0)</f>
        <v>0</v>
      </c>
      <c r="AH48" s="401">
        <f>IF(AH5,AH28*Indeksacija!$G$9,0)</f>
        <v>0</v>
      </c>
      <c r="AI48" s="401">
        <f>IF(AI5,AI28*Indeksacija!$G$9,0)</f>
        <v>0</v>
      </c>
      <c r="AJ48" s="401">
        <f>IF(AJ5,AJ28*Indeksacija!$G$9,0)</f>
        <v>0</v>
      </c>
      <c r="AK48" s="401">
        <f>IF(AK5,AK28*Indeksacija!$G$9,0)</f>
        <v>0</v>
      </c>
      <c r="AL48" s="401">
        <f>IF(AL5,AL28*Indeksacija!$G$9,0)</f>
        <v>0</v>
      </c>
      <c r="AM48" s="401">
        <f>IF(AM5,AM28*Indeksacija!$G$9,0)</f>
        <v>0</v>
      </c>
      <c r="AN48" s="539">
        <f t="shared" si="624"/>
        <v>0</v>
      </c>
      <c r="AO48" s="401">
        <f>IF(AO5,AO28*Indeksacija!$G$9,0)</f>
        <v>3642.4233333333336</v>
      </c>
      <c r="AP48" s="401">
        <f>IF(AP5,AP28*Indeksacija!$G$9,0)</f>
        <v>3642.4233333333336</v>
      </c>
      <c r="AQ48" s="401">
        <f>IF(AQ5,AQ28*Indeksacija!$G$9,0)</f>
        <v>3642.4233333333336</v>
      </c>
      <c r="AR48" s="401">
        <f>IF(AR5,AR28*Indeksacija!$G$9,0)</f>
        <v>3642.4233333333336</v>
      </c>
      <c r="AS48" s="401">
        <f>IF(AS5,AS28*Indeksacija!$G$9,0)</f>
        <v>3642.4233333333336</v>
      </c>
      <c r="AT48" s="401">
        <f>IF(AT5,AT28*Indeksacija!$G$9,0)</f>
        <v>3642.4233333333336</v>
      </c>
      <c r="AU48" s="401">
        <f>IF(AU5,AU28*Indeksacija!$G$9,0)</f>
        <v>3642.4233333333336</v>
      </c>
      <c r="AV48" s="401">
        <f>IF(AV5,AV28*Indeksacija!$G$9,0)</f>
        <v>3642.4233333333336</v>
      </c>
      <c r="AW48" s="401">
        <f>IF(AW5,AW28*Indeksacija!$G$9,0)</f>
        <v>3642.4233333333336</v>
      </c>
      <c r="AX48" s="401">
        <f>IF(AX5,AX28*Indeksacija!$G$9,0)</f>
        <v>3642.4233333333336</v>
      </c>
      <c r="AY48" s="401">
        <f>IF(AY5,AY28*Indeksacija!$G$9,0)</f>
        <v>3642.4233333333336</v>
      </c>
      <c r="AZ48" s="401">
        <f>IF(AZ5,AZ28*Indeksacija!$G$9,0)</f>
        <v>3642.4233333333336</v>
      </c>
      <c r="BA48" s="601">
        <f t="shared" si="626"/>
        <v>43709.079999999994</v>
      </c>
      <c r="BB48" s="401">
        <f>IF(BB5,BB28*Indeksacija!$G$9,0)</f>
        <v>3642.4233333333336</v>
      </c>
      <c r="BC48" s="401">
        <f>IF(BC5,BC28*Indeksacija!$G$9,0)</f>
        <v>3642.4233333333336</v>
      </c>
      <c r="BD48" s="401">
        <f>IF(BD5,BD28*Indeksacija!$G$9,0)</f>
        <v>3642.4233333333336</v>
      </c>
      <c r="BE48" s="401">
        <f>IF(BE5,BE28*Indeksacija!$G$9,0)</f>
        <v>3642.4233333333336</v>
      </c>
      <c r="BF48" s="401">
        <f>IF(BF5,BF28*Indeksacija!$G$9,0)</f>
        <v>3642.4233333333336</v>
      </c>
      <c r="BG48" s="401">
        <f>IF(BG5,BG28*Indeksacija!$G$9,0)</f>
        <v>3642.4233333333336</v>
      </c>
      <c r="BH48" s="401">
        <f>IF(BH5,BH28*Indeksacija!$G$9,0)</f>
        <v>3642.4233333333336</v>
      </c>
      <c r="BI48" s="401">
        <f>IF(BI5,BI28*Indeksacija!$G$9,0)</f>
        <v>3642.4233333333336</v>
      </c>
      <c r="BJ48" s="401">
        <f>IF(BJ5,BJ28*Indeksacija!$G$9,0)</f>
        <v>3642.4233333333336</v>
      </c>
      <c r="BK48" s="401">
        <f>IF(BK5,BK28*Indeksacija!$G$9,0)</f>
        <v>3642.4233333333336</v>
      </c>
      <c r="BL48" s="401">
        <f>IF(BL5,BL28*Indeksacija!$G$9,0)</f>
        <v>3642.4233333333336</v>
      </c>
      <c r="BM48" s="401">
        <f>IF(BM5,BM28*Indeksacija!$G$9,0)</f>
        <v>3642.4233333333336</v>
      </c>
      <c r="BN48" s="601">
        <f t="shared" si="628"/>
        <v>43709.079999999994</v>
      </c>
      <c r="BO48" s="401">
        <f>IF(BO5,BO28*Indeksacija!$G$9,0)</f>
        <v>3642.4233333333336</v>
      </c>
      <c r="BP48" s="401">
        <f>IF(BP5,BP28*Indeksacija!$G$9,0)</f>
        <v>3642.4233333333336</v>
      </c>
      <c r="BQ48" s="401">
        <f>IF(BQ5,BQ28*Indeksacija!$G$9,0)</f>
        <v>3642.4233333333336</v>
      </c>
      <c r="BR48" s="401">
        <f>IF(BR5,BR28*Indeksacija!$G$9,0)</f>
        <v>3642.4233333333336</v>
      </c>
      <c r="BS48" s="401">
        <f>IF(BS5,BS28*Indeksacija!$G$9,0)</f>
        <v>3642.4233333333336</v>
      </c>
      <c r="BT48" s="401">
        <f>IF(BT5,BT28*Indeksacija!$G$9,0)</f>
        <v>3642.4233333333336</v>
      </c>
      <c r="BU48" s="401">
        <f>IF(BU5,BU28*Indeksacija!$G$9,0)</f>
        <v>3642.4233333333336</v>
      </c>
      <c r="BV48" s="401">
        <f>IF(BV5,BV28*Indeksacija!$G$9,0)</f>
        <v>3642.4233333333336</v>
      </c>
      <c r="BW48" s="401">
        <f>IF(BW5,BW28*Indeksacija!$G$9,0)</f>
        <v>3642.4233333333336</v>
      </c>
      <c r="BX48" s="401">
        <f>IF(BX5,BX28*Indeksacija!$G$9,0)</f>
        <v>3642.4233333333336</v>
      </c>
      <c r="BY48" s="401">
        <f>IF(BY5,BY28*Indeksacija!$G$9,0)</f>
        <v>3642.4233333333336</v>
      </c>
      <c r="BZ48" s="401">
        <f>IF(BZ5,BZ28*Indeksacija!$G$9,0)</f>
        <v>3642.4233333333336</v>
      </c>
      <c r="CA48" s="601">
        <f t="shared" si="630"/>
        <v>43709.079999999994</v>
      </c>
      <c r="CB48" s="401">
        <f>IF(CB5,CB28*Indeksacija!$G$9,0)</f>
        <v>3642.4233333333336</v>
      </c>
      <c r="CC48" s="401">
        <f>IF(CC5,CC28*Indeksacija!$G$9,0)</f>
        <v>3642.4233333333336</v>
      </c>
      <c r="CD48" s="401">
        <f>IF(CD5,CD28*Indeksacija!$G$9,0)</f>
        <v>3642.4233333333336</v>
      </c>
      <c r="CE48" s="401">
        <f>IF(CE5,CE28*Indeksacija!$G$9,0)</f>
        <v>3642.4233333333336</v>
      </c>
      <c r="CF48" s="401">
        <f>IF(CF5,CF28*Indeksacija!$G$9,0)</f>
        <v>3642.4233333333336</v>
      </c>
      <c r="CG48" s="401">
        <f>IF(CG5,CG28*Indeksacija!$G$9,0)</f>
        <v>3642.4233333333336</v>
      </c>
      <c r="CH48" s="401">
        <f>IF(CH5,CH28*Indeksacija!$G$9,0)</f>
        <v>3642.4233333333336</v>
      </c>
      <c r="CI48" s="401">
        <f>IF(CI5,CI28*Indeksacija!$G$9,0)</f>
        <v>3642.4233333333336</v>
      </c>
      <c r="CJ48" s="401">
        <f>IF(CJ5,CJ28*Indeksacija!$G$9,0)</f>
        <v>3642.4233333333336</v>
      </c>
      <c r="CK48" s="401">
        <f>IF(CK5,CK28*Indeksacija!$G$9,0)</f>
        <v>3642.4233333333336</v>
      </c>
      <c r="CL48" s="401">
        <f>IF(CL5,CL28*Indeksacija!$G$9,0)</f>
        <v>3642.4233333333336</v>
      </c>
      <c r="CM48" s="401">
        <f>IF(CM5,CM28*Indeksacija!$G$9,0)</f>
        <v>3642.4233333333336</v>
      </c>
      <c r="CN48" s="601">
        <f t="shared" si="632"/>
        <v>43709.079999999994</v>
      </c>
      <c r="CO48" s="401">
        <f>IF(CO5,CO28*Indeksacija!$G$9,0)</f>
        <v>3642.4233333333336</v>
      </c>
      <c r="CP48" s="401">
        <f>IF(CP5,CP28*Indeksacija!$G$9,0)</f>
        <v>3642.4233333333336</v>
      </c>
      <c r="CQ48" s="401">
        <f>IF(CQ5,CQ28*Indeksacija!$G$9,0)</f>
        <v>3642.4233333333336</v>
      </c>
      <c r="CR48" s="401">
        <f>IF(CR5,CR28*Indeksacija!$G$9,0)</f>
        <v>3642.4233333333336</v>
      </c>
      <c r="CS48" s="401">
        <f>IF(CS5,CS28*Indeksacija!$G$9,0)</f>
        <v>3642.4233333333336</v>
      </c>
      <c r="CT48" s="401">
        <f>IF(CT5,CT28*Indeksacija!$G$9,0)</f>
        <v>3642.4233333333336</v>
      </c>
      <c r="CU48" s="401">
        <f>IF(CU5,CU28*Indeksacija!$G$9,0)</f>
        <v>3642.4233333333336</v>
      </c>
      <c r="CV48" s="401">
        <f>IF(CV5,CV28*Indeksacija!$G$9,0)</f>
        <v>3642.4233333333336</v>
      </c>
      <c r="CW48" s="401">
        <f>IF(CW5,CW28*Indeksacija!$G$9,0)</f>
        <v>3642.4233333333336</v>
      </c>
      <c r="CX48" s="401">
        <f>IF(CX5,CX28*Indeksacija!$G$9,0)</f>
        <v>3642.4233333333336</v>
      </c>
      <c r="CY48" s="401">
        <f>IF(CY5,CY28*Indeksacija!$G$9,0)</f>
        <v>3642.4233333333336</v>
      </c>
      <c r="CZ48" s="401">
        <f>IF(CZ5,CZ28*Indeksacija!$G$9,0)</f>
        <v>3642.4233333333336</v>
      </c>
      <c r="DA48" s="601">
        <f t="shared" si="634"/>
        <v>43709.079999999994</v>
      </c>
      <c r="DB48" s="401">
        <f>IF(DB5,DB28*Indeksacija!$G$9,0)</f>
        <v>3642.4233333333336</v>
      </c>
      <c r="DC48" s="401">
        <f>IF(DC5,DC28*Indeksacija!$G$9,0)</f>
        <v>3642.4233333333336</v>
      </c>
      <c r="DD48" s="401">
        <f>IF(DD5,DD28*Indeksacija!$G$9,0)</f>
        <v>3642.4233333333336</v>
      </c>
      <c r="DE48" s="401">
        <f>IF(DE5,DE28*Indeksacija!$G$9,0)</f>
        <v>3642.4233333333336</v>
      </c>
      <c r="DF48" s="401">
        <f>IF(DF5,DF28*Indeksacija!$G$9,0)</f>
        <v>3642.4233333333336</v>
      </c>
      <c r="DG48" s="401">
        <f>IF(DG5,DG28*Indeksacija!$G$9,0)</f>
        <v>3642.4233333333336</v>
      </c>
      <c r="DH48" s="401">
        <f>IF(DH5,DH28*Indeksacija!$G$9,0)</f>
        <v>3642.4233333333336</v>
      </c>
      <c r="DI48" s="401">
        <f>IF(DI5,DI28*Indeksacija!$G$9,0)</f>
        <v>3642.4233333333336</v>
      </c>
      <c r="DJ48" s="401">
        <f>IF(DJ5,DJ28*Indeksacija!$G$9,0)</f>
        <v>3642.4233333333336</v>
      </c>
      <c r="DK48" s="401">
        <f>IF(DK5,DK28*Indeksacija!$G$9,0)</f>
        <v>3642.4233333333336</v>
      </c>
      <c r="DL48" s="401">
        <f>IF(DL5,DL28*Indeksacija!$G$9,0)</f>
        <v>3642.4233333333336</v>
      </c>
      <c r="DM48" s="401">
        <f>IF(DM5,DM28*Indeksacija!$G$9,0)</f>
        <v>3642.4233333333336</v>
      </c>
      <c r="DN48" s="601">
        <f t="shared" si="636"/>
        <v>43709.079999999994</v>
      </c>
      <c r="DO48" s="401">
        <f>IF(DO5,DO28*Indeksacija!$G$9,0)</f>
        <v>3642.4233333333336</v>
      </c>
      <c r="DP48" s="401">
        <f>IF(DP5,DP28*Indeksacija!$G$9,0)</f>
        <v>3642.4233333333336</v>
      </c>
      <c r="DQ48" s="401">
        <f>IF(DQ5,DQ28*Indeksacija!$G$9,0)</f>
        <v>3642.4233333333336</v>
      </c>
      <c r="DR48" s="401">
        <f>IF(DR5,DR28*Indeksacija!$G$9,0)</f>
        <v>3642.4233333333336</v>
      </c>
      <c r="DS48" s="401">
        <f>IF(DS5,DS28*Indeksacija!$G$9,0)</f>
        <v>3642.4233333333336</v>
      </c>
      <c r="DT48" s="401">
        <f>IF(DT5,DT28*Indeksacija!$G$9,0)</f>
        <v>3642.4233333333336</v>
      </c>
      <c r="DU48" s="401">
        <f>IF(DU5,DU28*Indeksacija!$G$9,0)</f>
        <v>3642.4233333333336</v>
      </c>
      <c r="DV48" s="401">
        <f>IF(DV5,DV28*Indeksacija!$G$9,0)</f>
        <v>3642.4233333333336</v>
      </c>
      <c r="DW48" s="401">
        <f>IF(DW5,DW28*Indeksacija!$G$9,0)</f>
        <v>3642.4233333333336</v>
      </c>
      <c r="DX48" s="401">
        <f>IF(DX5,DX28*Indeksacija!$G$9,0)</f>
        <v>3642.4233333333336</v>
      </c>
      <c r="DY48" s="401">
        <f>IF(DY5,DY28*Indeksacija!$G$9,0)</f>
        <v>3642.4233333333336</v>
      </c>
      <c r="DZ48" s="401">
        <f>IF(DZ5,DZ28*Indeksacija!$G$9,0)</f>
        <v>3642.4233333333336</v>
      </c>
      <c r="EA48" s="601">
        <f t="shared" si="638"/>
        <v>43709.079999999994</v>
      </c>
      <c r="EB48" s="401">
        <f>IF(EB5,EB28*Indeksacija!$G$9,0)</f>
        <v>3642.4233333333336</v>
      </c>
      <c r="EC48" s="401">
        <f>IF(EC5,EC28*Indeksacija!$G$9,0)</f>
        <v>3642.4233333333336</v>
      </c>
      <c r="ED48" s="401">
        <f>IF(ED5,ED28*Indeksacija!$G$9,0)</f>
        <v>3642.4233333333336</v>
      </c>
      <c r="EE48" s="401">
        <f>IF(EE5,EE28*Indeksacija!$G$9,0)</f>
        <v>3642.4233333333336</v>
      </c>
      <c r="EF48" s="401">
        <f>IF(EF5,EF28*Indeksacija!$G$9,0)</f>
        <v>3642.4233333333336</v>
      </c>
      <c r="EG48" s="401">
        <f>IF(EG5,EG28*Indeksacija!$G$9,0)</f>
        <v>3642.4233333333336</v>
      </c>
      <c r="EH48" s="401">
        <f>IF(EH5,EH28*Indeksacija!$G$9,0)</f>
        <v>3642.4233333333336</v>
      </c>
      <c r="EI48" s="401">
        <f>IF(EI5,EI28*Indeksacija!$G$9,0)</f>
        <v>3642.4233333333336</v>
      </c>
      <c r="EJ48" s="401">
        <f>IF(EJ5,EJ28*Indeksacija!$G$9,0)</f>
        <v>3642.4233333333336</v>
      </c>
      <c r="EK48" s="401">
        <f>IF(EK5,EK28*Indeksacija!$G$9,0)</f>
        <v>3642.4233333333336</v>
      </c>
      <c r="EL48" s="401">
        <f>IF(EL5,EL28*Indeksacija!$G$9,0)</f>
        <v>3642.4233333333336</v>
      </c>
      <c r="EM48" s="401">
        <f>IF(EM5,EM28*Indeksacija!$G$9,0)</f>
        <v>3642.4233333333336</v>
      </c>
      <c r="EN48" s="601">
        <f t="shared" si="640"/>
        <v>43709.079999999994</v>
      </c>
      <c r="EO48" s="401">
        <f>IF(EO5,EO28*Indeksacija!$G$9,0)</f>
        <v>3642.4233333333336</v>
      </c>
      <c r="EP48" s="401">
        <f>IF(EP5,EP28*Indeksacija!$G$9,0)</f>
        <v>3642.4233333333336</v>
      </c>
      <c r="EQ48" s="401">
        <f>IF(EQ5,EQ28*Indeksacija!$G$9,0)</f>
        <v>3642.4233333333336</v>
      </c>
      <c r="ER48" s="401">
        <f>IF(ER5,ER28*Indeksacija!$G$9,0)</f>
        <v>3642.4233333333336</v>
      </c>
      <c r="ES48" s="401">
        <f>IF(ES5,ES28*Indeksacija!$G$9,0)</f>
        <v>3642.4233333333336</v>
      </c>
      <c r="ET48" s="401">
        <f>IF(ET5,ET28*Indeksacija!$G$9,0)</f>
        <v>3642.4233333333336</v>
      </c>
      <c r="EU48" s="401">
        <f>IF(EU5,EU28*Indeksacija!$G$9,0)</f>
        <v>3642.4233333333336</v>
      </c>
      <c r="EV48" s="401">
        <f>IF(EV5,EV28*Indeksacija!$G$9,0)</f>
        <v>3642.4233333333336</v>
      </c>
      <c r="EW48" s="401">
        <f>IF(EW5,EW28*Indeksacija!$G$9,0)</f>
        <v>3642.4233333333336</v>
      </c>
      <c r="EX48" s="401">
        <f>IF(EX5,EX28*Indeksacija!$G$9,0)</f>
        <v>3642.4233333333336</v>
      </c>
      <c r="EY48" s="401">
        <f>IF(EY5,EY28*Indeksacija!$G$9,0)</f>
        <v>3642.4233333333336</v>
      </c>
      <c r="EZ48" s="401">
        <f>IF(EZ5,EZ28*Indeksacija!$G$9,0)</f>
        <v>3642.4233333333336</v>
      </c>
      <c r="FA48" s="601">
        <f t="shared" si="642"/>
        <v>43709.079999999994</v>
      </c>
      <c r="FB48" s="401">
        <f>IF(FB5,FB28*Indeksacija!$G$9,0)</f>
        <v>3642.4233333333336</v>
      </c>
      <c r="FC48" s="401">
        <f>IF(FC5,FC28*Indeksacija!$G$9,0)</f>
        <v>3642.4233333333336</v>
      </c>
      <c r="FD48" s="401">
        <f>IF(FD5,FD28*Indeksacija!$G$9,0)</f>
        <v>3642.4233333333336</v>
      </c>
      <c r="FE48" s="401">
        <f>IF(FE5,FE28*Indeksacija!$G$9,0)</f>
        <v>3642.4233333333336</v>
      </c>
      <c r="FF48" s="401">
        <f>IF(FF5,FF28*Indeksacija!$G$9,0)</f>
        <v>3642.4233333333336</v>
      </c>
      <c r="FG48" s="401">
        <f>IF(FG5,FG28*Indeksacija!$G$9,0)</f>
        <v>3642.4233333333336</v>
      </c>
      <c r="FH48" s="401">
        <f>IF(FH5,FH28*Indeksacija!$G$9,0)</f>
        <v>3642.4233333333336</v>
      </c>
      <c r="FI48" s="401">
        <f>IF(FI5,FI28*Indeksacija!$G$9,0)</f>
        <v>3642.4233333333336</v>
      </c>
      <c r="FJ48" s="401">
        <f>IF(FJ5,FJ28*Indeksacija!$G$9,0)</f>
        <v>3642.4233333333336</v>
      </c>
      <c r="FK48" s="401">
        <f>IF(FK5,FK28*Indeksacija!$G$9,0)</f>
        <v>3642.4233333333336</v>
      </c>
      <c r="FL48" s="401">
        <f>IF(FL5,FL28*Indeksacija!$G$9,0)</f>
        <v>3642.4233333333336</v>
      </c>
      <c r="FM48" s="401">
        <f>IF(FM5,FM28*Indeksacija!$G$9,0)</f>
        <v>3642.4233333333336</v>
      </c>
      <c r="FN48" s="601">
        <f t="shared" si="644"/>
        <v>43709.079999999994</v>
      </c>
      <c r="FO48" s="401">
        <f>IF(FO5,FO28*Indeksacija!$G$9,0)</f>
        <v>3642.4233333333336</v>
      </c>
      <c r="FP48" s="401">
        <f>IF(FP5,FP28*Indeksacija!$G$9,0)</f>
        <v>3642.4233333333336</v>
      </c>
      <c r="FQ48" s="401">
        <f>IF(FQ5,FQ28*Indeksacija!$G$9,0)</f>
        <v>3642.4233333333336</v>
      </c>
      <c r="FR48" s="401">
        <f>IF(FR5,FR28*Indeksacija!$G$9,0)</f>
        <v>3642.4233333333336</v>
      </c>
      <c r="FS48" s="401">
        <f>IF(FS5,FS28*Indeksacija!$G$9,0)</f>
        <v>3642.4233333333336</v>
      </c>
      <c r="FT48" s="401">
        <f>IF(FT5,FT28*Indeksacija!$G$9,0)</f>
        <v>3642.4233333333336</v>
      </c>
      <c r="FU48" s="401">
        <f>IF(FU5,FU28*Indeksacija!$G$9,0)</f>
        <v>3642.4233333333336</v>
      </c>
      <c r="FV48" s="401">
        <f>IF(FV5,FV28*Indeksacija!$G$9,0)</f>
        <v>3642.4233333333336</v>
      </c>
      <c r="FW48" s="401">
        <f>IF(FW5,FW28*Indeksacija!$G$9,0)</f>
        <v>3642.4233333333336</v>
      </c>
      <c r="FX48" s="401">
        <f>IF(FX5,FX28*Indeksacija!$G$9,0)</f>
        <v>3642.4233333333336</v>
      </c>
      <c r="FY48" s="401">
        <f>IF(FY5,FY28*Indeksacija!$G$9,0)</f>
        <v>3642.4233333333336</v>
      </c>
      <c r="FZ48" s="401">
        <f>IF(FZ5,FZ28*Indeksacija!$G$9,0)</f>
        <v>3642.4233333333336</v>
      </c>
      <c r="GA48" s="601">
        <f t="shared" si="646"/>
        <v>43709.079999999994</v>
      </c>
      <c r="GB48" s="401">
        <f>IF(GB5,GB28*Indeksacija!$G$9,0)</f>
        <v>3642.4233333333336</v>
      </c>
      <c r="GC48" s="401">
        <f>IF(GC5,GC28*Indeksacija!$G$9,0)</f>
        <v>3642.4233333333336</v>
      </c>
      <c r="GD48" s="401">
        <f>IF(GD5,GD28*Indeksacija!$G$9,0)</f>
        <v>3642.4233333333336</v>
      </c>
      <c r="GE48" s="401">
        <f>IF(GE5,GE28*Indeksacija!$G$9,0)</f>
        <v>3642.4233333333336</v>
      </c>
      <c r="GF48" s="401">
        <f>IF(GF5,GF28*Indeksacija!$G$9,0)</f>
        <v>3642.4233333333336</v>
      </c>
      <c r="GG48" s="401">
        <f>IF(GG5,GG28*Indeksacija!$G$9,0)</f>
        <v>3642.4233333333336</v>
      </c>
      <c r="GH48" s="401">
        <f>IF(GH5,GH28*Indeksacija!$G$9,0)</f>
        <v>3642.4233333333336</v>
      </c>
      <c r="GI48" s="401">
        <f>IF(GI5,GI28*Indeksacija!$G$9,0)</f>
        <v>3642.4233333333336</v>
      </c>
      <c r="GJ48" s="401">
        <f>IF(GJ5,GJ28*Indeksacija!$G$9,0)</f>
        <v>3642.4233333333336</v>
      </c>
      <c r="GK48" s="401">
        <f>IF(GK5,GK28*Indeksacija!$G$9,0)</f>
        <v>3642.4233333333336</v>
      </c>
      <c r="GL48" s="401">
        <f>IF(GL5,GL28*Indeksacija!$G$9,0)</f>
        <v>3642.4233333333336</v>
      </c>
      <c r="GM48" s="401">
        <f>IF(GM5,GM28*Indeksacija!$G$9,0)</f>
        <v>3642.4233333333336</v>
      </c>
      <c r="GN48" s="601">
        <f t="shared" si="648"/>
        <v>43709.079999999994</v>
      </c>
      <c r="GO48" s="401">
        <f>IF(GO5,GO28*Indeksacija!$G$9,0)</f>
        <v>0</v>
      </c>
      <c r="GP48" s="401">
        <f>IF(GP5,GP28*Indeksacija!$G$9,0)</f>
        <v>0</v>
      </c>
      <c r="GQ48" s="401">
        <f>IF(GQ5,GQ28*Indeksacija!$G$9,0)</f>
        <v>0</v>
      </c>
      <c r="GR48" s="401">
        <f>IF(GR5,GR28*Indeksacija!$G$9,0)</f>
        <v>0</v>
      </c>
      <c r="GS48" s="401">
        <f>IF(GS5,GS28*Indeksacija!$G$9,0)</f>
        <v>0</v>
      </c>
      <c r="GT48" s="401">
        <f>IF(GT5,GT28*Indeksacija!$G$9,0)</f>
        <v>0</v>
      </c>
      <c r="GU48" s="401">
        <f>IF(GU5,GU28*Indeksacija!$G$9,0)</f>
        <v>0</v>
      </c>
      <c r="GV48" s="401">
        <f>IF(GV5,GV28*Indeksacija!$G$9,0)</f>
        <v>0</v>
      </c>
      <c r="GW48" s="401">
        <f>IF(GW5,GW28*Indeksacija!$G$9,0)</f>
        <v>0</v>
      </c>
      <c r="GX48" s="401">
        <f>IF(GX5,GX28*Indeksacija!$G$9,0)</f>
        <v>0</v>
      </c>
      <c r="GY48" s="401">
        <f>IF(GY5,GY28*Indeksacija!$G$9,0)</f>
        <v>0</v>
      </c>
      <c r="GZ48" s="401">
        <f>IF(GZ5,GZ28*Indeksacija!$G$9,0)</f>
        <v>0</v>
      </c>
      <c r="HA48" s="601">
        <f t="shared" si="650"/>
        <v>0</v>
      </c>
      <c r="HB48" s="401">
        <f>IF(HB5,HB28*Indeksacija!$G$9,0)</f>
        <v>0</v>
      </c>
      <c r="HC48" s="401">
        <f>IF(HC5,HC28*Indeksacija!$G$9,0)</f>
        <v>0</v>
      </c>
      <c r="HD48" s="401">
        <f>IF(HD5,HD28*Indeksacija!$G$9,0)</f>
        <v>0</v>
      </c>
      <c r="HE48" s="401">
        <f>IF(HE5,HE28*Indeksacija!$G$9,0)</f>
        <v>0</v>
      </c>
      <c r="HF48" s="401">
        <f>IF(HF5,HF28*Indeksacija!$G$9,0)</f>
        <v>0</v>
      </c>
      <c r="HG48" s="401">
        <f>IF(HG5,HG28*Indeksacija!$G$9,0)</f>
        <v>0</v>
      </c>
      <c r="HH48" s="401">
        <f>IF(HH5,HH28*Indeksacija!$G$9,0)</f>
        <v>0</v>
      </c>
      <c r="HI48" s="401">
        <f>IF(HI5,HI28*Indeksacija!$G$9,0)</f>
        <v>0</v>
      </c>
      <c r="HJ48" s="401">
        <f>IF(HJ5,HJ28*Indeksacija!$G$9,0)</f>
        <v>0</v>
      </c>
      <c r="HK48" s="401">
        <f>IF(HK5,HK28*Indeksacija!$G$9,0)</f>
        <v>0</v>
      </c>
      <c r="HL48" s="401">
        <f>IF(HL5,HL28*Indeksacija!$G$9,0)</f>
        <v>0</v>
      </c>
      <c r="HM48" s="401">
        <f>IF(HM5,HM28*Indeksacija!$G$9,0)</f>
        <v>0</v>
      </c>
      <c r="HN48" s="601">
        <f t="shared" si="652"/>
        <v>0</v>
      </c>
      <c r="HO48" s="401">
        <f>IF(HO5,HO28*Indeksacija!$G$9,0)</f>
        <v>0</v>
      </c>
      <c r="HP48" s="401">
        <f>IF(HP5,HP28*Indeksacija!$G$9,0)</f>
        <v>0</v>
      </c>
      <c r="HQ48" s="401">
        <f>IF(HQ5,HQ28*Indeksacija!$G$9,0)</f>
        <v>0</v>
      </c>
      <c r="HR48" s="401">
        <f>IF(HR5,HR28*Indeksacija!$G$9,0)</f>
        <v>0</v>
      </c>
      <c r="HS48" s="401">
        <f>IF(HS5,HS28*Indeksacija!$G$9,0)</f>
        <v>0</v>
      </c>
      <c r="HT48" s="401">
        <f>IF(HT5,HT28*Indeksacija!$G$9,0)</f>
        <v>0</v>
      </c>
      <c r="HU48" s="401">
        <f>IF(HU5,HU28*Indeksacija!$G$9,0)</f>
        <v>0</v>
      </c>
      <c r="HV48" s="401">
        <f>IF(HV5,HV28*Indeksacija!$G$9,0)</f>
        <v>0</v>
      </c>
      <c r="HW48" s="401">
        <f>IF(HW5,HW28*Indeksacija!$G$9,0)</f>
        <v>0</v>
      </c>
      <c r="HX48" s="401">
        <f>IF(HX5,HX28*Indeksacija!$G$9,0)</f>
        <v>0</v>
      </c>
      <c r="HY48" s="401">
        <f>IF(HY5,HY28*Indeksacija!$G$9,0)</f>
        <v>0</v>
      </c>
      <c r="HZ48" s="401">
        <f>IF(HZ5,HZ28*Indeksacija!$G$9,0)</f>
        <v>0</v>
      </c>
      <c r="IA48" s="601">
        <f t="shared" si="654"/>
        <v>0</v>
      </c>
      <c r="IB48" s="401">
        <f>IF(IB5,IB28*Indeksacija!$G$9,0)</f>
        <v>0</v>
      </c>
      <c r="IC48" s="401">
        <f>IF(IC5,IC28*Indeksacija!$G$9,0)</f>
        <v>0</v>
      </c>
      <c r="ID48" s="401">
        <f>IF(ID5,ID28*Indeksacija!$G$9,0)</f>
        <v>0</v>
      </c>
      <c r="IE48" s="401">
        <f>IF(IE5,IE28*Indeksacija!$G$9,0)</f>
        <v>0</v>
      </c>
      <c r="IF48" s="401">
        <f>IF(IF5,IF28*Indeksacija!$G$9,0)</f>
        <v>0</v>
      </c>
      <c r="IG48" s="401">
        <f>IF(IG5,IG28*Indeksacija!$G$9,0)</f>
        <v>0</v>
      </c>
      <c r="IH48" s="401">
        <f>IF(IH5,IH28*Indeksacija!$G$9,0)</f>
        <v>0</v>
      </c>
      <c r="II48" s="401">
        <f>IF(II5,II28*Indeksacija!$G$9,0)</f>
        <v>0</v>
      </c>
      <c r="IJ48" s="401">
        <f>IF(IJ5,IJ28*Indeksacija!$G$9,0)</f>
        <v>0</v>
      </c>
      <c r="IK48" s="401">
        <f>IF(IK5,IK28*Indeksacija!$G$9,0)</f>
        <v>0</v>
      </c>
      <c r="IL48" s="401">
        <f>IF(IL5,IL28*Indeksacija!$G$9,0)</f>
        <v>0</v>
      </c>
      <c r="IM48" s="401">
        <f>IF(IM5,IM28*Indeksacija!$G$9,0)</f>
        <v>0</v>
      </c>
      <c r="IN48" s="601">
        <f t="shared" si="656"/>
        <v>0</v>
      </c>
      <c r="IO48" s="401">
        <f>IF(IO5,IO28*Indeksacija!$G$9,0)</f>
        <v>0</v>
      </c>
      <c r="IP48" s="401">
        <f>IF(IP5,IP28*Indeksacija!$G$9,0)</f>
        <v>0</v>
      </c>
      <c r="IQ48" s="401">
        <f>IF(IQ5,IQ28*Indeksacija!$G$9,0)</f>
        <v>0</v>
      </c>
      <c r="IR48" s="401">
        <f>IF(IR5,IR28*Indeksacija!$G$9,0)</f>
        <v>0</v>
      </c>
      <c r="IS48" s="401">
        <f>IF(IS5,IS28*Indeksacija!$G$9,0)</f>
        <v>0</v>
      </c>
      <c r="IT48" s="401">
        <f>IF(IT5,IT28*Indeksacija!$G$9,0)</f>
        <v>0</v>
      </c>
      <c r="IU48" s="401">
        <f>IF(IU5,IU28*Indeksacija!$G$9,0)</f>
        <v>0</v>
      </c>
      <c r="IV48" s="401">
        <f>IF(IV5,IV28*Indeksacija!$G$9,0)</f>
        <v>0</v>
      </c>
      <c r="IW48" s="401">
        <f>IF(IW5,IW28*Indeksacija!$G$9,0)</f>
        <v>0</v>
      </c>
      <c r="IX48" s="401">
        <f>IF(IX5,IX28*Indeksacija!$G$9,0)</f>
        <v>0</v>
      </c>
      <c r="IY48" s="401">
        <f>IF(IY5,IY28*Indeksacija!$G$9,0)</f>
        <v>0</v>
      </c>
      <c r="IZ48" s="401">
        <f>IF(IZ5,IZ28*Indeksacija!$G$9,0)</f>
        <v>0</v>
      </c>
      <c r="JA48" s="601">
        <f t="shared" si="658"/>
        <v>0</v>
      </c>
      <c r="JB48" s="401">
        <f>IF(JB5,JB28*Indeksacija!$G$9,0)</f>
        <v>0</v>
      </c>
      <c r="JC48" s="401">
        <f>IF(JC5,JC28*Indeksacija!$G$9,0)</f>
        <v>0</v>
      </c>
      <c r="JD48" s="401">
        <f>IF(JD5,JD28*Indeksacija!$G$9,0)</f>
        <v>0</v>
      </c>
      <c r="JE48" s="401">
        <f>IF(JE5,JE28*Indeksacija!$G$9,0)</f>
        <v>0</v>
      </c>
      <c r="JF48" s="401">
        <f>IF(JF5,JF28*Indeksacija!$G$9,0)</f>
        <v>0</v>
      </c>
      <c r="JG48" s="401">
        <f>IF(JG5,JG28*Indeksacija!$G$9,0)</f>
        <v>0</v>
      </c>
      <c r="JH48" s="401">
        <f>IF(JH5,JH28*Indeksacija!$G$9,0)</f>
        <v>0</v>
      </c>
      <c r="JI48" s="401">
        <f>IF(JI5,JI28*Indeksacija!$G$9,0)</f>
        <v>0</v>
      </c>
      <c r="JJ48" s="401">
        <f>IF(JJ5,JJ28*Indeksacija!$G$9,0)</f>
        <v>0</v>
      </c>
      <c r="JK48" s="401">
        <f>IF(JK5,JK28*Indeksacija!$G$9,0)</f>
        <v>0</v>
      </c>
      <c r="JL48" s="401">
        <f>IF(JL5,JL28*Indeksacija!$G$9,0)</f>
        <v>0</v>
      </c>
      <c r="JM48" s="401">
        <f>IF(JM5,JM28*Indeksacija!$G$9,0)</f>
        <v>0</v>
      </c>
      <c r="JN48" s="601">
        <f t="shared" si="660"/>
        <v>0</v>
      </c>
      <c r="JO48" s="401">
        <f>IF(JO5,JO28*Indeksacija!$G$9,0)</f>
        <v>0</v>
      </c>
      <c r="JP48" s="401">
        <f>IF(JP5,JP28*Indeksacija!$G$9,0)</f>
        <v>0</v>
      </c>
      <c r="JQ48" s="401">
        <f>IF(JQ5,JQ28*Indeksacija!$G$9,0)</f>
        <v>0</v>
      </c>
      <c r="JR48" s="401">
        <f>IF(JR5,JR28*Indeksacija!$G$9,0)</f>
        <v>0</v>
      </c>
      <c r="JS48" s="401">
        <f>IF(JS5,JS28*Indeksacija!$G$9,0)</f>
        <v>0</v>
      </c>
      <c r="JT48" s="401">
        <f>IF(JT5,JT28*Indeksacija!$G$9,0)</f>
        <v>0</v>
      </c>
      <c r="JU48" s="401">
        <f>IF(JU5,JU28*Indeksacija!$G$9,0)</f>
        <v>0</v>
      </c>
      <c r="JV48" s="401">
        <f>IF(JV5,JV28*Indeksacija!$G$9,0)</f>
        <v>0</v>
      </c>
      <c r="JW48" s="401">
        <f>IF(JW5,JW28*Indeksacija!$G$9,0)</f>
        <v>0</v>
      </c>
      <c r="JX48" s="401">
        <f>IF(JX5,JX28*Indeksacija!$G$9,0)</f>
        <v>0</v>
      </c>
      <c r="JY48" s="401">
        <f>IF(JY5,JY28*Indeksacija!$G$9,0)</f>
        <v>0</v>
      </c>
      <c r="JZ48" s="401">
        <f>IF(JZ5,JZ28*Indeksacija!$G$9,0)</f>
        <v>0</v>
      </c>
      <c r="KA48" s="601">
        <f t="shared" si="662"/>
        <v>0</v>
      </c>
      <c r="KB48" s="401">
        <f>IF(KB5,KB28*Indeksacija!$G$9,0)</f>
        <v>0</v>
      </c>
      <c r="KC48" s="401">
        <f>IF(KC5,KC28*Indeksacija!$G$9,0)</f>
        <v>0</v>
      </c>
      <c r="KD48" s="401">
        <f>IF(KD5,KD28*Indeksacija!$G$9,0)</f>
        <v>0</v>
      </c>
      <c r="KE48" s="401">
        <f>IF(KE5,KE28*Indeksacija!$G$9,0)</f>
        <v>0</v>
      </c>
      <c r="KF48" s="401">
        <f>IF(KF5,KF28*Indeksacija!$G$9,0)</f>
        <v>0</v>
      </c>
      <c r="KG48" s="401">
        <f>IF(KG5,KG28*Indeksacija!$G$9,0)</f>
        <v>0</v>
      </c>
      <c r="KH48" s="401">
        <f>IF(KH5,KH28*Indeksacija!$G$9,0)</f>
        <v>0</v>
      </c>
      <c r="KI48" s="401">
        <f>IF(KI5,KI28*Indeksacija!$G$9,0)</f>
        <v>0</v>
      </c>
      <c r="KJ48" s="401">
        <f>IF(KJ5,KJ28*Indeksacija!$G$9,0)</f>
        <v>0</v>
      </c>
      <c r="KK48" s="401">
        <f>IF(KK5,KK28*Indeksacija!$G$9,0)</f>
        <v>0</v>
      </c>
      <c r="KL48" s="401">
        <f>IF(KL5,KL28*Indeksacija!$G$9,0)</f>
        <v>0</v>
      </c>
      <c r="KM48" s="401">
        <f>IF(KM5,KM28*Indeksacija!$G$9,0)</f>
        <v>0</v>
      </c>
      <c r="KN48" s="601">
        <f t="shared" si="664"/>
        <v>0</v>
      </c>
      <c r="KO48" s="401">
        <f>IF(KO5,KO28*Indeksacija!$G$9,0)</f>
        <v>0</v>
      </c>
      <c r="KP48" s="401">
        <f>IF(KP5,KP28*Indeksacija!$G$9,0)</f>
        <v>0</v>
      </c>
      <c r="KQ48" s="401">
        <f>IF(KQ5,KQ28*Indeksacija!$G$9,0)</f>
        <v>0</v>
      </c>
      <c r="KR48" s="401">
        <f>IF(KR5,KR28*Indeksacija!$G$9,0)</f>
        <v>0</v>
      </c>
      <c r="KS48" s="401">
        <f>IF(KS5,KS28*Indeksacija!$G$9,0)</f>
        <v>0</v>
      </c>
      <c r="KT48" s="401">
        <f>IF(KT5,KT28*Indeksacija!$G$9,0)</f>
        <v>0</v>
      </c>
      <c r="KU48" s="401">
        <f>IF(KU5,KU28*Indeksacija!$G$9,0)</f>
        <v>0</v>
      </c>
      <c r="KV48" s="401">
        <f>IF(KV5,KV28*Indeksacija!$G$9,0)</f>
        <v>0</v>
      </c>
      <c r="KW48" s="401">
        <f>IF(KW5,KW28*Indeksacija!$G$9,0)</f>
        <v>0</v>
      </c>
      <c r="KX48" s="401">
        <f>IF(KX5,KX28*Indeksacija!$G$9,0)</f>
        <v>0</v>
      </c>
      <c r="KY48" s="401">
        <f>IF(KY5,KY28*Indeksacija!$G$9,0)</f>
        <v>0</v>
      </c>
      <c r="KZ48" s="401">
        <f>IF(KZ5,KZ28*Indeksacija!$G$9,0)</f>
        <v>0</v>
      </c>
      <c r="LA48" s="601">
        <f t="shared" si="666"/>
        <v>0</v>
      </c>
      <c r="LB48" s="401">
        <f>IF(LB5,LB28*Indeksacija!$G$9,0)</f>
        <v>0</v>
      </c>
      <c r="LC48" s="401">
        <f>IF(LC5,LC28*Indeksacija!$G$9,0)</f>
        <v>0</v>
      </c>
      <c r="LD48" s="401">
        <f>IF(LD5,LD28*Indeksacija!$G$9,0)</f>
        <v>0</v>
      </c>
      <c r="LE48" s="401">
        <f>IF(LE5,LE28*Indeksacija!$G$9,0)</f>
        <v>0</v>
      </c>
      <c r="LF48" s="401">
        <f>IF(LF5,LF28*Indeksacija!$G$9,0)</f>
        <v>0</v>
      </c>
      <c r="LG48" s="401">
        <f>IF(LG5,LG28*Indeksacija!$G$9,0)</f>
        <v>0</v>
      </c>
      <c r="LH48" s="401">
        <f>IF(LH5,LH28*Indeksacija!$G$9,0)</f>
        <v>0</v>
      </c>
      <c r="LI48" s="401">
        <f>IF(LI5,LI28*Indeksacija!$G$9,0)</f>
        <v>0</v>
      </c>
      <c r="LJ48" s="401">
        <f>IF(LJ5,LJ28*Indeksacija!$G$9,0)</f>
        <v>0</v>
      </c>
      <c r="LK48" s="401">
        <f>IF(LK5,LK28*Indeksacija!$G$9,0)</f>
        <v>0</v>
      </c>
      <c r="LL48" s="401">
        <f>IF(LL5,LL28*Indeksacija!$G$9,0)</f>
        <v>0</v>
      </c>
      <c r="LM48" s="401">
        <f>IF(LM5,LM28*Indeksacija!$G$9,0)</f>
        <v>0</v>
      </c>
      <c r="LN48" s="539">
        <f>SUM(LB48:LM48)</f>
        <v>0</v>
      </c>
    </row>
    <row r="49" spans="1:326">
      <c r="AN49" s="37"/>
    </row>
    <row r="50" spans="1:326" s="548" customFormat="1" ht="10.5" outlineLevel="1">
      <c r="A50" s="385" t="s">
        <v>368</v>
      </c>
      <c r="B50" s="303">
        <f t="shared" ref="B50:L50" si="700">B35+B36+B39-B44-B45-B48</f>
        <v>0</v>
      </c>
      <c r="C50" s="303">
        <f t="shared" si="700"/>
        <v>0</v>
      </c>
      <c r="D50" s="303">
        <f t="shared" si="700"/>
        <v>0</v>
      </c>
      <c r="E50" s="303">
        <f t="shared" si="700"/>
        <v>0</v>
      </c>
      <c r="F50" s="303">
        <f t="shared" si="700"/>
        <v>0</v>
      </c>
      <c r="G50" s="303">
        <f t="shared" si="700"/>
        <v>0</v>
      </c>
      <c r="H50" s="303">
        <f t="shared" si="700"/>
        <v>0</v>
      </c>
      <c r="I50" s="303">
        <f t="shared" si="700"/>
        <v>0</v>
      </c>
      <c r="J50" s="303">
        <f t="shared" si="700"/>
        <v>0</v>
      </c>
      <c r="K50" s="303">
        <f t="shared" si="700"/>
        <v>0</v>
      </c>
      <c r="L50" s="303">
        <f t="shared" si="700"/>
        <v>0</v>
      </c>
      <c r="M50" s="303">
        <f>M35+M36+M39-M44-M45-M48</f>
        <v>0</v>
      </c>
      <c r="N50" s="303">
        <f>N35+N36+N39-N44-N45-N48</f>
        <v>0</v>
      </c>
      <c r="O50" s="303">
        <f>O35+O36+O39-O44-O45-O48</f>
        <v>0</v>
      </c>
      <c r="P50" s="303">
        <f t="shared" ref="P50:Z50" si="701">P35+P36+P39-P44-P45-P48</f>
        <v>0</v>
      </c>
      <c r="Q50" s="303">
        <f t="shared" si="701"/>
        <v>0</v>
      </c>
      <c r="R50" s="303">
        <f t="shared" si="701"/>
        <v>0</v>
      </c>
      <c r="S50" s="303">
        <f t="shared" si="701"/>
        <v>0</v>
      </c>
      <c r="T50" s="303">
        <f t="shared" si="701"/>
        <v>0</v>
      </c>
      <c r="U50" s="303">
        <f t="shared" si="701"/>
        <v>0</v>
      </c>
      <c r="V50" s="303">
        <f t="shared" si="701"/>
        <v>0</v>
      </c>
      <c r="W50" s="303">
        <f t="shared" si="701"/>
        <v>0</v>
      </c>
      <c r="X50" s="303">
        <f t="shared" si="701"/>
        <v>0</v>
      </c>
      <c r="Y50" s="303">
        <f t="shared" si="701"/>
        <v>0</v>
      </c>
      <c r="Z50" s="303">
        <f t="shared" si="701"/>
        <v>0</v>
      </c>
      <c r="AA50" s="303">
        <f>AA35+AA36+AA39-AA44-AA45-AA48</f>
        <v>0</v>
      </c>
      <c r="AB50" s="303">
        <f>AB35+AB36+AB39-AB44-AB45-AB48</f>
        <v>0</v>
      </c>
      <c r="AC50" s="303">
        <f t="shared" ref="AC50:AM50" si="702">AC35+AC36+AC39-AC44-AC45-AC48</f>
        <v>0</v>
      </c>
      <c r="AD50" s="303">
        <f t="shared" si="702"/>
        <v>0</v>
      </c>
      <c r="AE50" s="303">
        <f t="shared" si="702"/>
        <v>0</v>
      </c>
      <c r="AF50" s="303">
        <f t="shared" si="702"/>
        <v>0</v>
      </c>
      <c r="AG50" s="303">
        <f t="shared" si="702"/>
        <v>0</v>
      </c>
      <c r="AH50" s="303">
        <f t="shared" si="702"/>
        <v>0</v>
      </c>
      <c r="AI50" s="303">
        <f t="shared" si="702"/>
        <v>0</v>
      </c>
      <c r="AJ50" s="303">
        <f t="shared" si="702"/>
        <v>0</v>
      </c>
      <c r="AK50" s="303">
        <f t="shared" si="702"/>
        <v>0</v>
      </c>
      <c r="AL50" s="303">
        <f t="shared" si="702"/>
        <v>0</v>
      </c>
      <c r="AM50" s="303">
        <f t="shared" si="702"/>
        <v>0</v>
      </c>
      <c r="AN50" s="303">
        <f>AN35+AN36+AN39-AN44-AN45-AN48</f>
        <v>0</v>
      </c>
      <c r="AO50" s="303">
        <f>AO35+AO36+AO39-AO44-AO45-AO48</f>
        <v>3642.4233333333409</v>
      </c>
      <c r="AP50" s="303">
        <f t="shared" ref="AP50:AZ50" si="703">AP35+AP36+AP39-AP44-AP45-AP48</f>
        <v>3642.4233333333336</v>
      </c>
      <c r="AQ50" s="303">
        <f t="shared" si="703"/>
        <v>3642.4233333333336</v>
      </c>
      <c r="AR50" s="303">
        <f t="shared" si="703"/>
        <v>3642.4233333333336</v>
      </c>
      <c r="AS50" s="303">
        <f t="shared" si="703"/>
        <v>3642.4233333333336</v>
      </c>
      <c r="AT50" s="303">
        <f t="shared" si="703"/>
        <v>3642.4233333333336</v>
      </c>
      <c r="AU50" s="303">
        <f t="shared" si="703"/>
        <v>3642.4233333333336</v>
      </c>
      <c r="AV50" s="303">
        <f t="shared" si="703"/>
        <v>3642.4233333333336</v>
      </c>
      <c r="AW50" s="303">
        <f t="shared" si="703"/>
        <v>3642.4233333333336</v>
      </c>
      <c r="AX50" s="303">
        <f t="shared" si="703"/>
        <v>3642.4233333333336</v>
      </c>
      <c r="AY50" s="303">
        <f t="shared" si="703"/>
        <v>3642.4233333333264</v>
      </c>
      <c r="AZ50" s="303">
        <f t="shared" si="703"/>
        <v>3642.4233333333264</v>
      </c>
      <c r="BA50" s="303">
        <f>BA35+BA36+BA39-BA44-BA45-BA48</f>
        <v>43709.080000000038</v>
      </c>
      <c r="BB50" s="303">
        <f>BB35+BB36+BB39-BB44-BB45-BB48</f>
        <v>4052.1959583333387</v>
      </c>
      <c r="BC50" s="303">
        <f t="shared" ref="BC50:BM50" si="704">BC35+BC36+BC39-BC44-BC45-BC48</f>
        <v>4052.1959583333387</v>
      </c>
      <c r="BD50" s="303">
        <f t="shared" si="704"/>
        <v>4052.1959583333387</v>
      </c>
      <c r="BE50" s="303">
        <f t="shared" si="704"/>
        <v>4052.1959583333387</v>
      </c>
      <c r="BF50" s="303">
        <f t="shared" si="704"/>
        <v>4052.1959583333387</v>
      </c>
      <c r="BG50" s="303">
        <f t="shared" si="704"/>
        <v>4052.1959583333387</v>
      </c>
      <c r="BH50" s="303">
        <f t="shared" si="704"/>
        <v>4052.1959583333387</v>
      </c>
      <c r="BI50" s="303">
        <f t="shared" si="704"/>
        <v>4052.1959583333387</v>
      </c>
      <c r="BJ50" s="303">
        <f t="shared" si="704"/>
        <v>4052.1959583333387</v>
      </c>
      <c r="BK50" s="303">
        <f t="shared" si="704"/>
        <v>4052.1959583333387</v>
      </c>
      <c r="BL50" s="303">
        <f t="shared" si="704"/>
        <v>4052.1959583333387</v>
      </c>
      <c r="BM50" s="303">
        <f t="shared" si="704"/>
        <v>4052.1959583333387</v>
      </c>
      <c r="BN50" s="303">
        <f>BN35+BN36+BN39-BN44-BN45-BN48</f>
        <v>48626.35150000007</v>
      </c>
      <c r="BO50" s="303">
        <f>BO35+BO36+BO39-BO44-BO45-BO48</f>
        <v>4474.2617620833353</v>
      </c>
      <c r="BP50" s="303">
        <f t="shared" ref="BP50:BZ50" si="705">BP35+BP36+BP39-BP44-BP45-BP48</f>
        <v>4474.2617620833353</v>
      </c>
      <c r="BQ50" s="303">
        <f t="shared" si="705"/>
        <v>4474.2617620833353</v>
      </c>
      <c r="BR50" s="303">
        <f t="shared" si="705"/>
        <v>4474.2617620833353</v>
      </c>
      <c r="BS50" s="303">
        <f t="shared" si="705"/>
        <v>4474.2617620833353</v>
      </c>
      <c r="BT50" s="303">
        <f t="shared" si="705"/>
        <v>4474.2617620833353</v>
      </c>
      <c r="BU50" s="303">
        <f t="shared" si="705"/>
        <v>4474.2617620833353</v>
      </c>
      <c r="BV50" s="303">
        <f t="shared" si="705"/>
        <v>4474.2617620833353</v>
      </c>
      <c r="BW50" s="303">
        <f t="shared" si="705"/>
        <v>4474.2617620833353</v>
      </c>
      <c r="BX50" s="303">
        <f t="shared" si="705"/>
        <v>4474.2617620833353</v>
      </c>
      <c r="BY50" s="303">
        <f t="shared" si="705"/>
        <v>4474.2617620833353</v>
      </c>
      <c r="BZ50" s="303">
        <f t="shared" si="705"/>
        <v>4474.2617620833353</v>
      </c>
      <c r="CA50" s="303">
        <f>CA35+CA36+CA39-CA44-CA45-CA48</f>
        <v>53691.141144999965</v>
      </c>
      <c r="CB50" s="303">
        <f>CB35+CB36+CB39-CB44-CB45-CB48</f>
        <v>4908.9895399458346</v>
      </c>
      <c r="CC50" s="303">
        <f t="shared" ref="CC50:CM50" si="706">CC35+CC36+CC39-CC44-CC45-CC48</f>
        <v>4908.9895399458346</v>
      </c>
      <c r="CD50" s="303">
        <f t="shared" si="706"/>
        <v>4908.9895399458346</v>
      </c>
      <c r="CE50" s="303">
        <f t="shared" si="706"/>
        <v>4908.9895399458346</v>
      </c>
      <c r="CF50" s="303">
        <f t="shared" si="706"/>
        <v>4908.9895399458346</v>
      </c>
      <c r="CG50" s="303">
        <f t="shared" si="706"/>
        <v>4908.9895399458346</v>
      </c>
      <c r="CH50" s="303">
        <f t="shared" si="706"/>
        <v>4908.9895399458346</v>
      </c>
      <c r="CI50" s="303">
        <f t="shared" si="706"/>
        <v>4908.9895399458346</v>
      </c>
      <c r="CJ50" s="303">
        <f t="shared" si="706"/>
        <v>4908.9895399458346</v>
      </c>
      <c r="CK50" s="303">
        <f t="shared" si="706"/>
        <v>4908.9895399458346</v>
      </c>
      <c r="CL50" s="303">
        <f t="shared" si="706"/>
        <v>4908.9895399458346</v>
      </c>
      <c r="CM50" s="303">
        <f t="shared" si="706"/>
        <v>4908.9895399458346</v>
      </c>
      <c r="CN50" s="303">
        <f>CN35+CN36+CN39-CN44-CN45-CN48</f>
        <v>58907.874479350015</v>
      </c>
      <c r="CO50" s="303">
        <f>CO35+CO36+CO39-CO44-CO45-CO48</f>
        <v>5356.7591511442024</v>
      </c>
      <c r="CP50" s="303">
        <f t="shared" ref="CP50:CZ50" si="707">CP35+CP36+CP39-CP44-CP45-CP48</f>
        <v>5356.7591511442024</v>
      </c>
      <c r="CQ50" s="303">
        <f t="shared" si="707"/>
        <v>5356.7591511442024</v>
      </c>
      <c r="CR50" s="303">
        <f t="shared" si="707"/>
        <v>5356.7591511442024</v>
      </c>
      <c r="CS50" s="303">
        <f t="shared" si="707"/>
        <v>5356.7591511442024</v>
      </c>
      <c r="CT50" s="303">
        <f t="shared" si="707"/>
        <v>5356.7591511442024</v>
      </c>
      <c r="CU50" s="303">
        <f t="shared" si="707"/>
        <v>5356.7591511442024</v>
      </c>
      <c r="CV50" s="303">
        <f t="shared" si="707"/>
        <v>5356.7591511442024</v>
      </c>
      <c r="CW50" s="303">
        <f t="shared" si="707"/>
        <v>5356.7591511442024</v>
      </c>
      <c r="CX50" s="303">
        <f t="shared" si="707"/>
        <v>5356.7591511442024</v>
      </c>
      <c r="CY50" s="303">
        <f t="shared" si="707"/>
        <v>5356.7591511442024</v>
      </c>
      <c r="CZ50" s="303">
        <f t="shared" si="707"/>
        <v>5356.7591511442024</v>
      </c>
      <c r="DA50" s="303">
        <f>DA35+DA36+DA39-DA44-DA45-DA48</f>
        <v>64281.109813730429</v>
      </c>
      <c r="DB50" s="303">
        <f>DB35+DB36+DB39-DB44-DB45-DB48</f>
        <v>5817.9618506785209</v>
      </c>
      <c r="DC50" s="303">
        <f t="shared" ref="DC50:DM50" si="708">DC35+DC36+DC39-DC44-DC45-DC48</f>
        <v>5817.9618506785209</v>
      </c>
      <c r="DD50" s="303">
        <f t="shared" si="708"/>
        <v>5817.9618506785209</v>
      </c>
      <c r="DE50" s="303">
        <f t="shared" si="708"/>
        <v>5817.9618506785209</v>
      </c>
      <c r="DF50" s="303">
        <f t="shared" si="708"/>
        <v>5817.9618506785209</v>
      </c>
      <c r="DG50" s="303">
        <f t="shared" si="708"/>
        <v>5817.9618506785209</v>
      </c>
      <c r="DH50" s="303">
        <f t="shared" si="708"/>
        <v>5817.9618506785209</v>
      </c>
      <c r="DI50" s="303">
        <f t="shared" si="708"/>
        <v>5817.9618506785209</v>
      </c>
      <c r="DJ50" s="303">
        <f t="shared" si="708"/>
        <v>5817.9618506785209</v>
      </c>
      <c r="DK50" s="303">
        <f t="shared" si="708"/>
        <v>5817.9618506785209</v>
      </c>
      <c r="DL50" s="303">
        <f t="shared" si="708"/>
        <v>5817.9618506785209</v>
      </c>
      <c r="DM50" s="303">
        <f t="shared" si="708"/>
        <v>5817.9618506785209</v>
      </c>
      <c r="DN50" s="303">
        <f>DN35+DN36+DN39-DN44-DN45-DN48</f>
        <v>69815.542208142433</v>
      </c>
      <c r="DO50" s="303">
        <f>DO35+DO36+DO39-DO44-DO45-DO48</f>
        <v>6293.0006311988855</v>
      </c>
      <c r="DP50" s="303">
        <f t="shared" ref="DP50:DZ50" si="709">DP35+DP36+DP39-DP44-DP45-DP48</f>
        <v>6293.0006311988855</v>
      </c>
      <c r="DQ50" s="303">
        <f t="shared" si="709"/>
        <v>6293.0006311988855</v>
      </c>
      <c r="DR50" s="303">
        <f t="shared" si="709"/>
        <v>6293.0006311988855</v>
      </c>
      <c r="DS50" s="303">
        <f t="shared" si="709"/>
        <v>6293.0006311988855</v>
      </c>
      <c r="DT50" s="303">
        <f t="shared" si="709"/>
        <v>6293.0006311988855</v>
      </c>
      <c r="DU50" s="303">
        <f t="shared" si="709"/>
        <v>6293.0006311988855</v>
      </c>
      <c r="DV50" s="303">
        <f t="shared" si="709"/>
        <v>6293.0006311988855</v>
      </c>
      <c r="DW50" s="303">
        <f t="shared" si="709"/>
        <v>6293.0006311988855</v>
      </c>
      <c r="DX50" s="303">
        <f t="shared" si="709"/>
        <v>6293.0006311988855</v>
      </c>
      <c r="DY50" s="303">
        <f t="shared" si="709"/>
        <v>6293.0006311988855</v>
      </c>
      <c r="DZ50" s="303">
        <f t="shared" si="709"/>
        <v>6293.0006311988855</v>
      </c>
      <c r="EA50" s="303">
        <f>EA35+EA36+EA39-EA44-EA45-EA48</f>
        <v>75516.007574386633</v>
      </c>
      <c r="EB50" s="303">
        <f>EB35+EB36+EB39-EB44-EB45-EB48</f>
        <v>6782.2905751348462</v>
      </c>
      <c r="EC50" s="303">
        <f t="shared" ref="EC50:EM50" si="710">EC35+EC36+EC39-EC44-EC45-EC48</f>
        <v>6782.2905751348462</v>
      </c>
      <c r="ED50" s="303">
        <f t="shared" si="710"/>
        <v>6782.2905751348462</v>
      </c>
      <c r="EE50" s="303">
        <f t="shared" si="710"/>
        <v>6782.2905751348462</v>
      </c>
      <c r="EF50" s="303">
        <f t="shared" si="710"/>
        <v>6782.2905751348462</v>
      </c>
      <c r="EG50" s="303">
        <f t="shared" si="710"/>
        <v>6782.2905751348462</v>
      </c>
      <c r="EH50" s="303">
        <f t="shared" si="710"/>
        <v>6782.2905751348462</v>
      </c>
      <c r="EI50" s="303">
        <f t="shared" si="710"/>
        <v>6782.2905751348462</v>
      </c>
      <c r="EJ50" s="303">
        <f t="shared" si="710"/>
        <v>6782.2905751348462</v>
      </c>
      <c r="EK50" s="303">
        <f t="shared" si="710"/>
        <v>6782.2905751348462</v>
      </c>
      <c r="EL50" s="303">
        <f t="shared" si="710"/>
        <v>6782.2905751348462</v>
      </c>
      <c r="EM50" s="303">
        <f t="shared" si="710"/>
        <v>6782.2905751348462</v>
      </c>
      <c r="EN50" s="303">
        <f>EN35+EN36+EN39-EN44-EN45-EN48</f>
        <v>81387.486901618162</v>
      </c>
      <c r="EO50" s="303">
        <f>EO35+EO36+EO39-EO44-EO45-EO48</f>
        <v>7286.2592173889007</v>
      </c>
      <c r="EP50" s="303">
        <f t="shared" ref="EP50:EZ50" si="711">EP35+EP36+EP39-EP44-EP45-EP48</f>
        <v>7286.2592173889007</v>
      </c>
      <c r="EQ50" s="303">
        <f t="shared" si="711"/>
        <v>7286.2592173889007</v>
      </c>
      <c r="ER50" s="303">
        <f t="shared" si="711"/>
        <v>7286.2592173889007</v>
      </c>
      <c r="ES50" s="303">
        <f t="shared" si="711"/>
        <v>7286.2592173889007</v>
      </c>
      <c r="ET50" s="303">
        <f t="shared" si="711"/>
        <v>7286.2592173889007</v>
      </c>
      <c r="EU50" s="303">
        <f t="shared" si="711"/>
        <v>7286.2592173889007</v>
      </c>
      <c r="EV50" s="303">
        <f t="shared" si="711"/>
        <v>7286.2592173889007</v>
      </c>
      <c r="EW50" s="303">
        <f t="shared" si="711"/>
        <v>7286.2592173889007</v>
      </c>
      <c r="EX50" s="303">
        <f t="shared" si="711"/>
        <v>7286.2592173889007</v>
      </c>
      <c r="EY50" s="303">
        <f t="shared" si="711"/>
        <v>7286.2592173889007</v>
      </c>
      <c r="EZ50" s="303">
        <f t="shared" si="711"/>
        <v>7286.2592173889007</v>
      </c>
      <c r="FA50" s="303">
        <f>FA35+FA36+FA39-FA44-FA45-FA48</f>
        <v>87435.110608666757</v>
      </c>
      <c r="FB50" s="303">
        <f>FB35+FB36+FB39-FB44-FB45-FB48</f>
        <v>7805.346918910569</v>
      </c>
      <c r="FC50" s="303">
        <f t="shared" ref="FC50:FM50" si="712">FC35+FC36+FC39-FC44-FC45-FC48</f>
        <v>7805.346918910569</v>
      </c>
      <c r="FD50" s="303">
        <f t="shared" si="712"/>
        <v>7805.346918910569</v>
      </c>
      <c r="FE50" s="303">
        <f t="shared" si="712"/>
        <v>7805.346918910569</v>
      </c>
      <c r="FF50" s="303">
        <f t="shared" si="712"/>
        <v>7805.346918910569</v>
      </c>
      <c r="FG50" s="303">
        <f t="shared" si="712"/>
        <v>7805.346918910569</v>
      </c>
      <c r="FH50" s="303">
        <f t="shared" si="712"/>
        <v>7805.346918910569</v>
      </c>
      <c r="FI50" s="303">
        <f t="shared" si="712"/>
        <v>7805.346918910569</v>
      </c>
      <c r="FJ50" s="303">
        <f t="shared" si="712"/>
        <v>7805.346918910569</v>
      </c>
      <c r="FK50" s="303">
        <f t="shared" si="712"/>
        <v>7805.346918910569</v>
      </c>
      <c r="FL50" s="303">
        <f t="shared" si="712"/>
        <v>7805.346918910569</v>
      </c>
      <c r="FM50" s="303">
        <f t="shared" si="712"/>
        <v>7805.346918910569</v>
      </c>
      <c r="FN50" s="303">
        <f>FN35+FN36+FN39-FN44-FN45-FN48</f>
        <v>93664.163026926777</v>
      </c>
      <c r="FO50" s="303">
        <f>FO35+FO36+FO39-FO44-FO45-FO48</f>
        <v>8340.0072514778749</v>
      </c>
      <c r="FP50" s="303">
        <f t="shared" ref="FP50:FZ50" si="713">FP35+FP36+FP39-FP44-FP45-FP48</f>
        <v>8340.0072514778749</v>
      </c>
      <c r="FQ50" s="303">
        <f t="shared" si="713"/>
        <v>8340.0072514778749</v>
      </c>
      <c r="FR50" s="303">
        <f t="shared" si="713"/>
        <v>8340.0072514778749</v>
      </c>
      <c r="FS50" s="303">
        <f t="shared" si="713"/>
        <v>8340.0072514778749</v>
      </c>
      <c r="FT50" s="303">
        <f t="shared" si="713"/>
        <v>8340.0072514778749</v>
      </c>
      <c r="FU50" s="303">
        <f t="shared" si="713"/>
        <v>8340.0072514778749</v>
      </c>
      <c r="FV50" s="303">
        <f t="shared" si="713"/>
        <v>8340.0072514778749</v>
      </c>
      <c r="FW50" s="303">
        <f t="shared" si="713"/>
        <v>8340.0072514778749</v>
      </c>
      <c r="FX50" s="303">
        <f t="shared" si="713"/>
        <v>8340.0072514778749</v>
      </c>
      <c r="FY50" s="303">
        <f t="shared" si="713"/>
        <v>8340.0072514778749</v>
      </c>
      <c r="FZ50" s="303">
        <f t="shared" si="713"/>
        <v>8340.0072514778749</v>
      </c>
      <c r="GA50" s="303">
        <f>GA35+GA36+GA39-GA44-GA45-GA48</f>
        <v>100080.08701773451</v>
      </c>
      <c r="GB50" s="303">
        <f>GB35+GB36+GB39-GB44-GB45-GB48</f>
        <v>8890.7073940222199</v>
      </c>
      <c r="GC50" s="303">
        <f t="shared" ref="GC50:GM50" si="714">GC35+GC36+GC39-GC44-GC45-GC48</f>
        <v>8890.7073940222199</v>
      </c>
      <c r="GD50" s="303">
        <f t="shared" si="714"/>
        <v>8890.7073940222199</v>
      </c>
      <c r="GE50" s="303">
        <f t="shared" si="714"/>
        <v>8890.7073940222199</v>
      </c>
      <c r="GF50" s="303">
        <f t="shared" si="714"/>
        <v>8890.7073940222199</v>
      </c>
      <c r="GG50" s="303">
        <f t="shared" si="714"/>
        <v>8890.7073940222199</v>
      </c>
      <c r="GH50" s="303">
        <f t="shared" si="714"/>
        <v>8890.7073940222199</v>
      </c>
      <c r="GI50" s="303">
        <f t="shared" si="714"/>
        <v>8890.7073940222199</v>
      </c>
      <c r="GJ50" s="303">
        <f t="shared" si="714"/>
        <v>8890.7073940222199</v>
      </c>
      <c r="GK50" s="303">
        <f t="shared" si="714"/>
        <v>8890.7073940222199</v>
      </c>
      <c r="GL50" s="303">
        <f t="shared" si="714"/>
        <v>8890.7073940222199</v>
      </c>
      <c r="GM50" s="303">
        <f t="shared" si="714"/>
        <v>8890.7073940222199</v>
      </c>
      <c r="GN50" s="303">
        <f>GN35+GN36+GN39-GN44-GN45-GN48</f>
        <v>106688.48872826665</v>
      </c>
      <c r="GO50" s="303">
        <f>GO35+GO36+GO39-GO44-GO45-GO48</f>
        <v>0</v>
      </c>
      <c r="GP50" s="303">
        <f t="shared" ref="GP50:GZ50" si="715">GP35+GP36+GP39-GP44-GP45-GP48</f>
        <v>0</v>
      </c>
      <c r="GQ50" s="303">
        <f t="shared" si="715"/>
        <v>0</v>
      </c>
      <c r="GR50" s="303">
        <f t="shared" si="715"/>
        <v>0</v>
      </c>
      <c r="GS50" s="303">
        <f t="shared" si="715"/>
        <v>0</v>
      </c>
      <c r="GT50" s="303">
        <f t="shared" si="715"/>
        <v>0</v>
      </c>
      <c r="GU50" s="303">
        <f t="shared" si="715"/>
        <v>0</v>
      </c>
      <c r="GV50" s="303">
        <f t="shared" si="715"/>
        <v>0</v>
      </c>
      <c r="GW50" s="303">
        <f t="shared" si="715"/>
        <v>0</v>
      </c>
      <c r="GX50" s="303">
        <f t="shared" si="715"/>
        <v>0</v>
      </c>
      <c r="GY50" s="303">
        <f t="shared" si="715"/>
        <v>0</v>
      </c>
      <c r="GZ50" s="303">
        <f t="shared" si="715"/>
        <v>0</v>
      </c>
      <c r="HA50" s="303">
        <f>HA35+HA36+HA39-HA44-HA45-HA48</f>
        <v>0</v>
      </c>
      <c r="HB50" s="303">
        <f>HB35+HB36+HB39-HB44-HB45-HB48</f>
        <v>0</v>
      </c>
      <c r="HC50" s="303">
        <f t="shared" ref="HC50:HM50" si="716">HC35+HC36+HC39-HC44-HC45-HC48</f>
        <v>0</v>
      </c>
      <c r="HD50" s="303">
        <f t="shared" si="716"/>
        <v>0</v>
      </c>
      <c r="HE50" s="303">
        <f t="shared" si="716"/>
        <v>0</v>
      </c>
      <c r="HF50" s="303">
        <f t="shared" si="716"/>
        <v>0</v>
      </c>
      <c r="HG50" s="303">
        <f t="shared" si="716"/>
        <v>0</v>
      </c>
      <c r="HH50" s="303">
        <f t="shared" si="716"/>
        <v>0</v>
      </c>
      <c r="HI50" s="303">
        <f t="shared" si="716"/>
        <v>0</v>
      </c>
      <c r="HJ50" s="303">
        <f t="shared" si="716"/>
        <v>0</v>
      </c>
      <c r="HK50" s="303">
        <f t="shared" si="716"/>
        <v>0</v>
      </c>
      <c r="HL50" s="303">
        <f t="shared" si="716"/>
        <v>0</v>
      </c>
      <c r="HM50" s="303">
        <f t="shared" si="716"/>
        <v>0</v>
      </c>
      <c r="HN50" s="303">
        <f>HN35+HN36+HN39-HN44-HN45-HN48</f>
        <v>0</v>
      </c>
      <c r="HO50" s="303">
        <f>HO35+HO36+HO39-HO44-HO45-HO48</f>
        <v>0</v>
      </c>
      <c r="HP50" s="303">
        <f t="shared" ref="HP50:HZ50" si="717">HP35+HP36+HP39-HP44-HP45-HP48</f>
        <v>0</v>
      </c>
      <c r="HQ50" s="303">
        <f t="shared" si="717"/>
        <v>0</v>
      </c>
      <c r="HR50" s="303">
        <f t="shared" si="717"/>
        <v>0</v>
      </c>
      <c r="HS50" s="303">
        <f t="shared" si="717"/>
        <v>0</v>
      </c>
      <c r="HT50" s="303">
        <f t="shared" si="717"/>
        <v>0</v>
      </c>
      <c r="HU50" s="303">
        <f t="shared" si="717"/>
        <v>0</v>
      </c>
      <c r="HV50" s="303">
        <f t="shared" si="717"/>
        <v>0</v>
      </c>
      <c r="HW50" s="303">
        <f t="shared" si="717"/>
        <v>0</v>
      </c>
      <c r="HX50" s="303">
        <f t="shared" si="717"/>
        <v>0</v>
      </c>
      <c r="HY50" s="303">
        <f t="shared" si="717"/>
        <v>0</v>
      </c>
      <c r="HZ50" s="303">
        <f t="shared" si="717"/>
        <v>0</v>
      </c>
      <c r="IA50" s="303">
        <f>IA35+IA36+IA39-IA44-IA45-IA48</f>
        <v>0</v>
      </c>
      <c r="IB50" s="303">
        <f>IB35+IB36+IB39-IB44-IB45-IB48</f>
        <v>0</v>
      </c>
      <c r="IC50" s="303">
        <f t="shared" ref="IC50:IM50" si="718">IC35+IC36+IC39-IC44-IC45-IC48</f>
        <v>0</v>
      </c>
      <c r="ID50" s="303">
        <f t="shared" si="718"/>
        <v>0</v>
      </c>
      <c r="IE50" s="303">
        <f t="shared" si="718"/>
        <v>0</v>
      </c>
      <c r="IF50" s="303">
        <f t="shared" si="718"/>
        <v>0</v>
      </c>
      <c r="IG50" s="303">
        <f t="shared" si="718"/>
        <v>0</v>
      </c>
      <c r="IH50" s="303">
        <f t="shared" si="718"/>
        <v>0</v>
      </c>
      <c r="II50" s="303">
        <f t="shared" si="718"/>
        <v>0</v>
      </c>
      <c r="IJ50" s="303">
        <f t="shared" si="718"/>
        <v>0</v>
      </c>
      <c r="IK50" s="303">
        <f t="shared" si="718"/>
        <v>0</v>
      </c>
      <c r="IL50" s="303">
        <f t="shared" si="718"/>
        <v>0</v>
      </c>
      <c r="IM50" s="303">
        <f t="shared" si="718"/>
        <v>0</v>
      </c>
      <c r="IN50" s="303">
        <f>IN35+IN36+IN39-IN44-IN45-IN48</f>
        <v>0</v>
      </c>
      <c r="IO50" s="303">
        <f>IO35+IO36+IO39-IO44-IO45-IO48</f>
        <v>0</v>
      </c>
      <c r="IP50" s="303">
        <f t="shared" ref="IP50:IZ50" si="719">IP35+IP36+IP39-IP44-IP45-IP48</f>
        <v>0</v>
      </c>
      <c r="IQ50" s="303">
        <f t="shared" si="719"/>
        <v>0</v>
      </c>
      <c r="IR50" s="303">
        <f t="shared" si="719"/>
        <v>0</v>
      </c>
      <c r="IS50" s="303">
        <f t="shared" si="719"/>
        <v>0</v>
      </c>
      <c r="IT50" s="303">
        <f t="shared" si="719"/>
        <v>0</v>
      </c>
      <c r="IU50" s="303">
        <f t="shared" si="719"/>
        <v>0</v>
      </c>
      <c r="IV50" s="303">
        <f t="shared" si="719"/>
        <v>0</v>
      </c>
      <c r="IW50" s="303">
        <f t="shared" si="719"/>
        <v>0</v>
      </c>
      <c r="IX50" s="303">
        <f t="shared" si="719"/>
        <v>0</v>
      </c>
      <c r="IY50" s="303">
        <f t="shared" si="719"/>
        <v>0</v>
      </c>
      <c r="IZ50" s="303">
        <f t="shared" si="719"/>
        <v>0</v>
      </c>
      <c r="JA50" s="303">
        <f>JA35+JA36+JA39-JA44-JA45-JA48</f>
        <v>0</v>
      </c>
      <c r="JB50" s="303">
        <f>JB35+JB36+JB39-JB44-JB45-JB48</f>
        <v>0</v>
      </c>
      <c r="JC50" s="303">
        <f t="shared" ref="JC50:JM50" si="720">JC35+JC36+JC39-JC44-JC45-JC48</f>
        <v>0</v>
      </c>
      <c r="JD50" s="303">
        <f t="shared" si="720"/>
        <v>0</v>
      </c>
      <c r="JE50" s="303">
        <f t="shared" si="720"/>
        <v>0</v>
      </c>
      <c r="JF50" s="303">
        <f t="shared" si="720"/>
        <v>0</v>
      </c>
      <c r="JG50" s="303">
        <f t="shared" si="720"/>
        <v>0</v>
      </c>
      <c r="JH50" s="303">
        <f t="shared" si="720"/>
        <v>0</v>
      </c>
      <c r="JI50" s="303">
        <f t="shared" si="720"/>
        <v>0</v>
      </c>
      <c r="JJ50" s="303">
        <f t="shared" si="720"/>
        <v>0</v>
      </c>
      <c r="JK50" s="303">
        <f t="shared" si="720"/>
        <v>0</v>
      </c>
      <c r="JL50" s="303">
        <f t="shared" si="720"/>
        <v>0</v>
      </c>
      <c r="JM50" s="303">
        <f t="shared" si="720"/>
        <v>0</v>
      </c>
      <c r="JN50" s="303">
        <f>JN35+JN36+JN39-JN44-JN45-JN48</f>
        <v>0</v>
      </c>
      <c r="JO50" s="303">
        <f>JO35+JO36+JO39-JO44-JO45-JO48</f>
        <v>0</v>
      </c>
      <c r="JP50" s="303">
        <f t="shared" ref="JP50:JZ50" si="721">JP35+JP36+JP39-JP44-JP45-JP48</f>
        <v>0</v>
      </c>
      <c r="JQ50" s="303">
        <f t="shared" si="721"/>
        <v>0</v>
      </c>
      <c r="JR50" s="303">
        <f t="shared" si="721"/>
        <v>0</v>
      </c>
      <c r="JS50" s="303">
        <f t="shared" si="721"/>
        <v>0</v>
      </c>
      <c r="JT50" s="303">
        <f t="shared" si="721"/>
        <v>0</v>
      </c>
      <c r="JU50" s="303">
        <f t="shared" si="721"/>
        <v>0</v>
      </c>
      <c r="JV50" s="303">
        <f t="shared" si="721"/>
        <v>0</v>
      </c>
      <c r="JW50" s="303">
        <f t="shared" si="721"/>
        <v>0</v>
      </c>
      <c r="JX50" s="303">
        <f t="shared" si="721"/>
        <v>0</v>
      </c>
      <c r="JY50" s="303">
        <f t="shared" si="721"/>
        <v>0</v>
      </c>
      <c r="JZ50" s="303">
        <f t="shared" si="721"/>
        <v>0</v>
      </c>
      <c r="KA50" s="303">
        <f>KA35+KA36+KA39-KA44-KA45-KA48</f>
        <v>0</v>
      </c>
      <c r="KB50" s="303">
        <f>KB35+KB36+KB39-KB44-KB45-KB48</f>
        <v>0</v>
      </c>
      <c r="KC50" s="303">
        <f t="shared" ref="KC50:KM50" si="722">KC35+KC36+KC39-KC44-KC45-KC48</f>
        <v>0</v>
      </c>
      <c r="KD50" s="303">
        <f t="shared" si="722"/>
        <v>0</v>
      </c>
      <c r="KE50" s="303">
        <f t="shared" si="722"/>
        <v>0</v>
      </c>
      <c r="KF50" s="303">
        <f t="shared" si="722"/>
        <v>0</v>
      </c>
      <c r="KG50" s="303">
        <f t="shared" si="722"/>
        <v>0</v>
      </c>
      <c r="KH50" s="303">
        <f t="shared" si="722"/>
        <v>0</v>
      </c>
      <c r="KI50" s="303">
        <f t="shared" si="722"/>
        <v>0</v>
      </c>
      <c r="KJ50" s="303">
        <f t="shared" si="722"/>
        <v>0</v>
      </c>
      <c r="KK50" s="303">
        <f t="shared" si="722"/>
        <v>0</v>
      </c>
      <c r="KL50" s="303">
        <f t="shared" si="722"/>
        <v>0</v>
      </c>
      <c r="KM50" s="303">
        <f t="shared" si="722"/>
        <v>0</v>
      </c>
      <c r="KN50" s="303">
        <f>KN35+KN36+KN39-KN44-KN45-KN48</f>
        <v>0</v>
      </c>
      <c r="KO50" s="303">
        <f>KO35+KO36+KO39-KO44-KO45-KO48</f>
        <v>0</v>
      </c>
      <c r="KP50" s="303">
        <f t="shared" ref="KP50:KZ50" si="723">KP35+KP36+KP39-KP44-KP45-KP48</f>
        <v>0</v>
      </c>
      <c r="KQ50" s="303">
        <f t="shared" si="723"/>
        <v>0</v>
      </c>
      <c r="KR50" s="303">
        <f t="shared" si="723"/>
        <v>0</v>
      </c>
      <c r="KS50" s="303">
        <f t="shared" si="723"/>
        <v>0</v>
      </c>
      <c r="KT50" s="303">
        <f t="shared" si="723"/>
        <v>0</v>
      </c>
      <c r="KU50" s="303">
        <f t="shared" si="723"/>
        <v>0</v>
      </c>
      <c r="KV50" s="303">
        <f t="shared" si="723"/>
        <v>0</v>
      </c>
      <c r="KW50" s="303">
        <f t="shared" si="723"/>
        <v>0</v>
      </c>
      <c r="KX50" s="303">
        <f t="shared" si="723"/>
        <v>0</v>
      </c>
      <c r="KY50" s="303">
        <f t="shared" si="723"/>
        <v>0</v>
      </c>
      <c r="KZ50" s="303">
        <f t="shared" si="723"/>
        <v>0</v>
      </c>
      <c r="LA50" s="303">
        <f>LA35+LA36+LA39-LA44-LA45-LA48</f>
        <v>0</v>
      </c>
      <c r="LB50" s="303">
        <f>LB35+LB36+LB39-LB44-LB45-LB48</f>
        <v>0</v>
      </c>
      <c r="LC50" s="303">
        <f t="shared" ref="LC50:LM50" si="724">LC35+LC36+LC39-LC44-LC45-LC48</f>
        <v>0</v>
      </c>
      <c r="LD50" s="303">
        <f t="shared" si="724"/>
        <v>0</v>
      </c>
      <c r="LE50" s="303">
        <f t="shared" si="724"/>
        <v>0</v>
      </c>
      <c r="LF50" s="303">
        <f t="shared" si="724"/>
        <v>0</v>
      </c>
      <c r="LG50" s="303">
        <f t="shared" si="724"/>
        <v>0</v>
      </c>
      <c r="LH50" s="303">
        <f t="shared" si="724"/>
        <v>0</v>
      </c>
      <c r="LI50" s="303">
        <f t="shared" si="724"/>
        <v>0</v>
      </c>
      <c r="LJ50" s="303">
        <f t="shared" si="724"/>
        <v>0</v>
      </c>
      <c r="LK50" s="303">
        <f t="shared" si="724"/>
        <v>0</v>
      </c>
      <c r="LL50" s="303">
        <f t="shared" si="724"/>
        <v>0</v>
      </c>
      <c r="LM50" s="303">
        <f t="shared" si="724"/>
        <v>0</v>
      </c>
      <c r="LN50" s="303">
        <f>LN35+LN36+LN39-LN44-LN45-LN48</f>
        <v>0</v>
      </c>
    </row>
    <row r="51" spans="1:326" s="548" customFormat="1" ht="10.5" outlineLevel="1">
      <c r="A51" s="385" t="s">
        <v>368</v>
      </c>
      <c r="B51" s="303">
        <f t="shared" ref="B51:BM51" si="725">+B32-SUM(B33:B36,B39)</f>
        <v>0</v>
      </c>
      <c r="C51" s="303">
        <f t="shared" si="725"/>
        <v>0</v>
      </c>
      <c r="D51" s="303">
        <f t="shared" si="725"/>
        <v>0</v>
      </c>
      <c r="E51" s="303">
        <f t="shared" si="725"/>
        <v>0</v>
      </c>
      <c r="F51" s="303">
        <f t="shared" si="725"/>
        <v>0</v>
      </c>
      <c r="G51" s="303">
        <f t="shared" si="725"/>
        <v>0</v>
      </c>
      <c r="H51" s="303">
        <f t="shared" si="725"/>
        <v>0</v>
      </c>
      <c r="I51" s="303">
        <f t="shared" si="725"/>
        <v>0</v>
      </c>
      <c r="J51" s="303">
        <f t="shared" si="725"/>
        <v>0</v>
      </c>
      <c r="K51" s="303">
        <f t="shared" si="725"/>
        <v>0</v>
      </c>
      <c r="L51" s="303">
        <f t="shared" si="725"/>
        <v>0</v>
      </c>
      <c r="M51" s="303">
        <f t="shared" si="725"/>
        <v>0</v>
      </c>
      <c r="N51" s="303">
        <f t="shared" si="725"/>
        <v>0</v>
      </c>
      <c r="O51" s="303">
        <f t="shared" si="725"/>
        <v>0</v>
      </c>
      <c r="P51" s="303">
        <f t="shared" si="725"/>
        <v>0</v>
      </c>
      <c r="Q51" s="303">
        <f t="shared" si="725"/>
        <v>0</v>
      </c>
      <c r="R51" s="303">
        <f t="shared" si="725"/>
        <v>0</v>
      </c>
      <c r="S51" s="303">
        <f t="shared" si="725"/>
        <v>0</v>
      </c>
      <c r="T51" s="303">
        <f t="shared" si="725"/>
        <v>0</v>
      </c>
      <c r="U51" s="303">
        <f t="shared" si="725"/>
        <v>0</v>
      </c>
      <c r="V51" s="303">
        <f t="shared" si="725"/>
        <v>0</v>
      </c>
      <c r="W51" s="303">
        <f t="shared" si="725"/>
        <v>0</v>
      </c>
      <c r="X51" s="303">
        <f t="shared" si="725"/>
        <v>0</v>
      </c>
      <c r="Y51" s="303">
        <f t="shared" si="725"/>
        <v>0</v>
      </c>
      <c r="Z51" s="303">
        <f t="shared" si="725"/>
        <v>0</v>
      </c>
      <c r="AA51" s="303">
        <f t="shared" si="725"/>
        <v>0</v>
      </c>
      <c r="AB51" s="303">
        <f t="shared" si="725"/>
        <v>0</v>
      </c>
      <c r="AC51" s="303">
        <f t="shared" si="725"/>
        <v>0</v>
      </c>
      <c r="AD51" s="303">
        <f t="shared" si="725"/>
        <v>0</v>
      </c>
      <c r="AE51" s="303">
        <f t="shared" si="725"/>
        <v>0</v>
      </c>
      <c r="AF51" s="303">
        <f t="shared" si="725"/>
        <v>0</v>
      </c>
      <c r="AG51" s="303">
        <f t="shared" si="725"/>
        <v>0</v>
      </c>
      <c r="AH51" s="303">
        <f t="shared" si="725"/>
        <v>0</v>
      </c>
      <c r="AI51" s="303">
        <f t="shared" si="725"/>
        <v>0</v>
      </c>
      <c r="AJ51" s="303">
        <f t="shared" si="725"/>
        <v>0</v>
      </c>
      <c r="AK51" s="303">
        <f t="shared" si="725"/>
        <v>0</v>
      </c>
      <c r="AL51" s="303">
        <f t="shared" si="725"/>
        <v>0</v>
      </c>
      <c r="AM51" s="303">
        <f t="shared" si="725"/>
        <v>0</v>
      </c>
      <c r="AN51" s="303">
        <f t="shared" si="725"/>
        <v>0</v>
      </c>
      <c r="AO51" s="303">
        <f t="shared" si="725"/>
        <v>0</v>
      </c>
      <c r="AP51" s="303">
        <f t="shared" si="725"/>
        <v>0</v>
      </c>
      <c r="AQ51" s="303">
        <f t="shared" si="725"/>
        <v>0</v>
      </c>
      <c r="AR51" s="303">
        <f t="shared" si="725"/>
        <v>0</v>
      </c>
      <c r="AS51" s="303">
        <f t="shared" si="725"/>
        <v>0</v>
      </c>
      <c r="AT51" s="303">
        <f t="shared" si="725"/>
        <v>0</v>
      </c>
      <c r="AU51" s="303">
        <f t="shared" si="725"/>
        <v>0</v>
      </c>
      <c r="AV51" s="303">
        <f t="shared" si="725"/>
        <v>0</v>
      </c>
      <c r="AW51" s="303">
        <f t="shared" si="725"/>
        <v>0</v>
      </c>
      <c r="AX51" s="303">
        <f t="shared" si="725"/>
        <v>0</v>
      </c>
      <c r="AY51" s="303">
        <f t="shared" si="725"/>
        <v>0</v>
      </c>
      <c r="AZ51" s="303">
        <f t="shared" si="725"/>
        <v>0</v>
      </c>
      <c r="BA51" s="303">
        <f t="shared" si="725"/>
        <v>0</v>
      </c>
      <c r="BB51" s="303">
        <f t="shared" si="725"/>
        <v>0</v>
      </c>
      <c r="BC51" s="303">
        <f t="shared" si="725"/>
        <v>0</v>
      </c>
      <c r="BD51" s="303">
        <f t="shared" si="725"/>
        <v>0</v>
      </c>
      <c r="BE51" s="303">
        <f t="shared" si="725"/>
        <v>0</v>
      </c>
      <c r="BF51" s="303">
        <f t="shared" si="725"/>
        <v>0</v>
      </c>
      <c r="BG51" s="303">
        <f t="shared" si="725"/>
        <v>0</v>
      </c>
      <c r="BH51" s="303">
        <f t="shared" si="725"/>
        <v>0</v>
      </c>
      <c r="BI51" s="303">
        <f t="shared" si="725"/>
        <v>0</v>
      </c>
      <c r="BJ51" s="303">
        <f t="shared" si="725"/>
        <v>0</v>
      </c>
      <c r="BK51" s="303">
        <f t="shared" si="725"/>
        <v>0</v>
      </c>
      <c r="BL51" s="303">
        <f t="shared" si="725"/>
        <v>0</v>
      </c>
      <c r="BM51" s="303">
        <f t="shared" si="725"/>
        <v>0</v>
      </c>
      <c r="BN51" s="303">
        <f t="shared" ref="BN51:DY51" si="726">+BN32-SUM(BN33:BN36,BN39)</f>
        <v>0</v>
      </c>
      <c r="BO51" s="303">
        <f t="shared" si="726"/>
        <v>0</v>
      </c>
      <c r="BP51" s="303">
        <f t="shared" si="726"/>
        <v>0</v>
      </c>
      <c r="BQ51" s="303">
        <f t="shared" si="726"/>
        <v>0</v>
      </c>
      <c r="BR51" s="303">
        <f t="shared" si="726"/>
        <v>0</v>
      </c>
      <c r="BS51" s="303">
        <f t="shared" si="726"/>
        <v>0</v>
      </c>
      <c r="BT51" s="303">
        <f t="shared" si="726"/>
        <v>0</v>
      </c>
      <c r="BU51" s="303">
        <f t="shared" si="726"/>
        <v>0</v>
      </c>
      <c r="BV51" s="303">
        <f t="shared" si="726"/>
        <v>0</v>
      </c>
      <c r="BW51" s="303">
        <f t="shared" si="726"/>
        <v>0</v>
      </c>
      <c r="BX51" s="303">
        <f t="shared" si="726"/>
        <v>0</v>
      </c>
      <c r="BY51" s="303">
        <f t="shared" si="726"/>
        <v>0</v>
      </c>
      <c r="BZ51" s="303">
        <f t="shared" si="726"/>
        <v>0</v>
      </c>
      <c r="CA51" s="303">
        <f t="shared" si="726"/>
        <v>0</v>
      </c>
      <c r="CB51" s="303">
        <f t="shared" si="726"/>
        <v>0</v>
      </c>
      <c r="CC51" s="303">
        <f t="shared" si="726"/>
        <v>0</v>
      </c>
      <c r="CD51" s="303">
        <f t="shared" si="726"/>
        <v>0</v>
      </c>
      <c r="CE51" s="303">
        <f t="shared" si="726"/>
        <v>0</v>
      </c>
      <c r="CF51" s="303">
        <f t="shared" si="726"/>
        <v>0</v>
      </c>
      <c r="CG51" s="303">
        <f t="shared" si="726"/>
        <v>0</v>
      </c>
      <c r="CH51" s="303">
        <f t="shared" si="726"/>
        <v>0</v>
      </c>
      <c r="CI51" s="303">
        <f t="shared" si="726"/>
        <v>0</v>
      </c>
      <c r="CJ51" s="303">
        <f t="shared" si="726"/>
        <v>0</v>
      </c>
      <c r="CK51" s="303">
        <f t="shared" si="726"/>
        <v>0</v>
      </c>
      <c r="CL51" s="303">
        <f t="shared" si="726"/>
        <v>0</v>
      </c>
      <c r="CM51" s="303">
        <f t="shared" si="726"/>
        <v>0</v>
      </c>
      <c r="CN51" s="303">
        <f t="shared" si="726"/>
        <v>0</v>
      </c>
      <c r="CO51" s="303">
        <f t="shared" si="726"/>
        <v>0</v>
      </c>
      <c r="CP51" s="303">
        <f t="shared" si="726"/>
        <v>0</v>
      </c>
      <c r="CQ51" s="303">
        <f t="shared" si="726"/>
        <v>0</v>
      </c>
      <c r="CR51" s="303">
        <f t="shared" si="726"/>
        <v>0</v>
      </c>
      <c r="CS51" s="303">
        <f t="shared" si="726"/>
        <v>0</v>
      </c>
      <c r="CT51" s="303">
        <f t="shared" si="726"/>
        <v>0</v>
      </c>
      <c r="CU51" s="303">
        <f t="shared" si="726"/>
        <v>0</v>
      </c>
      <c r="CV51" s="303">
        <f t="shared" si="726"/>
        <v>0</v>
      </c>
      <c r="CW51" s="303">
        <f t="shared" si="726"/>
        <v>0</v>
      </c>
      <c r="CX51" s="303">
        <f t="shared" si="726"/>
        <v>0</v>
      </c>
      <c r="CY51" s="303">
        <f t="shared" si="726"/>
        <v>0</v>
      </c>
      <c r="CZ51" s="303">
        <f t="shared" si="726"/>
        <v>0</v>
      </c>
      <c r="DA51" s="303">
        <f t="shared" si="726"/>
        <v>0</v>
      </c>
      <c r="DB51" s="303">
        <f t="shared" si="726"/>
        <v>0</v>
      </c>
      <c r="DC51" s="303">
        <f t="shared" si="726"/>
        <v>0</v>
      </c>
      <c r="DD51" s="303">
        <f t="shared" si="726"/>
        <v>0</v>
      </c>
      <c r="DE51" s="303">
        <f t="shared" si="726"/>
        <v>0</v>
      </c>
      <c r="DF51" s="303">
        <f t="shared" si="726"/>
        <v>0</v>
      </c>
      <c r="DG51" s="303">
        <f t="shared" si="726"/>
        <v>0</v>
      </c>
      <c r="DH51" s="303">
        <f t="shared" si="726"/>
        <v>0</v>
      </c>
      <c r="DI51" s="303">
        <f t="shared" si="726"/>
        <v>0</v>
      </c>
      <c r="DJ51" s="303">
        <f t="shared" si="726"/>
        <v>0</v>
      </c>
      <c r="DK51" s="303">
        <f t="shared" si="726"/>
        <v>0</v>
      </c>
      <c r="DL51" s="303">
        <f t="shared" si="726"/>
        <v>0</v>
      </c>
      <c r="DM51" s="303">
        <f t="shared" si="726"/>
        <v>0</v>
      </c>
      <c r="DN51" s="303">
        <f t="shared" si="726"/>
        <v>0</v>
      </c>
      <c r="DO51" s="303">
        <f t="shared" si="726"/>
        <v>0</v>
      </c>
      <c r="DP51" s="303">
        <f t="shared" si="726"/>
        <v>0</v>
      </c>
      <c r="DQ51" s="303">
        <f t="shared" si="726"/>
        <v>0</v>
      </c>
      <c r="DR51" s="303">
        <f t="shared" si="726"/>
        <v>0</v>
      </c>
      <c r="DS51" s="303">
        <f t="shared" si="726"/>
        <v>0</v>
      </c>
      <c r="DT51" s="303">
        <f t="shared" si="726"/>
        <v>0</v>
      </c>
      <c r="DU51" s="303">
        <f t="shared" si="726"/>
        <v>0</v>
      </c>
      <c r="DV51" s="303">
        <f t="shared" si="726"/>
        <v>0</v>
      </c>
      <c r="DW51" s="303">
        <f t="shared" si="726"/>
        <v>0</v>
      </c>
      <c r="DX51" s="303">
        <f t="shared" si="726"/>
        <v>0</v>
      </c>
      <c r="DY51" s="303">
        <f t="shared" si="726"/>
        <v>0</v>
      </c>
      <c r="DZ51" s="303">
        <f t="shared" ref="DZ51:GK51" si="727">+DZ32-SUM(DZ33:DZ36,DZ39)</f>
        <v>0</v>
      </c>
      <c r="EA51" s="303">
        <f t="shared" si="727"/>
        <v>0</v>
      </c>
      <c r="EB51" s="303">
        <f t="shared" si="727"/>
        <v>0</v>
      </c>
      <c r="EC51" s="303">
        <f t="shared" si="727"/>
        <v>0</v>
      </c>
      <c r="ED51" s="303">
        <f t="shared" si="727"/>
        <v>0</v>
      </c>
      <c r="EE51" s="303">
        <f t="shared" si="727"/>
        <v>0</v>
      </c>
      <c r="EF51" s="303">
        <f t="shared" si="727"/>
        <v>0</v>
      </c>
      <c r="EG51" s="303">
        <f t="shared" si="727"/>
        <v>0</v>
      </c>
      <c r="EH51" s="303">
        <f t="shared" si="727"/>
        <v>0</v>
      </c>
      <c r="EI51" s="303">
        <f t="shared" si="727"/>
        <v>0</v>
      </c>
      <c r="EJ51" s="303">
        <f t="shared" si="727"/>
        <v>0</v>
      </c>
      <c r="EK51" s="303">
        <f t="shared" si="727"/>
        <v>0</v>
      </c>
      <c r="EL51" s="303">
        <f t="shared" si="727"/>
        <v>0</v>
      </c>
      <c r="EM51" s="303">
        <f t="shared" si="727"/>
        <v>0</v>
      </c>
      <c r="EN51" s="303">
        <f t="shared" si="727"/>
        <v>0</v>
      </c>
      <c r="EO51" s="303">
        <f t="shared" si="727"/>
        <v>0</v>
      </c>
      <c r="EP51" s="303">
        <f t="shared" si="727"/>
        <v>0</v>
      </c>
      <c r="EQ51" s="303">
        <f t="shared" si="727"/>
        <v>0</v>
      </c>
      <c r="ER51" s="303">
        <f t="shared" si="727"/>
        <v>0</v>
      </c>
      <c r="ES51" s="303">
        <f t="shared" si="727"/>
        <v>0</v>
      </c>
      <c r="ET51" s="303">
        <f t="shared" si="727"/>
        <v>0</v>
      </c>
      <c r="EU51" s="303">
        <f t="shared" si="727"/>
        <v>0</v>
      </c>
      <c r="EV51" s="303">
        <f t="shared" si="727"/>
        <v>0</v>
      </c>
      <c r="EW51" s="303">
        <f t="shared" si="727"/>
        <v>0</v>
      </c>
      <c r="EX51" s="303">
        <f t="shared" si="727"/>
        <v>0</v>
      </c>
      <c r="EY51" s="303">
        <f t="shared" si="727"/>
        <v>0</v>
      </c>
      <c r="EZ51" s="303">
        <f t="shared" si="727"/>
        <v>0</v>
      </c>
      <c r="FA51" s="303">
        <f t="shared" si="727"/>
        <v>0</v>
      </c>
      <c r="FB51" s="303">
        <f t="shared" si="727"/>
        <v>0</v>
      </c>
      <c r="FC51" s="303">
        <f t="shared" si="727"/>
        <v>0</v>
      </c>
      <c r="FD51" s="303">
        <f t="shared" si="727"/>
        <v>0</v>
      </c>
      <c r="FE51" s="303">
        <f t="shared" si="727"/>
        <v>0</v>
      </c>
      <c r="FF51" s="303">
        <f t="shared" si="727"/>
        <v>0</v>
      </c>
      <c r="FG51" s="303">
        <f t="shared" si="727"/>
        <v>0</v>
      </c>
      <c r="FH51" s="303">
        <f t="shared" si="727"/>
        <v>0</v>
      </c>
      <c r="FI51" s="303">
        <f t="shared" si="727"/>
        <v>0</v>
      </c>
      <c r="FJ51" s="303">
        <f t="shared" si="727"/>
        <v>0</v>
      </c>
      <c r="FK51" s="303">
        <f t="shared" si="727"/>
        <v>0</v>
      </c>
      <c r="FL51" s="303">
        <f t="shared" si="727"/>
        <v>0</v>
      </c>
      <c r="FM51" s="303">
        <f t="shared" si="727"/>
        <v>0</v>
      </c>
      <c r="FN51" s="303">
        <f t="shared" si="727"/>
        <v>0</v>
      </c>
      <c r="FO51" s="303">
        <f t="shared" si="727"/>
        <v>0</v>
      </c>
      <c r="FP51" s="303">
        <f t="shared" si="727"/>
        <v>0</v>
      </c>
      <c r="FQ51" s="303">
        <f t="shared" si="727"/>
        <v>0</v>
      </c>
      <c r="FR51" s="303">
        <f t="shared" si="727"/>
        <v>0</v>
      </c>
      <c r="FS51" s="303">
        <f t="shared" si="727"/>
        <v>0</v>
      </c>
      <c r="FT51" s="303">
        <f t="shared" si="727"/>
        <v>0</v>
      </c>
      <c r="FU51" s="303">
        <f t="shared" si="727"/>
        <v>0</v>
      </c>
      <c r="FV51" s="303">
        <f t="shared" si="727"/>
        <v>0</v>
      </c>
      <c r="FW51" s="303">
        <f t="shared" si="727"/>
        <v>0</v>
      </c>
      <c r="FX51" s="303">
        <f t="shared" si="727"/>
        <v>0</v>
      </c>
      <c r="FY51" s="303">
        <f t="shared" si="727"/>
        <v>0</v>
      </c>
      <c r="FZ51" s="303">
        <f t="shared" si="727"/>
        <v>0</v>
      </c>
      <c r="GA51" s="303">
        <f t="shared" si="727"/>
        <v>0</v>
      </c>
      <c r="GB51" s="303">
        <f t="shared" si="727"/>
        <v>0</v>
      </c>
      <c r="GC51" s="303">
        <f t="shared" si="727"/>
        <v>0</v>
      </c>
      <c r="GD51" s="303">
        <f t="shared" si="727"/>
        <v>0</v>
      </c>
      <c r="GE51" s="303">
        <f t="shared" si="727"/>
        <v>0</v>
      </c>
      <c r="GF51" s="303">
        <f t="shared" si="727"/>
        <v>0</v>
      </c>
      <c r="GG51" s="303">
        <f t="shared" si="727"/>
        <v>0</v>
      </c>
      <c r="GH51" s="303">
        <f t="shared" si="727"/>
        <v>0</v>
      </c>
      <c r="GI51" s="303">
        <f t="shared" si="727"/>
        <v>0</v>
      </c>
      <c r="GJ51" s="303">
        <f t="shared" si="727"/>
        <v>0</v>
      </c>
      <c r="GK51" s="303">
        <f t="shared" si="727"/>
        <v>0</v>
      </c>
      <c r="GL51" s="303">
        <f t="shared" ref="GL51:IW51" si="728">+GL32-SUM(GL33:GL36,GL39)</f>
        <v>0</v>
      </c>
      <c r="GM51" s="303">
        <f t="shared" si="728"/>
        <v>0</v>
      </c>
      <c r="GN51" s="303">
        <f t="shared" si="728"/>
        <v>0</v>
      </c>
      <c r="GO51" s="303">
        <f t="shared" si="728"/>
        <v>0</v>
      </c>
      <c r="GP51" s="303">
        <f t="shared" si="728"/>
        <v>0</v>
      </c>
      <c r="GQ51" s="303">
        <f t="shared" si="728"/>
        <v>0</v>
      </c>
      <c r="GR51" s="303">
        <f t="shared" si="728"/>
        <v>0</v>
      </c>
      <c r="GS51" s="303">
        <f t="shared" si="728"/>
        <v>0</v>
      </c>
      <c r="GT51" s="303">
        <f t="shared" si="728"/>
        <v>0</v>
      </c>
      <c r="GU51" s="303">
        <f t="shared" si="728"/>
        <v>0</v>
      </c>
      <c r="GV51" s="303">
        <f t="shared" si="728"/>
        <v>0</v>
      </c>
      <c r="GW51" s="303">
        <f t="shared" si="728"/>
        <v>0</v>
      </c>
      <c r="GX51" s="303">
        <f t="shared" si="728"/>
        <v>0</v>
      </c>
      <c r="GY51" s="303">
        <f t="shared" si="728"/>
        <v>0</v>
      </c>
      <c r="GZ51" s="303">
        <f t="shared" si="728"/>
        <v>0</v>
      </c>
      <c r="HA51" s="303">
        <f t="shared" si="728"/>
        <v>0</v>
      </c>
      <c r="HB51" s="303">
        <f t="shared" si="728"/>
        <v>0</v>
      </c>
      <c r="HC51" s="303">
        <f t="shared" si="728"/>
        <v>0</v>
      </c>
      <c r="HD51" s="303">
        <f t="shared" si="728"/>
        <v>0</v>
      </c>
      <c r="HE51" s="303">
        <f t="shared" si="728"/>
        <v>0</v>
      </c>
      <c r="HF51" s="303">
        <f t="shared" si="728"/>
        <v>0</v>
      </c>
      <c r="HG51" s="303">
        <f t="shared" si="728"/>
        <v>0</v>
      </c>
      <c r="HH51" s="303">
        <f t="shared" si="728"/>
        <v>0</v>
      </c>
      <c r="HI51" s="303">
        <f t="shared" si="728"/>
        <v>0</v>
      </c>
      <c r="HJ51" s="303">
        <f t="shared" si="728"/>
        <v>0</v>
      </c>
      <c r="HK51" s="303">
        <f t="shared" si="728"/>
        <v>0</v>
      </c>
      <c r="HL51" s="303">
        <f t="shared" si="728"/>
        <v>0</v>
      </c>
      <c r="HM51" s="303">
        <f t="shared" si="728"/>
        <v>0</v>
      </c>
      <c r="HN51" s="303">
        <f t="shared" si="728"/>
        <v>0</v>
      </c>
      <c r="HO51" s="303">
        <f t="shared" si="728"/>
        <v>0</v>
      </c>
      <c r="HP51" s="303">
        <f t="shared" si="728"/>
        <v>0</v>
      </c>
      <c r="HQ51" s="303">
        <f t="shared" si="728"/>
        <v>0</v>
      </c>
      <c r="HR51" s="303">
        <f t="shared" si="728"/>
        <v>0</v>
      </c>
      <c r="HS51" s="303">
        <f t="shared" si="728"/>
        <v>0</v>
      </c>
      <c r="HT51" s="303">
        <f t="shared" si="728"/>
        <v>0</v>
      </c>
      <c r="HU51" s="303">
        <f t="shared" si="728"/>
        <v>0</v>
      </c>
      <c r="HV51" s="303">
        <f t="shared" si="728"/>
        <v>0</v>
      </c>
      <c r="HW51" s="303">
        <f t="shared" si="728"/>
        <v>0</v>
      </c>
      <c r="HX51" s="303">
        <f t="shared" si="728"/>
        <v>0</v>
      </c>
      <c r="HY51" s="303">
        <f t="shared" si="728"/>
        <v>0</v>
      </c>
      <c r="HZ51" s="303">
        <f t="shared" si="728"/>
        <v>0</v>
      </c>
      <c r="IA51" s="303">
        <f t="shared" si="728"/>
        <v>0</v>
      </c>
      <c r="IB51" s="303">
        <f t="shared" si="728"/>
        <v>0</v>
      </c>
      <c r="IC51" s="303">
        <f t="shared" si="728"/>
        <v>0</v>
      </c>
      <c r="ID51" s="303">
        <f t="shared" si="728"/>
        <v>0</v>
      </c>
      <c r="IE51" s="303">
        <f t="shared" si="728"/>
        <v>0</v>
      </c>
      <c r="IF51" s="303">
        <f t="shared" si="728"/>
        <v>0</v>
      </c>
      <c r="IG51" s="303">
        <f t="shared" si="728"/>
        <v>0</v>
      </c>
      <c r="IH51" s="303">
        <f t="shared" si="728"/>
        <v>0</v>
      </c>
      <c r="II51" s="303">
        <f t="shared" si="728"/>
        <v>0</v>
      </c>
      <c r="IJ51" s="303">
        <f t="shared" si="728"/>
        <v>0</v>
      </c>
      <c r="IK51" s="303">
        <f t="shared" si="728"/>
        <v>0</v>
      </c>
      <c r="IL51" s="303">
        <f t="shared" si="728"/>
        <v>0</v>
      </c>
      <c r="IM51" s="303">
        <f t="shared" si="728"/>
        <v>0</v>
      </c>
      <c r="IN51" s="303">
        <f t="shared" si="728"/>
        <v>0</v>
      </c>
      <c r="IO51" s="303">
        <f t="shared" si="728"/>
        <v>0</v>
      </c>
      <c r="IP51" s="303">
        <f t="shared" si="728"/>
        <v>0</v>
      </c>
      <c r="IQ51" s="303">
        <f t="shared" si="728"/>
        <v>0</v>
      </c>
      <c r="IR51" s="303">
        <f t="shared" si="728"/>
        <v>0</v>
      </c>
      <c r="IS51" s="303">
        <f t="shared" si="728"/>
        <v>0</v>
      </c>
      <c r="IT51" s="303">
        <f t="shared" si="728"/>
        <v>0</v>
      </c>
      <c r="IU51" s="303">
        <f t="shared" si="728"/>
        <v>0</v>
      </c>
      <c r="IV51" s="303">
        <f t="shared" si="728"/>
        <v>0</v>
      </c>
      <c r="IW51" s="303">
        <f t="shared" si="728"/>
        <v>0</v>
      </c>
      <c r="IX51" s="303">
        <f t="shared" ref="IX51:LN51" si="729">+IX32-SUM(IX33:IX36,IX39)</f>
        <v>0</v>
      </c>
      <c r="IY51" s="303">
        <f t="shared" si="729"/>
        <v>0</v>
      </c>
      <c r="IZ51" s="303">
        <f t="shared" si="729"/>
        <v>0</v>
      </c>
      <c r="JA51" s="303">
        <f t="shared" si="729"/>
        <v>0</v>
      </c>
      <c r="JB51" s="303">
        <f t="shared" si="729"/>
        <v>0</v>
      </c>
      <c r="JC51" s="303">
        <f t="shared" si="729"/>
        <v>0</v>
      </c>
      <c r="JD51" s="303">
        <f t="shared" si="729"/>
        <v>0</v>
      </c>
      <c r="JE51" s="303">
        <f t="shared" si="729"/>
        <v>0</v>
      </c>
      <c r="JF51" s="303">
        <f t="shared" si="729"/>
        <v>0</v>
      </c>
      <c r="JG51" s="303">
        <f t="shared" si="729"/>
        <v>0</v>
      </c>
      <c r="JH51" s="303">
        <f t="shared" si="729"/>
        <v>0</v>
      </c>
      <c r="JI51" s="303">
        <f t="shared" si="729"/>
        <v>0</v>
      </c>
      <c r="JJ51" s="303">
        <f t="shared" si="729"/>
        <v>0</v>
      </c>
      <c r="JK51" s="303">
        <f t="shared" si="729"/>
        <v>0</v>
      </c>
      <c r="JL51" s="303">
        <f t="shared" si="729"/>
        <v>0</v>
      </c>
      <c r="JM51" s="303">
        <f t="shared" si="729"/>
        <v>0</v>
      </c>
      <c r="JN51" s="303">
        <f t="shared" si="729"/>
        <v>0</v>
      </c>
      <c r="JO51" s="303">
        <f t="shared" si="729"/>
        <v>0</v>
      </c>
      <c r="JP51" s="303">
        <f t="shared" si="729"/>
        <v>0</v>
      </c>
      <c r="JQ51" s="303">
        <f t="shared" si="729"/>
        <v>0</v>
      </c>
      <c r="JR51" s="303">
        <f t="shared" si="729"/>
        <v>0</v>
      </c>
      <c r="JS51" s="303">
        <f t="shared" si="729"/>
        <v>0</v>
      </c>
      <c r="JT51" s="303">
        <f t="shared" si="729"/>
        <v>0</v>
      </c>
      <c r="JU51" s="303">
        <f t="shared" si="729"/>
        <v>0</v>
      </c>
      <c r="JV51" s="303">
        <f t="shared" si="729"/>
        <v>0</v>
      </c>
      <c r="JW51" s="303">
        <f t="shared" si="729"/>
        <v>0</v>
      </c>
      <c r="JX51" s="303">
        <f t="shared" si="729"/>
        <v>0</v>
      </c>
      <c r="JY51" s="303">
        <f t="shared" si="729"/>
        <v>0</v>
      </c>
      <c r="JZ51" s="303">
        <f t="shared" si="729"/>
        <v>0</v>
      </c>
      <c r="KA51" s="303">
        <f t="shared" si="729"/>
        <v>0</v>
      </c>
      <c r="KB51" s="303">
        <f t="shared" si="729"/>
        <v>0</v>
      </c>
      <c r="KC51" s="303">
        <f t="shared" si="729"/>
        <v>0</v>
      </c>
      <c r="KD51" s="303">
        <f t="shared" si="729"/>
        <v>0</v>
      </c>
      <c r="KE51" s="303">
        <f t="shared" si="729"/>
        <v>0</v>
      </c>
      <c r="KF51" s="303">
        <f t="shared" si="729"/>
        <v>0</v>
      </c>
      <c r="KG51" s="303">
        <f t="shared" si="729"/>
        <v>0</v>
      </c>
      <c r="KH51" s="303">
        <f t="shared" si="729"/>
        <v>0</v>
      </c>
      <c r="KI51" s="303">
        <f t="shared" si="729"/>
        <v>0</v>
      </c>
      <c r="KJ51" s="303">
        <f t="shared" si="729"/>
        <v>0</v>
      </c>
      <c r="KK51" s="303">
        <f t="shared" si="729"/>
        <v>0</v>
      </c>
      <c r="KL51" s="303">
        <f t="shared" si="729"/>
        <v>0</v>
      </c>
      <c r="KM51" s="303">
        <f t="shared" si="729"/>
        <v>0</v>
      </c>
      <c r="KN51" s="303">
        <f t="shared" si="729"/>
        <v>0</v>
      </c>
      <c r="KO51" s="303">
        <f t="shared" si="729"/>
        <v>0</v>
      </c>
      <c r="KP51" s="303">
        <f t="shared" si="729"/>
        <v>0</v>
      </c>
      <c r="KQ51" s="303">
        <f t="shared" si="729"/>
        <v>0</v>
      </c>
      <c r="KR51" s="303">
        <f t="shared" si="729"/>
        <v>0</v>
      </c>
      <c r="KS51" s="303">
        <f t="shared" si="729"/>
        <v>0</v>
      </c>
      <c r="KT51" s="303">
        <f t="shared" si="729"/>
        <v>0</v>
      </c>
      <c r="KU51" s="303">
        <f t="shared" si="729"/>
        <v>0</v>
      </c>
      <c r="KV51" s="303">
        <f t="shared" si="729"/>
        <v>0</v>
      </c>
      <c r="KW51" s="303">
        <f t="shared" si="729"/>
        <v>0</v>
      </c>
      <c r="KX51" s="303">
        <f t="shared" si="729"/>
        <v>0</v>
      </c>
      <c r="KY51" s="303">
        <f t="shared" si="729"/>
        <v>0</v>
      </c>
      <c r="KZ51" s="303">
        <f t="shared" si="729"/>
        <v>0</v>
      </c>
      <c r="LA51" s="303">
        <f t="shared" si="729"/>
        <v>0</v>
      </c>
      <c r="LB51" s="303">
        <f t="shared" si="729"/>
        <v>0</v>
      </c>
      <c r="LC51" s="303">
        <f t="shared" si="729"/>
        <v>0</v>
      </c>
      <c r="LD51" s="303">
        <f t="shared" si="729"/>
        <v>0</v>
      </c>
      <c r="LE51" s="303">
        <f t="shared" si="729"/>
        <v>0</v>
      </c>
      <c r="LF51" s="303">
        <f t="shared" si="729"/>
        <v>0</v>
      </c>
      <c r="LG51" s="303">
        <f t="shared" si="729"/>
        <v>0</v>
      </c>
      <c r="LH51" s="303">
        <f t="shared" si="729"/>
        <v>0</v>
      </c>
      <c r="LI51" s="303">
        <f t="shared" si="729"/>
        <v>0</v>
      </c>
      <c r="LJ51" s="303">
        <f t="shared" si="729"/>
        <v>0</v>
      </c>
      <c r="LK51" s="303">
        <f t="shared" si="729"/>
        <v>0</v>
      </c>
      <c r="LL51" s="303">
        <f t="shared" si="729"/>
        <v>0</v>
      </c>
      <c r="LM51" s="303">
        <f t="shared" si="729"/>
        <v>0</v>
      </c>
      <c r="LN51" s="303">
        <f t="shared" si="729"/>
        <v>0</v>
      </c>
    </row>
    <row r="54" spans="1:326" s="549" customFormat="1">
      <c r="A54" s="9" t="s">
        <v>362</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36"/>
      <c r="AO54" s="9"/>
      <c r="AP54" s="9"/>
      <c r="AQ54" s="9"/>
      <c r="AR54" s="9"/>
      <c r="AS54" s="9"/>
      <c r="AT54" s="9"/>
      <c r="AU54" s="9"/>
      <c r="AV54" s="9"/>
      <c r="AW54" s="9"/>
      <c r="AX54" s="9"/>
      <c r="AY54" s="9"/>
      <c r="AZ54" s="9"/>
      <c r="BA54" s="36">
        <f>SUM(BA32,BN32,CA32,CN32,DA32,DN32,EA32,EN32,FA32,FN32,GA32)</f>
        <v>13099313.624275556</v>
      </c>
      <c r="BB54" s="9"/>
      <c r="BC54" s="9"/>
      <c r="BD54" s="9"/>
      <c r="BE54" s="9"/>
      <c r="BF54" s="9"/>
      <c r="BG54" s="9"/>
      <c r="BH54" s="9"/>
      <c r="BI54" s="9"/>
      <c r="BJ54" s="9"/>
      <c r="BK54" s="9"/>
      <c r="BL54" s="9"/>
      <c r="BM54" s="9"/>
      <c r="BN54" s="36">
        <f>SUM(BN32,CA32,CN32,DA32,DN32,EA32,EN32,FA32,FN32,GA32)</f>
        <v>11935404.574275555</v>
      </c>
      <c r="BO54" s="9"/>
      <c r="BP54" s="9"/>
      <c r="BQ54" s="9"/>
      <c r="BR54" s="9"/>
      <c r="BS54" s="9"/>
      <c r="BT54" s="9"/>
      <c r="BU54" s="9"/>
      <c r="BV54" s="9"/>
      <c r="BW54" s="9"/>
      <c r="BX54" s="9"/>
      <c r="BY54" s="9"/>
      <c r="BZ54" s="9"/>
      <c r="CA54" s="36">
        <f>SUM(CA32,CN32,DA32,DN32,EA32,EN32,FA32,FN32,GA32)</f>
        <v>10766578.252775555</v>
      </c>
      <c r="CB54" s="9"/>
      <c r="CC54" s="9"/>
      <c r="CD54" s="9"/>
      <c r="CE54" s="9"/>
      <c r="CF54" s="9"/>
      <c r="CG54" s="9"/>
      <c r="CH54" s="9"/>
      <c r="CI54" s="9"/>
      <c r="CJ54" s="9"/>
      <c r="CK54" s="9"/>
      <c r="CL54" s="9"/>
      <c r="CM54" s="9"/>
      <c r="CN54" s="36">
        <f>SUM(CN32,DA32,DN32,EA32,EN32,FA32,FN32,GA32)</f>
        <v>9592687.1416305564</v>
      </c>
      <c r="CO54" s="9"/>
      <c r="CP54" s="9"/>
      <c r="CQ54" s="9"/>
      <c r="CR54" s="9"/>
      <c r="CS54" s="9"/>
      <c r="CT54" s="9"/>
      <c r="CU54" s="9"/>
      <c r="CV54" s="9"/>
      <c r="CW54" s="9"/>
      <c r="CX54" s="9"/>
      <c r="CY54" s="9"/>
      <c r="CZ54" s="9"/>
      <c r="DA54" s="36">
        <f>SUM(DA32,DN32,EA32,EN32,FA32,FN32,GA32)</f>
        <v>8413579.2971512061</v>
      </c>
      <c r="DB54" s="9"/>
      <c r="DC54" s="9"/>
      <c r="DD54" s="9"/>
      <c r="DE54" s="9"/>
      <c r="DF54" s="9"/>
      <c r="DG54" s="9"/>
      <c r="DH54" s="9"/>
      <c r="DI54" s="9"/>
      <c r="DJ54" s="9"/>
      <c r="DK54" s="9"/>
      <c r="DL54" s="9"/>
      <c r="DM54" s="9"/>
      <c r="DN54" s="36">
        <f>SUM(DN32,EA32,EN32,FA32,FN32,GA32)</f>
        <v>7229098.2173374752</v>
      </c>
      <c r="DO54" s="9"/>
      <c r="DP54" s="9"/>
      <c r="DQ54" s="9"/>
      <c r="DR54" s="9"/>
      <c r="DS54" s="9"/>
      <c r="DT54" s="9"/>
      <c r="DU54" s="9"/>
      <c r="DV54" s="9"/>
      <c r="DW54" s="9"/>
      <c r="DX54" s="9"/>
      <c r="DY54" s="9"/>
      <c r="DZ54" s="9"/>
      <c r="EA54" s="36">
        <f>SUM(EA32,EN32,FA32,FN32,GA32)</f>
        <v>6039082.7051293328</v>
      </c>
      <c r="EB54" s="9"/>
      <c r="EC54" s="9"/>
      <c r="ED54" s="9"/>
      <c r="EE54" s="9"/>
      <c r="EF54" s="9"/>
      <c r="EG54" s="9"/>
      <c r="EH54" s="9"/>
      <c r="EI54" s="9"/>
      <c r="EJ54" s="9"/>
      <c r="EK54" s="9"/>
      <c r="EL54" s="9"/>
      <c r="EM54" s="9"/>
      <c r="EN54" s="36">
        <f>SUM(EN32,FA32,FN32,GA32)</f>
        <v>4843366.7275549462</v>
      </c>
      <c r="EO54" s="9"/>
      <c r="EP54" s="9"/>
      <c r="EQ54" s="9"/>
      <c r="ER54" s="9"/>
      <c r="ES54" s="9"/>
      <c r="ET54" s="9"/>
      <c r="EU54" s="9"/>
      <c r="EV54" s="9"/>
      <c r="EW54" s="9"/>
      <c r="EX54" s="9"/>
      <c r="EY54" s="9"/>
      <c r="EZ54" s="9"/>
      <c r="FA54" s="36">
        <f>SUM(FA32,FN32,GA32)</f>
        <v>3641779.2706533279</v>
      </c>
      <c r="FB54" s="9"/>
      <c r="FC54" s="9"/>
      <c r="FD54" s="9"/>
      <c r="FE54" s="9"/>
      <c r="FF54" s="9"/>
      <c r="FG54" s="9"/>
      <c r="FH54" s="9"/>
      <c r="FI54" s="9"/>
      <c r="FJ54" s="9"/>
      <c r="FK54" s="9"/>
      <c r="FL54" s="9"/>
      <c r="FM54" s="9"/>
      <c r="FN54" s="36">
        <f>SUM(FN32,GA32)</f>
        <v>2434144.1900446611</v>
      </c>
      <c r="FO54" s="36"/>
      <c r="FP54" s="9"/>
      <c r="FQ54" s="9"/>
      <c r="FR54" s="9"/>
      <c r="FS54" s="9"/>
      <c r="FT54" s="9"/>
      <c r="FU54" s="9"/>
      <c r="FV54" s="9"/>
      <c r="FW54" s="9"/>
      <c r="FX54" s="9"/>
      <c r="FY54" s="9"/>
      <c r="FZ54" s="9"/>
      <c r="GA54" s="36">
        <f>SUM(GA32)</f>
        <v>1220280.0570177345</v>
      </c>
      <c r="GB54" s="9"/>
      <c r="GC54" s="9"/>
      <c r="GD54" s="9"/>
      <c r="GE54" s="9"/>
      <c r="GF54" s="9"/>
      <c r="GG54" s="9"/>
      <c r="GH54" s="9"/>
      <c r="GI54" s="9"/>
      <c r="GJ54" s="9"/>
      <c r="GK54" s="9"/>
      <c r="GL54" s="9"/>
      <c r="GM54" s="9"/>
      <c r="GN54" s="36"/>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9"/>
      <c r="IW54" s="9"/>
      <c r="IX54" s="9"/>
      <c r="IY54" s="9"/>
      <c r="IZ54" s="9"/>
      <c r="JA54" s="9"/>
      <c r="JB54" s="9"/>
      <c r="JC54" s="9"/>
      <c r="JD54" s="9"/>
      <c r="JE54" s="9"/>
      <c r="JF54" s="9"/>
      <c r="JG54" s="9"/>
      <c r="JH54" s="9"/>
      <c r="JI54" s="9"/>
      <c r="JJ54" s="9"/>
      <c r="JK54" s="9"/>
      <c r="JL54" s="9"/>
      <c r="JM54" s="9"/>
      <c r="JN54" s="9"/>
      <c r="JO54" s="9"/>
      <c r="JP54" s="9"/>
      <c r="JQ54" s="9"/>
      <c r="JR54" s="9"/>
      <c r="JS54" s="9"/>
      <c r="JT54" s="9"/>
      <c r="JU54" s="9"/>
      <c r="JV54" s="9"/>
      <c r="JW54" s="9"/>
      <c r="JX54" s="9"/>
      <c r="JY54" s="9"/>
      <c r="JZ54" s="9"/>
      <c r="KA54" s="9"/>
      <c r="KB54" s="9"/>
      <c r="KC54" s="9"/>
      <c r="KD54" s="9"/>
      <c r="KE54" s="9"/>
      <c r="KF54" s="9"/>
      <c r="KG54" s="9"/>
      <c r="KH54" s="9"/>
      <c r="KI54" s="9"/>
      <c r="KJ54" s="9"/>
      <c r="KK54" s="9"/>
      <c r="KL54" s="9"/>
      <c r="KM54" s="9"/>
      <c r="KN54" s="9"/>
      <c r="KO54" s="9"/>
      <c r="KP54" s="9"/>
      <c r="KQ54" s="9"/>
      <c r="KR54" s="9"/>
      <c r="KS54" s="9"/>
      <c r="KT54" s="9"/>
      <c r="KU54" s="9"/>
      <c r="KV54" s="9"/>
      <c r="KW54" s="9"/>
      <c r="KX54" s="9"/>
      <c r="KY54" s="9"/>
      <c r="KZ54" s="9"/>
      <c r="LA54" s="9"/>
      <c r="LB54" s="9"/>
      <c r="LC54" s="9"/>
      <c r="LD54" s="9"/>
      <c r="LE54" s="9"/>
      <c r="LF54" s="9"/>
      <c r="LG54" s="9"/>
      <c r="LH54" s="9"/>
      <c r="LI54" s="9"/>
      <c r="LJ54" s="9"/>
      <c r="LK54" s="9"/>
      <c r="LL54" s="9"/>
      <c r="LM54" s="9"/>
      <c r="LN54" s="9"/>
    </row>
    <row r="57" spans="1:326">
      <c r="AO57" s="15"/>
      <c r="AP57" s="15"/>
      <c r="AQ57" s="15"/>
      <c r="AR57" s="15"/>
      <c r="AS57" s="15"/>
      <c r="AT57" s="15"/>
      <c r="AU57" s="15"/>
      <c r="AV57" s="15"/>
      <c r="AW57" s="15"/>
      <c r="AX57" s="15"/>
      <c r="AY57" s="15"/>
      <c r="AZ57" s="15"/>
      <c r="BB57" s="15"/>
      <c r="BC57" s="15"/>
      <c r="BD57" s="15"/>
      <c r="BE57" s="15"/>
      <c r="BF57" s="15"/>
      <c r="BG57" s="15"/>
      <c r="BH57" s="15"/>
      <c r="BI57" s="15"/>
      <c r="BJ57" s="15"/>
      <c r="BK57" s="15"/>
      <c r="BL57" s="15"/>
      <c r="BM57" s="15"/>
    </row>
  </sheetData>
  <mergeCells count="1300">
    <mergeCell ref="LJ22:LJ23"/>
    <mergeCell ref="LK22:LK23"/>
    <mergeCell ref="LL22:LL23"/>
    <mergeCell ref="LM22:LM23"/>
    <mergeCell ref="LN22:LN23"/>
    <mergeCell ref="LA22:LA23"/>
    <mergeCell ref="LB22:LB23"/>
    <mergeCell ref="LC22:LC23"/>
    <mergeCell ref="LD22:LD23"/>
    <mergeCell ref="LE22:LE23"/>
    <mergeCell ref="LF22:LF23"/>
    <mergeCell ref="LG22:LG23"/>
    <mergeCell ref="LH22:LH23"/>
    <mergeCell ref="LI22:LI23"/>
    <mergeCell ref="KR22:KR23"/>
    <mergeCell ref="KS22:KS23"/>
    <mergeCell ref="KT22:KT23"/>
    <mergeCell ref="KU22:KU23"/>
    <mergeCell ref="KV22:KV23"/>
    <mergeCell ref="KW22:KW23"/>
    <mergeCell ref="KX22:KX23"/>
    <mergeCell ref="KY22:KY23"/>
    <mergeCell ref="KZ22:KZ23"/>
    <mergeCell ref="KI22:KI23"/>
    <mergeCell ref="KJ22:KJ23"/>
    <mergeCell ref="KK22:KK23"/>
    <mergeCell ref="KL22:KL23"/>
    <mergeCell ref="KM22:KM23"/>
    <mergeCell ref="KN22:KN23"/>
    <mergeCell ref="KO22:KO23"/>
    <mergeCell ref="KP22:KP23"/>
    <mergeCell ref="KQ22:KQ23"/>
    <mergeCell ref="JZ22:JZ23"/>
    <mergeCell ref="KA22:KA23"/>
    <mergeCell ref="KB22:KB23"/>
    <mergeCell ref="KC22:KC23"/>
    <mergeCell ref="KD22:KD23"/>
    <mergeCell ref="KE22:KE23"/>
    <mergeCell ref="KF22:KF23"/>
    <mergeCell ref="KG22:KG23"/>
    <mergeCell ref="KH22:KH23"/>
    <mergeCell ref="JQ22:JQ23"/>
    <mergeCell ref="JR22:JR23"/>
    <mergeCell ref="JS22:JS23"/>
    <mergeCell ref="JT22:JT23"/>
    <mergeCell ref="JU22:JU23"/>
    <mergeCell ref="JV22:JV23"/>
    <mergeCell ref="JW22:JW23"/>
    <mergeCell ref="JX22:JX23"/>
    <mergeCell ref="JY22:JY23"/>
    <mergeCell ref="JH22:JH23"/>
    <mergeCell ref="JI22:JI23"/>
    <mergeCell ref="JJ22:JJ23"/>
    <mergeCell ref="JK22:JK23"/>
    <mergeCell ref="JL22:JL23"/>
    <mergeCell ref="JM22:JM23"/>
    <mergeCell ref="JN22:JN23"/>
    <mergeCell ref="JO22:JO23"/>
    <mergeCell ref="JP22:JP23"/>
    <mergeCell ref="IY22:IY23"/>
    <mergeCell ref="IZ22:IZ23"/>
    <mergeCell ref="JA22:JA23"/>
    <mergeCell ref="JB22:JB23"/>
    <mergeCell ref="JC22:JC23"/>
    <mergeCell ref="JD22:JD23"/>
    <mergeCell ref="JE22:JE23"/>
    <mergeCell ref="JF22:JF23"/>
    <mergeCell ref="JG22:JG23"/>
    <mergeCell ref="IP22:IP23"/>
    <mergeCell ref="IQ22:IQ23"/>
    <mergeCell ref="IR22:IR23"/>
    <mergeCell ref="IS22:IS23"/>
    <mergeCell ref="IT22:IT23"/>
    <mergeCell ref="IU22:IU23"/>
    <mergeCell ref="IV22:IV23"/>
    <mergeCell ref="IW22:IW23"/>
    <mergeCell ref="IX22:IX23"/>
    <mergeCell ref="IG22:IG23"/>
    <mergeCell ref="IH22:IH23"/>
    <mergeCell ref="II22:II23"/>
    <mergeCell ref="IJ22:IJ23"/>
    <mergeCell ref="IK22:IK23"/>
    <mergeCell ref="IL22:IL23"/>
    <mergeCell ref="IM22:IM23"/>
    <mergeCell ref="IN22:IN23"/>
    <mergeCell ref="IO22:IO23"/>
    <mergeCell ref="HX22:HX23"/>
    <mergeCell ref="HY22:HY23"/>
    <mergeCell ref="HZ22:HZ23"/>
    <mergeCell ref="IA22:IA23"/>
    <mergeCell ref="IB22:IB23"/>
    <mergeCell ref="IC22:IC23"/>
    <mergeCell ref="ID22:ID23"/>
    <mergeCell ref="IE22:IE23"/>
    <mergeCell ref="IF22:IF23"/>
    <mergeCell ref="HO22:HO23"/>
    <mergeCell ref="HP22:HP23"/>
    <mergeCell ref="HQ22:HQ23"/>
    <mergeCell ref="HR22:HR23"/>
    <mergeCell ref="HS22:HS23"/>
    <mergeCell ref="HT22:HT23"/>
    <mergeCell ref="HU22:HU23"/>
    <mergeCell ref="HV22:HV23"/>
    <mergeCell ref="HW22:HW23"/>
    <mergeCell ref="HF22:HF23"/>
    <mergeCell ref="HG22:HG23"/>
    <mergeCell ref="HH22:HH23"/>
    <mergeCell ref="HI22:HI23"/>
    <mergeCell ref="HJ22:HJ23"/>
    <mergeCell ref="HK22:HK23"/>
    <mergeCell ref="HL22:HL23"/>
    <mergeCell ref="HM22:HM23"/>
    <mergeCell ref="HN22:HN23"/>
    <mergeCell ref="GW22:GW23"/>
    <mergeCell ref="GX22:GX23"/>
    <mergeCell ref="GY22:GY23"/>
    <mergeCell ref="GZ22:GZ23"/>
    <mergeCell ref="HA22:HA23"/>
    <mergeCell ref="HB22:HB23"/>
    <mergeCell ref="HC22:HC23"/>
    <mergeCell ref="HD22:HD23"/>
    <mergeCell ref="HE22:HE23"/>
    <mergeCell ref="GN22:GN23"/>
    <mergeCell ref="GO22:GO23"/>
    <mergeCell ref="GP22:GP23"/>
    <mergeCell ref="GQ22:GQ23"/>
    <mergeCell ref="GR22:GR23"/>
    <mergeCell ref="GS22:GS23"/>
    <mergeCell ref="GT22:GT23"/>
    <mergeCell ref="GU22:GU23"/>
    <mergeCell ref="GV22:GV23"/>
    <mergeCell ref="GE22:GE23"/>
    <mergeCell ref="GF22:GF23"/>
    <mergeCell ref="GG22:GG23"/>
    <mergeCell ref="GH22:GH23"/>
    <mergeCell ref="GI22:GI23"/>
    <mergeCell ref="GJ22:GJ23"/>
    <mergeCell ref="GK22:GK23"/>
    <mergeCell ref="GL22:GL23"/>
    <mergeCell ref="GM22:GM23"/>
    <mergeCell ref="FV22:FV23"/>
    <mergeCell ref="FW22:FW23"/>
    <mergeCell ref="FX22:FX23"/>
    <mergeCell ref="FY22:FY23"/>
    <mergeCell ref="FZ22:FZ23"/>
    <mergeCell ref="GA22:GA23"/>
    <mergeCell ref="GB22:GB23"/>
    <mergeCell ref="GC22:GC23"/>
    <mergeCell ref="GD22:GD23"/>
    <mergeCell ref="FM22:FM23"/>
    <mergeCell ref="FN22:FN23"/>
    <mergeCell ref="FO22:FO23"/>
    <mergeCell ref="FP22:FP23"/>
    <mergeCell ref="FQ22:FQ23"/>
    <mergeCell ref="FR22:FR23"/>
    <mergeCell ref="FS22:FS23"/>
    <mergeCell ref="FT22:FT23"/>
    <mergeCell ref="FU22:FU23"/>
    <mergeCell ref="FD22:FD23"/>
    <mergeCell ref="FE22:FE23"/>
    <mergeCell ref="FF22:FF23"/>
    <mergeCell ref="FG22:FG23"/>
    <mergeCell ref="FH22:FH23"/>
    <mergeCell ref="FI22:FI23"/>
    <mergeCell ref="FJ22:FJ23"/>
    <mergeCell ref="FK22:FK23"/>
    <mergeCell ref="FL22:FL23"/>
    <mergeCell ref="EU22:EU23"/>
    <mergeCell ref="EV22:EV23"/>
    <mergeCell ref="EW22:EW23"/>
    <mergeCell ref="EX22:EX23"/>
    <mergeCell ref="EY22:EY23"/>
    <mergeCell ref="EZ22:EZ23"/>
    <mergeCell ref="FA22:FA23"/>
    <mergeCell ref="FB22:FB23"/>
    <mergeCell ref="FC22:FC23"/>
    <mergeCell ref="EL22:EL23"/>
    <mergeCell ref="EM22:EM23"/>
    <mergeCell ref="EN22:EN23"/>
    <mergeCell ref="EO22:EO23"/>
    <mergeCell ref="EP22:EP23"/>
    <mergeCell ref="EQ22:EQ23"/>
    <mergeCell ref="ER22:ER23"/>
    <mergeCell ref="ES22:ES23"/>
    <mergeCell ref="ET22:ET23"/>
    <mergeCell ref="EC22:EC23"/>
    <mergeCell ref="ED22:ED23"/>
    <mergeCell ref="EE22:EE23"/>
    <mergeCell ref="EF22:EF23"/>
    <mergeCell ref="EG22:EG23"/>
    <mergeCell ref="EH22:EH23"/>
    <mergeCell ref="EI22:EI23"/>
    <mergeCell ref="EJ22:EJ23"/>
    <mergeCell ref="EK22:EK23"/>
    <mergeCell ref="DT22:DT23"/>
    <mergeCell ref="DU22:DU23"/>
    <mergeCell ref="DV22:DV23"/>
    <mergeCell ref="DW22:DW23"/>
    <mergeCell ref="DX22:DX23"/>
    <mergeCell ref="DY22:DY23"/>
    <mergeCell ref="DZ22:DZ23"/>
    <mergeCell ref="EA22:EA23"/>
    <mergeCell ref="EB22:EB23"/>
    <mergeCell ref="DK22:DK23"/>
    <mergeCell ref="DL22:DL23"/>
    <mergeCell ref="DM22:DM23"/>
    <mergeCell ref="DN22:DN23"/>
    <mergeCell ref="DO22:DO23"/>
    <mergeCell ref="DP22:DP23"/>
    <mergeCell ref="DQ22:DQ23"/>
    <mergeCell ref="DR22:DR23"/>
    <mergeCell ref="DS22:DS23"/>
    <mergeCell ref="DB22:DB23"/>
    <mergeCell ref="DC22:DC23"/>
    <mergeCell ref="DD22:DD23"/>
    <mergeCell ref="DE22:DE23"/>
    <mergeCell ref="DF22:DF23"/>
    <mergeCell ref="DG22:DG23"/>
    <mergeCell ref="DH22:DH23"/>
    <mergeCell ref="DI22:DI23"/>
    <mergeCell ref="DJ22:DJ23"/>
    <mergeCell ref="CS22:CS23"/>
    <mergeCell ref="CT22:CT23"/>
    <mergeCell ref="CU22:CU23"/>
    <mergeCell ref="CV22:CV23"/>
    <mergeCell ref="CW22:CW23"/>
    <mergeCell ref="CX22:CX23"/>
    <mergeCell ref="CY22:CY23"/>
    <mergeCell ref="CZ22:CZ23"/>
    <mergeCell ref="DA22:DA23"/>
    <mergeCell ref="CJ22:CJ23"/>
    <mergeCell ref="CK22:CK23"/>
    <mergeCell ref="CL22:CL23"/>
    <mergeCell ref="CM22:CM23"/>
    <mergeCell ref="CN22:CN23"/>
    <mergeCell ref="CO22:CO23"/>
    <mergeCell ref="CP22:CP23"/>
    <mergeCell ref="CQ22:CQ23"/>
    <mergeCell ref="CR22:CR23"/>
    <mergeCell ref="CA22:CA23"/>
    <mergeCell ref="CB22:CB23"/>
    <mergeCell ref="CC22:CC23"/>
    <mergeCell ref="CD22:CD23"/>
    <mergeCell ref="CE22:CE23"/>
    <mergeCell ref="CF22:CF23"/>
    <mergeCell ref="CG22:CG23"/>
    <mergeCell ref="CH22:CH23"/>
    <mergeCell ref="CI22:CI23"/>
    <mergeCell ref="BR22:BR23"/>
    <mergeCell ref="BS22:BS23"/>
    <mergeCell ref="BT22:BT23"/>
    <mergeCell ref="BU22:BU23"/>
    <mergeCell ref="BV22:BV23"/>
    <mergeCell ref="BW22:BW23"/>
    <mergeCell ref="BX22:BX23"/>
    <mergeCell ref="BY22:BY23"/>
    <mergeCell ref="BZ22:BZ23"/>
    <mergeCell ref="BI22:BI23"/>
    <mergeCell ref="BJ22:BJ23"/>
    <mergeCell ref="BK22:BK23"/>
    <mergeCell ref="BL22:BL23"/>
    <mergeCell ref="BM22:BM23"/>
    <mergeCell ref="BN22:BN23"/>
    <mergeCell ref="BO22:BO23"/>
    <mergeCell ref="BP22:BP23"/>
    <mergeCell ref="BQ22:BQ23"/>
    <mergeCell ref="AZ22:AZ23"/>
    <mergeCell ref="BA22:BA23"/>
    <mergeCell ref="BB22:BB23"/>
    <mergeCell ref="BC22:BC23"/>
    <mergeCell ref="BD22:BD23"/>
    <mergeCell ref="BE22:BE23"/>
    <mergeCell ref="BF22:BF23"/>
    <mergeCell ref="BG22:BG23"/>
    <mergeCell ref="BH22:BH23"/>
    <mergeCell ref="AQ22:AQ23"/>
    <mergeCell ref="AR22:AR23"/>
    <mergeCell ref="AS22:AS23"/>
    <mergeCell ref="AT22:AT23"/>
    <mergeCell ref="AU22:AU23"/>
    <mergeCell ref="AV22:AV23"/>
    <mergeCell ref="AW22:AW23"/>
    <mergeCell ref="AX22:AX23"/>
    <mergeCell ref="AY22:AY23"/>
    <mergeCell ref="AH22:AH23"/>
    <mergeCell ref="AI22:AI23"/>
    <mergeCell ref="AJ22:AJ23"/>
    <mergeCell ref="AK22:AK23"/>
    <mergeCell ref="AL22:AL23"/>
    <mergeCell ref="AM22:AM23"/>
    <mergeCell ref="AN22:AN23"/>
    <mergeCell ref="AO22:AO23"/>
    <mergeCell ref="AP22:AP23"/>
    <mergeCell ref="Y22:Y23"/>
    <mergeCell ref="Z22:Z23"/>
    <mergeCell ref="AA22:AA23"/>
    <mergeCell ref="AB22:AB23"/>
    <mergeCell ref="AC22:AC23"/>
    <mergeCell ref="AD22:AD23"/>
    <mergeCell ref="AE22:AE23"/>
    <mergeCell ref="AF22:AF23"/>
    <mergeCell ref="AG22:AG23"/>
    <mergeCell ref="LN13:LN14"/>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LE13:LE14"/>
    <mergeCell ref="LF13:LF14"/>
    <mergeCell ref="LG13:LG14"/>
    <mergeCell ref="LH13:LH14"/>
    <mergeCell ref="LI13:LI14"/>
    <mergeCell ref="LJ13:LJ14"/>
    <mergeCell ref="LK13:LK14"/>
    <mergeCell ref="LL13:LL14"/>
    <mergeCell ref="LM13:LM14"/>
    <mergeCell ref="KV13:KV14"/>
    <mergeCell ref="KW13:KW14"/>
    <mergeCell ref="KX13:KX14"/>
    <mergeCell ref="KY13:KY14"/>
    <mergeCell ref="KZ13:KZ14"/>
    <mergeCell ref="LA13:LA14"/>
    <mergeCell ref="LB13:LB14"/>
    <mergeCell ref="LC13:LC14"/>
    <mergeCell ref="LD13:LD14"/>
    <mergeCell ref="KM13:KM14"/>
    <mergeCell ref="KN13:KN14"/>
    <mergeCell ref="KO13:KO14"/>
    <mergeCell ref="KP13:KP14"/>
    <mergeCell ref="KQ13:KQ14"/>
    <mergeCell ref="KR13:KR14"/>
    <mergeCell ref="KS13:KS14"/>
    <mergeCell ref="KT13:KT14"/>
    <mergeCell ref="KU13:KU14"/>
    <mergeCell ref="KD13:KD14"/>
    <mergeCell ref="KE13:KE14"/>
    <mergeCell ref="KF13:KF14"/>
    <mergeCell ref="KG13:KG14"/>
    <mergeCell ref="KH13:KH14"/>
    <mergeCell ref="KI13:KI14"/>
    <mergeCell ref="KJ13:KJ14"/>
    <mergeCell ref="KK13:KK14"/>
    <mergeCell ref="KL13:KL14"/>
    <mergeCell ref="JU13:JU14"/>
    <mergeCell ref="JV13:JV14"/>
    <mergeCell ref="JW13:JW14"/>
    <mergeCell ref="JX13:JX14"/>
    <mergeCell ref="JY13:JY14"/>
    <mergeCell ref="JZ13:JZ14"/>
    <mergeCell ref="KA13:KA14"/>
    <mergeCell ref="KB13:KB14"/>
    <mergeCell ref="KC13:KC14"/>
    <mergeCell ref="JL13:JL14"/>
    <mergeCell ref="JM13:JM14"/>
    <mergeCell ref="JN13:JN14"/>
    <mergeCell ref="JO13:JO14"/>
    <mergeCell ref="JP13:JP14"/>
    <mergeCell ref="JQ13:JQ14"/>
    <mergeCell ref="JR13:JR14"/>
    <mergeCell ref="JS13:JS14"/>
    <mergeCell ref="JT13:JT14"/>
    <mergeCell ref="JC13:JC14"/>
    <mergeCell ref="JD13:JD14"/>
    <mergeCell ref="JE13:JE14"/>
    <mergeCell ref="JF13:JF14"/>
    <mergeCell ref="JG13:JG14"/>
    <mergeCell ref="JH13:JH14"/>
    <mergeCell ref="JI13:JI14"/>
    <mergeCell ref="JJ13:JJ14"/>
    <mergeCell ref="JK13:JK14"/>
    <mergeCell ref="IT13:IT14"/>
    <mergeCell ref="IU13:IU14"/>
    <mergeCell ref="IV13:IV14"/>
    <mergeCell ref="IW13:IW14"/>
    <mergeCell ref="IX13:IX14"/>
    <mergeCell ref="IY13:IY14"/>
    <mergeCell ref="IZ13:IZ14"/>
    <mergeCell ref="JA13:JA14"/>
    <mergeCell ref="JB13:JB14"/>
    <mergeCell ref="IK13:IK14"/>
    <mergeCell ref="IL13:IL14"/>
    <mergeCell ref="IM13:IM14"/>
    <mergeCell ref="IN13:IN14"/>
    <mergeCell ref="IO13:IO14"/>
    <mergeCell ref="IP13:IP14"/>
    <mergeCell ref="IQ13:IQ14"/>
    <mergeCell ref="IR13:IR14"/>
    <mergeCell ref="IS13:IS14"/>
    <mergeCell ref="IB13:IB14"/>
    <mergeCell ref="IC13:IC14"/>
    <mergeCell ref="ID13:ID14"/>
    <mergeCell ref="IE13:IE14"/>
    <mergeCell ref="IF13:IF14"/>
    <mergeCell ref="IG13:IG14"/>
    <mergeCell ref="IH13:IH14"/>
    <mergeCell ref="II13:II14"/>
    <mergeCell ref="IJ13:IJ14"/>
    <mergeCell ref="HS13:HS14"/>
    <mergeCell ref="HT13:HT14"/>
    <mergeCell ref="HU13:HU14"/>
    <mergeCell ref="HV13:HV14"/>
    <mergeCell ref="HW13:HW14"/>
    <mergeCell ref="HX13:HX14"/>
    <mergeCell ref="HY13:HY14"/>
    <mergeCell ref="HZ13:HZ14"/>
    <mergeCell ref="IA13:IA14"/>
    <mergeCell ref="HJ13:HJ14"/>
    <mergeCell ref="HK13:HK14"/>
    <mergeCell ref="HL13:HL14"/>
    <mergeCell ref="HM13:HM14"/>
    <mergeCell ref="HN13:HN14"/>
    <mergeCell ref="HO13:HO14"/>
    <mergeCell ref="HP13:HP14"/>
    <mergeCell ref="HQ13:HQ14"/>
    <mergeCell ref="HR13:HR14"/>
    <mergeCell ref="HA13:HA14"/>
    <mergeCell ref="HB13:HB14"/>
    <mergeCell ref="HC13:HC14"/>
    <mergeCell ref="HD13:HD14"/>
    <mergeCell ref="HE13:HE14"/>
    <mergeCell ref="HF13:HF14"/>
    <mergeCell ref="HG13:HG14"/>
    <mergeCell ref="HH13:HH14"/>
    <mergeCell ref="HI13:HI14"/>
    <mergeCell ref="GR13:GR14"/>
    <mergeCell ref="GS13:GS14"/>
    <mergeCell ref="GT13:GT14"/>
    <mergeCell ref="GU13:GU14"/>
    <mergeCell ref="GV13:GV14"/>
    <mergeCell ref="GW13:GW14"/>
    <mergeCell ref="GX13:GX14"/>
    <mergeCell ref="GY13:GY14"/>
    <mergeCell ref="GZ13:GZ14"/>
    <mergeCell ref="GI13:GI14"/>
    <mergeCell ref="GJ13:GJ14"/>
    <mergeCell ref="GK13:GK14"/>
    <mergeCell ref="GL13:GL14"/>
    <mergeCell ref="GM13:GM14"/>
    <mergeCell ref="GN13:GN14"/>
    <mergeCell ref="GO13:GO14"/>
    <mergeCell ref="GP13:GP14"/>
    <mergeCell ref="GQ13:GQ14"/>
    <mergeCell ref="FZ13:FZ14"/>
    <mergeCell ref="GA13:GA14"/>
    <mergeCell ref="GB13:GB14"/>
    <mergeCell ref="GC13:GC14"/>
    <mergeCell ref="GD13:GD14"/>
    <mergeCell ref="GE13:GE14"/>
    <mergeCell ref="GF13:GF14"/>
    <mergeCell ref="GG13:GG14"/>
    <mergeCell ref="GH13:GH14"/>
    <mergeCell ref="FQ13:FQ14"/>
    <mergeCell ref="FR13:FR14"/>
    <mergeCell ref="FS13:FS14"/>
    <mergeCell ref="FT13:FT14"/>
    <mergeCell ref="FU13:FU14"/>
    <mergeCell ref="FV13:FV14"/>
    <mergeCell ref="FW13:FW14"/>
    <mergeCell ref="FX13:FX14"/>
    <mergeCell ref="FY13:FY14"/>
    <mergeCell ref="FH13:FH14"/>
    <mergeCell ref="FI13:FI14"/>
    <mergeCell ref="FJ13:FJ14"/>
    <mergeCell ref="FK13:FK14"/>
    <mergeCell ref="FL13:FL14"/>
    <mergeCell ref="FM13:FM14"/>
    <mergeCell ref="FN13:FN14"/>
    <mergeCell ref="FO13:FO14"/>
    <mergeCell ref="FP13:FP14"/>
    <mergeCell ref="EY13:EY14"/>
    <mergeCell ref="EZ13:EZ14"/>
    <mergeCell ref="FA13:FA14"/>
    <mergeCell ref="FB13:FB14"/>
    <mergeCell ref="FC13:FC14"/>
    <mergeCell ref="FD13:FD14"/>
    <mergeCell ref="FE13:FE14"/>
    <mergeCell ref="FF13:FF14"/>
    <mergeCell ref="FG13:FG14"/>
    <mergeCell ref="EP13:EP14"/>
    <mergeCell ref="EQ13:EQ14"/>
    <mergeCell ref="ER13:ER14"/>
    <mergeCell ref="ES13:ES14"/>
    <mergeCell ref="ET13:ET14"/>
    <mergeCell ref="EU13:EU14"/>
    <mergeCell ref="EV13:EV14"/>
    <mergeCell ref="EW13:EW14"/>
    <mergeCell ref="EX13:EX14"/>
    <mergeCell ref="EG13:EG14"/>
    <mergeCell ref="EH13:EH14"/>
    <mergeCell ref="EI13:EI14"/>
    <mergeCell ref="EJ13:EJ14"/>
    <mergeCell ref="EK13:EK14"/>
    <mergeCell ref="EL13:EL14"/>
    <mergeCell ref="EM13:EM14"/>
    <mergeCell ref="EN13:EN14"/>
    <mergeCell ref="EO13:EO14"/>
    <mergeCell ref="DX13:DX14"/>
    <mergeCell ref="DY13:DY14"/>
    <mergeCell ref="DZ13:DZ14"/>
    <mergeCell ref="EA13:EA14"/>
    <mergeCell ref="EB13:EB14"/>
    <mergeCell ref="EC13:EC14"/>
    <mergeCell ref="ED13:ED14"/>
    <mergeCell ref="EE13:EE14"/>
    <mergeCell ref="EF13:EF14"/>
    <mergeCell ref="DO13:DO14"/>
    <mergeCell ref="DP13:DP14"/>
    <mergeCell ref="DQ13:DQ14"/>
    <mergeCell ref="DR13:DR14"/>
    <mergeCell ref="DS13:DS14"/>
    <mergeCell ref="DT13:DT14"/>
    <mergeCell ref="DU13:DU14"/>
    <mergeCell ref="DV13:DV14"/>
    <mergeCell ref="DW13:DW14"/>
    <mergeCell ref="DF13:DF14"/>
    <mergeCell ref="DG13:DG14"/>
    <mergeCell ref="DH13:DH14"/>
    <mergeCell ref="DI13:DI14"/>
    <mergeCell ref="DJ13:DJ14"/>
    <mergeCell ref="DK13:DK14"/>
    <mergeCell ref="DL13:DL14"/>
    <mergeCell ref="DM13:DM14"/>
    <mergeCell ref="DN13:DN14"/>
    <mergeCell ref="CW13:CW14"/>
    <mergeCell ref="CX13:CX14"/>
    <mergeCell ref="CY13:CY14"/>
    <mergeCell ref="CZ13:CZ14"/>
    <mergeCell ref="DA13:DA14"/>
    <mergeCell ref="DB13:DB14"/>
    <mergeCell ref="DC13:DC14"/>
    <mergeCell ref="DD13:DD14"/>
    <mergeCell ref="DE13:DE14"/>
    <mergeCell ref="CN13:CN14"/>
    <mergeCell ref="CO13:CO14"/>
    <mergeCell ref="CP13:CP14"/>
    <mergeCell ref="CQ13:CQ14"/>
    <mergeCell ref="CR13:CR14"/>
    <mergeCell ref="CS13:CS14"/>
    <mergeCell ref="CT13:CT14"/>
    <mergeCell ref="CU13:CU14"/>
    <mergeCell ref="CV13:CV14"/>
    <mergeCell ref="CE13:CE14"/>
    <mergeCell ref="CF13:CF14"/>
    <mergeCell ref="CG13:CG14"/>
    <mergeCell ref="CH13:CH14"/>
    <mergeCell ref="CI13:CI14"/>
    <mergeCell ref="CJ13:CJ14"/>
    <mergeCell ref="CK13:CK14"/>
    <mergeCell ref="CL13:CL14"/>
    <mergeCell ref="CM13:CM14"/>
    <mergeCell ref="BV13:BV14"/>
    <mergeCell ref="BW13:BW14"/>
    <mergeCell ref="BX13:BX14"/>
    <mergeCell ref="BY13:BY14"/>
    <mergeCell ref="BZ13:BZ14"/>
    <mergeCell ref="CA13:CA14"/>
    <mergeCell ref="CB13:CB14"/>
    <mergeCell ref="CC13:CC14"/>
    <mergeCell ref="CD13:CD14"/>
    <mergeCell ref="BM13:BM14"/>
    <mergeCell ref="BN13:BN14"/>
    <mergeCell ref="BO13:BO14"/>
    <mergeCell ref="BP13:BP14"/>
    <mergeCell ref="BQ13:BQ14"/>
    <mergeCell ref="BR13:BR14"/>
    <mergeCell ref="BS13:BS14"/>
    <mergeCell ref="BT13:BT14"/>
    <mergeCell ref="BU13:BU14"/>
    <mergeCell ref="BD13:BD14"/>
    <mergeCell ref="BE13:BE14"/>
    <mergeCell ref="BF13:BF14"/>
    <mergeCell ref="BG13:BG14"/>
    <mergeCell ref="BH13:BH14"/>
    <mergeCell ref="BI13:BI14"/>
    <mergeCell ref="BJ13:BJ14"/>
    <mergeCell ref="BK13:BK14"/>
    <mergeCell ref="BL13:BL14"/>
    <mergeCell ref="AU13:AU14"/>
    <mergeCell ref="AV13:AV14"/>
    <mergeCell ref="AW13:AW14"/>
    <mergeCell ref="AX13:AX14"/>
    <mergeCell ref="AY13:AY14"/>
    <mergeCell ref="AZ13:AZ14"/>
    <mergeCell ref="BA13:BA14"/>
    <mergeCell ref="BB13:BB14"/>
    <mergeCell ref="BC13:BC14"/>
    <mergeCell ref="AL13:AL14"/>
    <mergeCell ref="AM13:AM14"/>
    <mergeCell ref="AN13:AN14"/>
    <mergeCell ref="AO13:AO14"/>
    <mergeCell ref="AP13:AP14"/>
    <mergeCell ref="AQ13:AQ14"/>
    <mergeCell ref="AR13:AR14"/>
    <mergeCell ref="AS13:AS14"/>
    <mergeCell ref="AT13:AT14"/>
    <mergeCell ref="AC13:AC14"/>
    <mergeCell ref="AD13:AD14"/>
    <mergeCell ref="AE13:AE14"/>
    <mergeCell ref="AF13:AF14"/>
    <mergeCell ref="AG13:AG14"/>
    <mergeCell ref="AH13:AH14"/>
    <mergeCell ref="AI13:AI14"/>
    <mergeCell ref="AJ13:AJ14"/>
    <mergeCell ref="AK13:AK14"/>
    <mergeCell ref="T13:T14"/>
    <mergeCell ref="U13:U14"/>
    <mergeCell ref="V13:V14"/>
    <mergeCell ref="W13:W14"/>
    <mergeCell ref="X13:X14"/>
    <mergeCell ref="Y13:Y14"/>
    <mergeCell ref="Z13:Z14"/>
    <mergeCell ref="AA13:AA14"/>
    <mergeCell ref="AB13:AB14"/>
    <mergeCell ref="K13:K14"/>
    <mergeCell ref="L13:L14"/>
    <mergeCell ref="M13:M14"/>
    <mergeCell ref="N13:N14"/>
    <mergeCell ref="O13:O14"/>
    <mergeCell ref="P13:P14"/>
    <mergeCell ref="Q13:Q14"/>
    <mergeCell ref="R13:R14"/>
    <mergeCell ref="S13:S14"/>
    <mergeCell ref="B13:B14"/>
    <mergeCell ref="C13:C14"/>
    <mergeCell ref="D13:D14"/>
    <mergeCell ref="E13:E14"/>
    <mergeCell ref="F13:F14"/>
    <mergeCell ref="G13:G14"/>
    <mergeCell ref="H13:H14"/>
    <mergeCell ref="I13:I14"/>
    <mergeCell ref="J13:J14"/>
    <mergeCell ref="LI42:LI43"/>
    <mergeCell ref="LJ42:LJ43"/>
    <mergeCell ref="LK42:LK43"/>
    <mergeCell ref="LL42:LL43"/>
    <mergeCell ref="LM42:LM43"/>
    <mergeCell ref="LN42:LN43"/>
    <mergeCell ref="LC42:LC43"/>
    <mergeCell ref="LD42:LD43"/>
    <mergeCell ref="LH42:LH43"/>
    <mergeCell ref="LE42:LE43"/>
    <mergeCell ref="LF42:LF43"/>
    <mergeCell ref="LG42:LG43"/>
    <mergeCell ref="KW42:KW43"/>
    <mergeCell ref="KX42:KX43"/>
    <mergeCell ref="KY42:KY43"/>
    <mergeCell ref="KZ42:KZ43"/>
    <mergeCell ref="LA42:LA43"/>
    <mergeCell ref="LB42:LB43"/>
    <mergeCell ref="KQ42:KQ43"/>
    <mergeCell ref="KR42:KR43"/>
    <mergeCell ref="KS42:KS43"/>
    <mergeCell ref="KT42:KT43"/>
    <mergeCell ref="KU42:KU43"/>
    <mergeCell ref="KV42:KV43"/>
    <mergeCell ref="JS42:JS43"/>
    <mergeCell ref="JT42:JT43"/>
    <mergeCell ref="KE42:KE43"/>
    <mergeCell ref="KF42:KF43"/>
    <mergeCell ref="KG42:KG43"/>
    <mergeCell ref="KH42:KH43"/>
    <mergeCell ref="KI42:KI43"/>
    <mergeCell ref="KJ42:KJ43"/>
    <mergeCell ref="JY42:JY43"/>
    <mergeCell ref="JZ42:JZ43"/>
    <mergeCell ref="KA42:KA43"/>
    <mergeCell ref="KB42:KB43"/>
    <mergeCell ref="KC42:KC43"/>
    <mergeCell ref="KD42:KD43"/>
    <mergeCell ref="KK42:KK43"/>
    <mergeCell ref="KL42:KL43"/>
    <mergeCell ref="KM42:KM43"/>
    <mergeCell ref="KN42:KN43"/>
    <mergeCell ref="KO42:KO43"/>
    <mergeCell ref="KP42:KP43"/>
    <mergeCell ref="JU42:JU43"/>
    <mergeCell ref="JV42:JV43"/>
    <mergeCell ref="JW42:JW43"/>
    <mergeCell ref="JX42:JX43"/>
    <mergeCell ref="JP42:JP43"/>
    <mergeCell ref="JQ42:JQ43"/>
    <mergeCell ref="JR42:JR43"/>
    <mergeCell ref="JG42:JG43"/>
    <mergeCell ref="JH42:JH43"/>
    <mergeCell ref="JI42:JI43"/>
    <mergeCell ref="JJ42:JJ43"/>
    <mergeCell ref="JK42:JK43"/>
    <mergeCell ref="JL42:JL43"/>
    <mergeCell ref="IO42:IO43"/>
    <mergeCell ref="IP42:IP43"/>
    <mergeCell ref="IQ42:IQ43"/>
    <mergeCell ref="JM42:JM43"/>
    <mergeCell ref="JN42:JN43"/>
    <mergeCell ref="JO42:JO43"/>
    <mergeCell ref="JA42:JA43"/>
    <mergeCell ref="JB42:JB43"/>
    <mergeCell ref="JC42:JC43"/>
    <mergeCell ref="JD42:JD43"/>
    <mergeCell ref="JE42:JE43"/>
    <mergeCell ref="JF42:JF43"/>
    <mergeCell ref="IR42:IR43"/>
    <mergeCell ref="IS42:IS43"/>
    <mergeCell ref="IT42:IT43"/>
    <mergeCell ref="IU42:IU43"/>
    <mergeCell ref="IV42:IV43"/>
    <mergeCell ref="IW42:IW43"/>
    <mergeCell ref="IX42:IX43"/>
    <mergeCell ref="IY42:IY43"/>
    <mergeCell ref="IZ42:IZ43"/>
    <mergeCell ref="II42:II43"/>
    <mergeCell ref="IJ42:IJ43"/>
    <mergeCell ref="IK42:IK43"/>
    <mergeCell ref="IL42:IL43"/>
    <mergeCell ref="IM42:IM43"/>
    <mergeCell ref="IN42:IN43"/>
    <mergeCell ref="HK42:HK43"/>
    <mergeCell ref="HL42:HL43"/>
    <mergeCell ref="HM42:HM43"/>
    <mergeCell ref="HN42:HN43"/>
    <mergeCell ref="HO42:HO43"/>
    <mergeCell ref="HP42:HP43"/>
    <mergeCell ref="IF42:IF43"/>
    <mergeCell ref="IG42:IG43"/>
    <mergeCell ref="IH42:IH43"/>
    <mergeCell ref="HW42:HW43"/>
    <mergeCell ref="HX42:HX43"/>
    <mergeCell ref="HY42:HY43"/>
    <mergeCell ref="HZ42:HZ43"/>
    <mergeCell ref="IA42:IA43"/>
    <mergeCell ref="IB42:IB43"/>
    <mergeCell ref="HE42:HE43"/>
    <mergeCell ref="HF42:HF43"/>
    <mergeCell ref="HG42:HG43"/>
    <mergeCell ref="IC42:IC43"/>
    <mergeCell ref="ID42:ID43"/>
    <mergeCell ref="IE42:IE43"/>
    <mergeCell ref="HQ42:HQ43"/>
    <mergeCell ref="HR42:HR43"/>
    <mergeCell ref="HS42:HS43"/>
    <mergeCell ref="HT42:HT43"/>
    <mergeCell ref="HU42:HU43"/>
    <mergeCell ref="HV42:HV43"/>
    <mergeCell ref="HH42:HH43"/>
    <mergeCell ref="HI42:HI43"/>
    <mergeCell ref="HJ42:HJ43"/>
    <mergeCell ref="GY42:GY43"/>
    <mergeCell ref="GZ42:GZ43"/>
    <mergeCell ref="HA42:HA43"/>
    <mergeCell ref="HB42:HB43"/>
    <mergeCell ref="HC42:HC43"/>
    <mergeCell ref="HD42:HD43"/>
    <mergeCell ref="GA42:GA43"/>
    <mergeCell ref="GB42:GB43"/>
    <mergeCell ref="GC42:GC43"/>
    <mergeCell ref="GD42:GD43"/>
    <mergeCell ref="GE42:GE43"/>
    <mergeCell ref="GF42:GF43"/>
    <mergeCell ref="GV42:GV43"/>
    <mergeCell ref="GW42:GW43"/>
    <mergeCell ref="GX42:GX43"/>
    <mergeCell ref="GM42:GM43"/>
    <mergeCell ref="GN42:GN43"/>
    <mergeCell ref="GO42:GO43"/>
    <mergeCell ref="GP42:GP43"/>
    <mergeCell ref="GQ42:GQ43"/>
    <mergeCell ref="GR42:GR43"/>
    <mergeCell ref="FU42:FU43"/>
    <mergeCell ref="FV42:FV43"/>
    <mergeCell ref="FW42:FW43"/>
    <mergeCell ref="GS42:GS43"/>
    <mergeCell ref="GT42:GT43"/>
    <mergeCell ref="GU42:GU43"/>
    <mergeCell ref="GG42:GG43"/>
    <mergeCell ref="GH42:GH43"/>
    <mergeCell ref="GI42:GI43"/>
    <mergeCell ref="GJ42:GJ43"/>
    <mergeCell ref="GK42:GK43"/>
    <mergeCell ref="GL42:GL43"/>
    <mergeCell ref="FX42:FX43"/>
    <mergeCell ref="FY42:FY43"/>
    <mergeCell ref="FZ42:FZ43"/>
    <mergeCell ref="FO42:FO43"/>
    <mergeCell ref="FP42:FP43"/>
    <mergeCell ref="FQ42:FQ43"/>
    <mergeCell ref="FR42:FR43"/>
    <mergeCell ref="FS42:FS43"/>
    <mergeCell ref="FT42:FT43"/>
    <mergeCell ref="EQ42:EQ43"/>
    <mergeCell ref="ER42:ER43"/>
    <mergeCell ref="ES42:ES43"/>
    <mergeCell ref="ET42:ET43"/>
    <mergeCell ref="EU42:EU43"/>
    <mergeCell ref="EV42:EV43"/>
    <mergeCell ref="FL42:FL43"/>
    <mergeCell ref="FM42:FM43"/>
    <mergeCell ref="FN42:FN43"/>
    <mergeCell ref="FC42:FC43"/>
    <mergeCell ref="FD42:FD43"/>
    <mergeCell ref="FE42:FE43"/>
    <mergeCell ref="FF42:FF43"/>
    <mergeCell ref="FG42:FG43"/>
    <mergeCell ref="FH42:FH43"/>
    <mergeCell ref="EK42:EK43"/>
    <mergeCell ref="EL42:EL43"/>
    <mergeCell ref="EM42:EM43"/>
    <mergeCell ref="FI42:FI43"/>
    <mergeCell ref="FJ42:FJ43"/>
    <mergeCell ref="FK42:FK43"/>
    <mergeCell ref="EW42:EW43"/>
    <mergeCell ref="EX42:EX43"/>
    <mergeCell ref="EY42:EY43"/>
    <mergeCell ref="EZ42:EZ43"/>
    <mergeCell ref="FA42:FA43"/>
    <mergeCell ref="FB42:FB43"/>
    <mergeCell ref="EN42:EN43"/>
    <mergeCell ref="EO42:EO43"/>
    <mergeCell ref="EP42:EP43"/>
    <mergeCell ref="EE42:EE43"/>
    <mergeCell ref="EF42:EF43"/>
    <mergeCell ref="EG42:EG43"/>
    <mergeCell ref="EH42:EH43"/>
    <mergeCell ref="EI42:EI43"/>
    <mergeCell ref="EJ42:EJ43"/>
    <mergeCell ref="DG42:DG43"/>
    <mergeCell ref="DH42:DH43"/>
    <mergeCell ref="DI42:DI43"/>
    <mergeCell ref="DJ42:DJ43"/>
    <mergeCell ref="DK42:DK43"/>
    <mergeCell ref="DL42:DL43"/>
    <mergeCell ref="EB42:EB43"/>
    <mergeCell ref="EC42:EC43"/>
    <mergeCell ref="ED42:ED43"/>
    <mergeCell ref="DS42:DS43"/>
    <mergeCell ref="DT42:DT43"/>
    <mergeCell ref="DU42:DU43"/>
    <mergeCell ref="DV42:DV43"/>
    <mergeCell ref="DW42:DW43"/>
    <mergeCell ref="DX42:DX43"/>
    <mergeCell ref="DA42:DA43"/>
    <mergeCell ref="DB42:DB43"/>
    <mergeCell ref="DC42:DC43"/>
    <mergeCell ref="DY42:DY43"/>
    <mergeCell ref="DZ42:DZ43"/>
    <mergeCell ref="EA42:EA43"/>
    <mergeCell ref="DM42:DM43"/>
    <mergeCell ref="DN42:DN43"/>
    <mergeCell ref="DO42:DO43"/>
    <mergeCell ref="DP42:DP43"/>
    <mergeCell ref="DQ42:DQ43"/>
    <mergeCell ref="DR42:DR43"/>
    <mergeCell ref="DD42:DD43"/>
    <mergeCell ref="DE42:DE43"/>
    <mergeCell ref="DF42:DF43"/>
    <mergeCell ref="CG42:CG43"/>
    <mergeCell ref="CH42:CH43"/>
    <mergeCell ref="BT42:BT43"/>
    <mergeCell ref="BU42:BU43"/>
    <mergeCell ref="BV42:BV43"/>
    <mergeCell ref="BL42:BL43"/>
    <mergeCell ref="BM42:BM43"/>
    <mergeCell ref="BN42:BN43"/>
    <mergeCell ref="BO42:BO43"/>
    <mergeCell ref="BP42:BP43"/>
    <mergeCell ref="CU42:CU43"/>
    <mergeCell ref="CV42:CV43"/>
    <mergeCell ref="CW42:CW43"/>
    <mergeCell ref="CX42:CX43"/>
    <mergeCell ref="CY42:CY43"/>
    <mergeCell ref="CZ42:CZ43"/>
    <mergeCell ref="BW42:BW43"/>
    <mergeCell ref="BX42:BX43"/>
    <mergeCell ref="BY42:BY43"/>
    <mergeCell ref="BZ42:BZ43"/>
    <mergeCell ref="CA42:CA43"/>
    <mergeCell ref="CB42:CB43"/>
    <mergeCell ref="CR42:CR43"/>
    <mergeCell ref="CS42:CS43"/>
    <mergeCell ref="CT42:CT43"/>
    <mergeCell ref="CI42:CI43"/>
    <mergeCell ref="CJ42:CJ43"/>
    <mergeCell ref="CK42:CK43"/>
    <mergeCell ref="CL42:CL43"/>
    <mergeCell ref="CM42:CM43"/>
    <mergeCell ref="CN42:CN43"/>
    <mergeCell ref="BA42:BA43"/>
    <mergeCell ref="BB42:BB43"/>
    <mergeCell ref="BC42:BC43"/>
    <mergeCell ref="BD42:BD43"/>
    <mergeCell ref="BK42:BK43"/>
    <mergeCell ref="LN33:LN34"/>
    <mergeCell ref="AA33:AA34"/>
    <mergeCell ref="IV33:IV34"/>
    <mergeCell ref="IW33:IW34"/>
    <mergeCell ref="IX33:IX34"/>
    <mergeCell ref="IY33:IY34"/>
    <mergeCell ref="IM33:IM34"/>
    <mergeCell ref="IO33:IO34"/>
    <mergeCell ref="IP33:IP34"/>
    <mergeCell ref="IQ33:IQ34"/>
    <mergeCell ref="IR33:IR34"/>
    <mergeCell ref="IS33:IS34"/>
    <mergeCell ref="IN33:IN34"/>
    <mergeCell ref="IT33:IT34"/>
    <mergeCell ref="IU33:IU34"/>
    <mergeCell ref="IG33:IG34"/>
    <mergeCell ref="IZ33:IZ34"/>
    <mergeCell ref="BQ42:BQ43"/>
    <mergeCell ref="BR42:BR43"/>
    <mergeCell ref="BS42:BS43"/>
    <mergeCell ref="CO42:CO43"/>
    <mergeCell ref="CP42:CP43"/>
    <mergeCell ref="CQ42:CQ43"/>
    <mergeCell ref="CC42:CC43"/>
    <mergeCell ref="CD42:CD43"/>
    <mergeCell ref="CE42:CE43"/>
    <mergeCell ref="CF42:CF43"/>
    <mergeCell ref="AA42:AA43"/>
    <mergeCell ref="AB42:AB43"/>
    <mergeCell ref="AC42:AC43"/>
    <mergeCell ref="AD42:AD43"/>
    <mergeCell ref="AE42:AE43"/>
    <mergeCell ref="AF42:AF43"/>
    <mergeCell ref="LM33:LM34"/>
    <mergeCell ref="BA33:BA34"/>
    <mergeCell ref="BN33:BN34"/>
    <mergeCell ref="CA33:CA34"/>
    <mergeCell ref="CN33:CN34"/>
    <mergeCell ref="DA33:DA34"/>
    <mergeCell ref="DN33:DN34"/>
    <mergeCell ref="EA33:EA34"/>
    <mergeCell ref="KT33:KT34"/>
    <mergeCell ref="KU33:KU34"/>
    <mergeCell ref="BE42:BE43"/>
    <mergeCell ref="BF42:BF43"/>
    <mergeCell ref="BG42:BG43"/>
    <mergeCell ref="BH42:BH43"/>
    <mergeCell ref="JI33:JI34"/>
    <mergeCell ref="JJ33:JJ34"/>
    <mergeCell ref="JK33:JK34"/>
    <mergeCell ref="JL33:JL34"/>
    <mergeCell ref="AM42:AM43"/>
    <mergeCell ref="AN42:AN43"/>
    <mergeCell ref="AO42:AO43"/>
    <mergeCell ref="AP42:AP43"/>
    <mergeCell ref="AQ42:AQ43"/>
    <mergeCell ref="AR42:AR43"/>
    <mergeCell ref="AS42:AS43"/>
    <mergeCell ref="AT42:AT43"/>
    <mergeCell ref="AG42:AG43"/>
    <mergeCell ref="AH42:AH43"/>
    <mergeCell ref="AI42:AI43"/>
    <mergeCell ref="AJ42:AJ43"/>
    <mergeCell ref="AK42:AK43"/>
    <mergeCell ref="AL42:AL43"/>
    <mergeCell ref="LG33:LG34"/>
    <mergeCell ref="LH33:LH34"/>
    <mergeCell ref="LI33:LI34"/>
    <mergeCell ref="KV33:KV34"/>
    <mergeCell ref="KW33:KW34"/>
    <mergeCell ref="KX33:KX34"/>
    <mergeCell ref="KY33:KY34"/>
    <mergeCell ref="KM33:KM34"/>
    <mergeCell ref="KO33:KO34"/>
    <mergeCell ref="KP33:KP34"/>
    <mergeCell ref="KQ33:KQ34"/>
    <mergeCell ref="KR33:KR34"/>
    <mergeCell ref="KS33:KS34"/>
    <mergeCell ref="KN33:KN34"/>
    <mergeCell ref="KI33:KI34"/>
    <mergeCell ref="KJ33:KJ34"/>
    <mergeCell ref="KK33:KK34"/>
    <mergeCell ref="KL33:KL34"/>
    <mergeCell ref="AU42:AU43"/>
    <mergeCell ref="AV42:AV43"/>
    <mergeCell ref="AW42:AW43"/>
    <mergeCell ref="AX42:AX43"/>
    <mergeCell ref="BI42:BI43"/>
    <mergeCell ref="BJ42:BJ43"/>
    <mergeCell ref="AY42:AY43"/>
    <mergeCell ref="AZ42:AZ43"/>
    <mergeCell ref="LJ33:LJ34"/>
    <mergeCell ref="LK33:LK34"/>
    <mergeCell ref="LL33:LL34"/>
    <mergeCell ref="KZ33:KZ34"/>
    <mergeCell ref="LB33:LB34"/>
    <mergeCell ref="LC33:LC34"/>
    <mergeCell ref="LD33:LD34"/>
    <mergeCell ref="LE33:LE34"/>
    <mergeCell ref="LF33:LF34"/>
    <mergeCell ref="LA33:LA34"/>
    <mergeCell ref="KG33:KG34"/>
    <mergeCell ref="KH33:KH34"/>
    <mergeCell ref="JT33:JT34"/>
    <mergeCell ref="JU33:JU34"/>
    <mergeCell ref="JV33:JV34"/>
    <mergeCell ref="JW33:JW34"/>
    <mergeCell ref="JX33:JX34"/>
    <mergeCell ref="JY33:JY34"/>
    <mergeCell ref="JM33:JM34"/>
    <mergeCell ref="JO33:JO34"/>
    <mergeCell ref="JP33:JP34"/>
    <mergeCell ref="JQ33:JQ34"/>
    <mergeCell ref="JR33:JR34"/>
    <mergeCell ref="JS33:JS34"/>
    <mergeCell ref="JN33:JN34"/>
    <mergeCell ref="KD33:KD34"/>
    <mergeCell ref="KE33:KE34"/>
    <mergeCell ref="KF33:KF34"/>
    <mergeCell ref="KA33:KA34"/>
    <mergeCell ref="JZ33:JZ34"/>
    <mergeCell ref="KB33:KB34"/>
    <mergeCell ref="KC33:KC34"/>
    <mergeCell ref="II33:II34"/>
    <mergeCell ref="IJ33:IJ34"/>
    <mergeCell ref="IK33:IK34"/>
    <mergeCell ref="IL33:IL34"/>
    <mergeCell ref="JB33:JB34"/>
    <mergeCell ref="JC33:JC34"/>
    <mergeCell ref="JD33:JD34"/>
    <mergeCell ref="JE33:JE34"/>
    <mergeCell ref="JF33:JF34"/>
    <mergeCell ref="JA33:JA34"/>
    <mergeCell ref="JG33:JG34"/>
    <mergeCell ref="JH33:JH34"/>
    <mergeCell ref="HZ33:HZ34"/>
    <mergeCell ref="IB33:IB34"/>
    <mergeCell ref="IC33:IC34"/>
    <mergeCell ref="ID33:ID34"/>
    <mergeCell ref="IE33:IE34"/>
    <mergeCell ref="IF33:IF34"/>
    <mergeCell ref="IA33:IA34"/>
    <mergeCell ref="IH33:IH34"/>
    <mergeCell ref="HV33:HV34"/>
    <mergeCell ref="HW33:HW34"/>
    <mergeCell ref="HX33:HX34"/>
    <mergeCell ref="HY33:HY34"/>
    <mergeCell ref="HI33:HI34"/>
    <mergeCell ref="HJ33:HJ34"/>
    <mergeCell ref="HK33:HK34"/>
    <mergeCell ref="HL33:HL34"/>
    <mergeCell ref="GZ33:GZ34"/>
    <mergeCell ref="HB33:HB34"/>
    <mergeCell ref="HC33:HC34"/>
    <mergeCell ref="HD33:HD34"/>
    <mergeCell ref="HE33:HE34"/>
    <mergeCell ref="HF33:HF34"/>
    <mergeCell ref="HA33:HA34"/>
    <mergeCell ref="HM33:HM34"/>
    <mergeCell ref="HO33:HO34"/>
    <mergeCell ref="HP33:HP34"/>
    <mergeCell ref="HQ33:HQ34"/>
    <mergeCell ref="HR33:HR34"/>
    <mergeCell ref="HS33:HS34"/>
    <mergeCell ref="HN33:HN34"/>
    <mergeCell ref="HT33:HT34"/>
    <mergeCell ref="HU33:HU34"/>
    <mergeCell ref="FZ33:FZ34"/>
    <mergeCell ref="GB33:GB34"/>
    <mergeCell ref="GC33:GC34"/>
    <mergeCell ref="GD33:GD34"/>
    <mergeCell ref="GE33:GE34"/>
    <mergeCell ref="GF33:GF34"/>
    <mergeCell ref="GA33:GA34"/>
    <mergeCell ref="GG33:GG34"/>
    <mergeCell ref="HG33:HG34"/>
    <mergeCell ref="HH33:HH34"/>
    <mergeCell ref="GT33:GT34"/>
    <mergeCell ref="GU33:GU34"/>
    <mergeCell ref="GV33:GV34"/>
    <mergeCell ref="GW33:GW34"/>
    <mergeCell ref="GX33:GX34"/>
    <mergeCell ref="GY33:GY34"/>
    <mergeCell ref="GM33:GM34"/>
    <mergeCell ref="GO33:GO34"/>
    <mergeCell ref="GP33:GP34"/>
    <mergeCell ref="GQ33:GQ34"/>
    <mergeCell ref="GR33:GR34"/>
    <mergeCell ref="GS33:GS34"/>
    <mergeCell ref="GN33:GN34"/>
    <mergeCell ref="GJ33:GJ34"/>
    <mergeCell ref="GK33:GK34"/>
    <mergeCell ref="GL33:GL34"/>
    <mergeCell ref="GH33:GH34"/>
    <mergeCell ref="FB33:FB34"/>
    <mergeCell ref="FC33:FC34"/>
    <mergeCell ref="FD33:FD34"/>
    <mergeCell ref="FE33:FE34"/>
    <mergeCell ref="FF33:FF34"/>
    <mergeCell ref="ET33:ET34"/>
    <mergeCell ref="EU33:EU34"/>
    <mergeCell ref="EV33:EV34"/>
    <mergeCell ref="GI33:GI34"/>
    <mergeCell ref="FT33:FT34"/>
    <mergeCell ref="FU33:FU34"/>
    <mergeCell ref="FV33:FV34"/>
    <mergeCell ref="FW33:FW34"/>
    <mergeCell ref="FG33:FG34"/>
    <mergeCell ref="FH33:FH34"/>
    <mergeCell ref="FI33:FI34"/>
    <mergeCell ref="FJ33:FJ34"/>
    <mergeCell ref="FK33:FK34"/>
    <mergeCell ref="FL33:FL34"/>
    <mergeCell ref="EW33:EW34"/>
    <mergeCell ref="EX33:EX34"/>
    <mergeCell ref="EY33:EY34"/>
    <mergeCell ref="FA33:FA34"/>
    <mergeCell ref="FX33:FX34"/>
    <mergeCell ref="FY33:FY34"/>
    <mergeCell ref="FM33:FM34"/>
    <mergeCell ref="FO33:FO34"/>
    <mergeCell ref="FP33:FP34"/>
    <mergeCell ref="FQ33:FQ34"/>
    <mergeCell ref="FR33:FR34"/>
    <mergeCell ref="FS33:FS34"/>
    <mergeCell ref="FN33:FN34"/>
    <mergeCell ref="EO33:EO34"/>
    <mergeCell ref="EP33:EP34"/>
    <mergeCell ref="EQ33:EQ34"/>
    <mergeCell ref="ER33:ER34"/>
    <mergeCell ref="ES33:ES34"/>
    <mergeCell ref="EZ33:EZ34"/>
    <mergeCell ref="DM33:DM34"/>
    <mergeCell ref="DO33:DO34"/>
    <mergeCell ref="DP33:DP34"/>
    <mergeCell ref="DQ33:DQ34"/>
    <mergeCell ref="DR33:DR34"/>
    <mergeCell ref="DS33:DS34"/>
    <mergeCell ref="EJ33:EJ34"/>
    <mergeCell ref="EK33:EK34"/>
    <mergeCell ref="EL33:EL34"/>
    <mergeCell ref="EN33:EN34"/>
    <mergeCell ref="DZ33:DZ34"/>
    <mergeCell ref="EB33:EB34"/>
    <mergeCell ref="EC33:EC34"/>
    <mergeCell ref="ED33:ED34"/>
    <mergeCell ref="EE33:EE34"/>
    <mergeCell ref="EF33:EF34"/>
    <mergeCell ref="EM33:EM34"/>
    <mergeCell ref="DG33:DG34"/>
    <mergeCell ref="DH33:DH34"/>
    <mergeCell ref="DI33:DI34"/>
    <mergeCell ref="EG33:EG34"/>
    <mergeCell ref="EH33:EH34"/>
    <mergeCell ref="EI33:EI34"/>
    <mergeCell ref="DT33:DT34"/>
    <mergeCell ref="DU33:DU34"/>
    <mergeCell ref="DV33:DV34"/>
    <mergeCell ref="DW33:DW34"/>
    <mergeCell ref="DX33:DX34"/>
    <mergeCell ref="DY33:DY34"/>
    <mergeCell ref="DJ33:DJ34"/>
    <mergeCell ref="DK33:DK34"/>
    <mergeCell ref="DL33:DL34"/>
    <mergeCell ref="CW33:CW34"/>
    <mergeCell ref="CX33:CX34"/>
    <mergeCell ref="CY33:CY34"/>
    <mergeCell ref="CM33:CM34"/>
    <mergeCell ref="CO33:CO34"/>
    <mergeCell ref="CP33:CP34"/>
    <mergeCell ref="CQ33:CQ34"/>
    <mergeCell ref="CR33:CR34"/>
    <mergeCell ref="CS33:CS34"/>
    <mergeCell ref="CZ33:CZ34"/>
    <mergeCell ref="DB33:DB34"/>
    <mergeCell ref="DC33:DC34"/>
    <mergeCell ref="DD33:DD34"/>
    <mergeCell ref="DE33:DE34"/>
    <mergeCell ref="DF33:DF34"/>
    <mergeCell ref="BQ33:BQ34"/>
    <mergeCell ref="BR33:BR34"/>
    <mergeCell ref="BS33:BS34"/>
    <mergeCell ref="CT33:CT34"/>
    <mergeCell ref="CU33:CU34"/>
    <mergeCell ref="CV33:CV34"/>
    <mergeCell ref="CG33:CG34"/>
    <mergeCell ref="CH33:CH34"/>
    <mergeCell ref="CI33:CI34"/>
    <mergeCell ref="CJ33:CJ34"/>
    <mergeCell ref="CK33:CK34"/>
    <mergeCell ref="CL33:CL34"/>
    <mergeCell ref="BZ33:BZ34"/>
    <mergeCell ref="CB33:CB34"/>
    <mergeCell ref="CC33:CC34"/>
    <mergeCell ref="CD33:CD34"/>
    <mergeCell ref="CE33:CE34"/>
    <mergeCell ref="CF33:CF34"/>
    <mergeCell ref="BT33:BT34"/>
    <mergeCell ref="BU33:BU34"/>
    <mergeCell ref="BV33:BV34"/>
    <mergeCell ref="BW33:BW34"/>
    <mergeCell ref="BX33:BX34"/>
    <mergeCell ref="BY33:BY34"/>
    <mergeCell ref="AW33:AW34"/>
    <mergeCell ref="AX33:AX34"/>
    <mergeCell ref="AY33:AY34"/>
    <mergeCell ref="BM33:BM34"/>
    <mergeCell ref="BO33:BO34"/>
    <mergeCell ref="BP33:BP34"/>
    <mergeCell ref="BG33:BG34"/>
    <mergeCell ref="BH33:BH34"/>
    <mergeCell ref="BI33:BI34"/>
    <mergeCell ref="BJ33:BJ34"/>
    <mergeCell ref="BK33:BK34"/>
    <mergeCell ref="BL33:BL34"/>
    <mergeCell ref="AZ33:AZ34"/>
    <mergeCell ref="BB33:BB34"/>
    <mergeCell ref="BC33:BC34"/>
    <mergeCell ref="BD33:BD34"/>
    <mergeCell ref="BE33:BE34"/>
    <mergeCell ref="BF33:BF34"/>
    <mergeCell ref="AB33:AB34"/>
    <mergeCell ref="AC33:AC34"/>
    <mergeCell ref="AD33:AD34"/>
    <mergeCell ref="AE33:AE34"/>
    <mergeCell ref="AF33:AF34"/>
    <mergeCell ref="AG33:AG34"/>
    <mergeCell ref="AT33:AT34"/>
    <mergeCell ref="AU33:AU34"/>
    <mergeCell ref="AV33:AV34"/>
    <mergeCell ref="AN33:AN34"/>
    <mergeCell ref="AO33:AO34"/>
    <mergeCell ref="AP33:AP34"/>
    <mergeCell ref="AH33:AH34"/>
    <mergeCell ref="AI33:AI34"/>
    <mergeCell ref="AJ33:AJ34"/>
    <mergeCell ref="AK33:AK34"/>
    <mergeCell ref="AL33:AL34"/>
    <mergeCell ref="AM33:AM34"/>
    <mergeCell ref="AQ33:AQ34"/>
    <mergeCell ref="AR33:AR34"/>
    <mergeCell ref="AS33:AS34"/>
    <mergeCell ref="B42:B43"/>
    <mergeCell ref="C42:C43"/>
    <mergeCell ref="D42:D43"/>
    <mergeCell ref="E42:E43"/>
    <mergeCell ref="F42:F43"/>
    <mergeCell ref="G42:G43"/>
    <mergeCell ref="H42:H43"/>
    <mergeCell ref="I42:I43"/>
    <mergeCell ref="J42:J43"/>
    <mergeCell ref="B33:B34"/>
    <mergeCell ref="C33:C34"/>
    <mergeCell ref="D33:D34"/>
    <mergeCell ref="E33:E34"/>
    <mergeCell ref="F33:F34"/>
    <mergeCell ref="G33:G34"/>
    <mergeCell ref="H33:H34"/>
    <mergeCell ref="I33:I34"/>
    <mergeCell ref="J33:J34"/>
    <mergeCell ref="U42:U43"/>
    <mergeCell ref="V42:V43"/>
    <mergeCell ref="W42:W43"/>
    <mergeCell ref="X42:X43"/>
    <mergeCell ref="Y42:Y43"/>
    <mergeCell ref="Z42:Z43"/>
    <mergeCell ref="U33:U34"/>
    <mergeCell ref="V33:V34"/>
    <mergeCell ref="W33:W34"/>
    <mergeCell ref="X33:X34"/>
    <mergeCell ref="Y33:Y34"/>
    <mergeCell ref="Z33:Z34"/>
    <mergeCell ref="T33:T34"/>
    <mergeCell ref="K42:K43"/>
    <mergeCell ref="L42:L43"/>
    <mergeCell ref="M42:M43"/>
    <mergeCell ref="O42:O43"/>
    <mergeCell ref="P42:P43"/>
    <mergeCell ref="Q42:Q43"/>
    <mergeCell ref="R42:R43"/>
    <mergeCell ref="S42:S43"/>
    <mergeCell ref="T42:T43"/>
    <mergeCell ref="K33:K34"/>
    <mergeCell ref="L33:L34"/>
    <mergeCell ref="M33:M34"/>
    <mergeCell ref="O33:O34"/>
    <mergeCell ref="P33:P34"/>
    <mergeCell ref="Q33:Q34"/>
    <mergeCell ref="R33:R34"/>
    <mergeCell ref="S33:S34"/>
    <mergeCell ref="N33:N34"/>
    <mergeCell ref="N42:N43"/>
  </mergeCells>
  <hyperlinks>
    <hyperlink ref="A1" location="'Valdymo darbalaukis'!A1" display="Atgal į valdymo darbalaukį"/>
  </hyperlinks>
  <pageMargins left="0.7" right="0.7" top="0.75" bottom="0.75" header="0.3" footer="0.3"/>
  <pageSetup orientation="portrait" horizontalDpi="1200" verticalDpi="1200" r:id="rId1"/>
  <ignoredErrors>
    <ignoredError sqref="AO49:AZ49 N5:LN9 BA49:LN49 N49:AN49 N42:AN43 N32:AN32 BB33:LN34 BB42:LN44 BA42:BA44 BA33:BA34 N31:LN31 AO42:AZ44 N40:LN41 N45:O45 AO34 AO32:LN32 N12:LN12 N15:LN17 N13 BA13 N19:LN25 N18 N14:O14 AP14 BA14:BB14 N35:Z35 BA35:LN35 N34:O34 AN33:AN34 N36:Z39 AN36:LN39 AN35 N33 N44 AA44 AA45:AB45 AA36 AN44 AA48 AA46 AN46 AA47 AN47:AZ47 AN48 AN45:LN45 AC45:AM45 N29:LN29 AB27:AM27 AO27:AZ27 GB27:GM27 FO27:FZ27 FB27:FM27 EO27:EZ27 EB27:EM27 DO27:DZ27 DB27:DM27 CO27:CZ27 CB27:CM27 BO27:BZ27 BB27:BM27 N27 AA27 BN27 CA27 CN27 DA27 DN27 EA27 EN27 FA27 FN27 GA27 GN27 HA27 HN27 IA27 IN27 JA27 JN27 KA27 KN27 LA27 LN27 BA27 AN27 AA13 AA14:AB14 AN13 AN14 BN13 BN14:BO14 CA13 CA14:CB14 CN13 CN14:CO14 DA13 DA14:DB14 DN13 DN14:DO14 EA13 EA14:EB14 EN13:FA13 EN14:FB14 FN13 FN14:FO14 GA13 GA14:GB14 GN13 GN14:GO14 HA13 HA14:HB14 HN13 HN14:HO14 IA13 IA14:IB14 IN13 IN14:IO14 JA13 JA14:JB14 JN13 JN14:JO14 KA13 KA14:KB14 KN13 KN14:KO14 LA13 LA14:LB14 LN13 LN14 BA51:LN52 N51:AN52 AA18:LA18 LN26 AN26 BA26:LA26 N28 LN28 AN28 AA28 N26:AA26 BA28:LA28 AP46:AZ46 LN48 N46:N48 LN47 LN46 BA47:LA48"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A32"/>
  <sheetViews>
    <sheetView zoomScale="70" zoomScaleNormal="70" workbookViewId="0">
      <selection activeCell="A3" sqref="A3"/>
    </sheetView>
  </sheetViews>
  <sheetFormatPr defaultRowHeight="14.25" outlineLevelRow="1"/>
  <cols>
    <col min="1" max="1" width="43" bestFit="1" customWidth="1"/>
    <col min="2" max="2" width="10.53125" bestFit="1" customWidth="1"/>
    <col min="3" max="3" width="10.796875" bestFit="1" customWidth="1"/>
    <col min="4" max="10" width="11.53125" bestFit="1" customWidth="1"/>
    <col min="11" max="16" width="10.796875" bestFit="1" customWidth="1"/>
    <col min="17" max="20" width="10.53125" bestFit="1" customWidth="1"/>
    <col min="21" max="26" width="10.796875" bestFit="1" customWidth="1"/>
    <col min="27" max="27" width="11.53125" style="144" bestFit="1" customWidth="1"/>
  </cols>
  <sheetData>
    <row r="1" spans="1:27">
      <c r="A1" s="1" t="s">
        <v>0</v>
      </c>
    </row>
    <row r="2" spans="1:27">
      <c r="B2" s="58"/>
      <c r="C2" s="58"/>
      <c r="D2" s="58"/>
      <c r="E2" s="58"/>
      <c r="F2" s="58"/>
      <c r="G2" s="58"/>
      <c r="H2" s="58"/>
      <c r="I2" s="58"/>
      <c r="J2" s="58"/>
      <c r="K2" s="58"/>
      <c r="L2" s="58"/>
      <c r="M2" s="58"/>
      <c r="N2" s="58"/>
      <c r="O2" s="58"/>
      <c r="P2" s="58"/>
    </row>
    <row r="3" spans="1:27" ht="18">
      <c r="A3" s="425" t="s">
        <v>351</v>
      </c>
      <c r="B3" s="58"/>
      <c r="C3" s="58"/>
      <c r="D3" s="58"/>
      <c r="E3" s="58"/>
      <c r="F3" s="58"/>
      <c r="G3" s="58"/>
      <c r="H3" s="58"/>
      <c r="I3" s="58"/>
      <c r="J3" s="58"/>
      <c r="K3" s="58"/>
      <c r="L3" s="58"/>
      <c r="M3" s="58"/>
      <c r="N3" s="58"/>
      <c r="O3" s="58"/>
      <c r="P3" s="58"/>
      <c r="AA3" s="421"/>
    </row>
    <row r="4" spans="1:27">
      <c r="B4" s="58"/>
      <c r="C4" s="58"/>
      <c r="D4" s="58"/>
      <c r="E4" s="58"/>
      <c r="F4" s="58"/>
      <c r="G4" s="58"/>
      <c r="H4" s="58"/>
      <c r="I4" s="58"/>
      <c r="J4" s="58"/>
      <c r="K4" s="58"/>
      <c r="L4" s="58"/>
      <c r="M4" s="58"/>
      <c r="N4" s="58"/>
      <c r="O4" s="58"/>
      <c r="P4" s="58"/>
      <c r="AA4" s="421"/>
    </row>
    <row r="5" spans="1:27">
      <c r="A5" s="558" t="s">
        <v>168</v>
      </c>
      <c r="B5" s="558">
        <v>1</v>
      </c>
      <c r="C5" s="558">
        <v>2</v>
      </c>
      <c r="D5" s="558">
        <v>3</v>
      </c>
      <c r="E5" s="558">
        <v>4</v>
      </c>
      <c r="F5" s="558">
        <v>5</v>
      </c>
      <c r="G5" s="558">
        <v>6</v>
      </c>
      <c r="H5" s="558">
        <v>7</v>
      </c>
      <c r="I5" s="558">
        <v>8</v>
      </c>
      <c r="J5" s="558">
        <v>9</v>
      </c>
      <c r="K5" s="558">
        <v>10</v>
      </c>
      <c r="L5" s="558">
        <v>11</v>
      </c>
      <c r="M5" s="558">
        <v>12</v>
      </c>
      <c r="N5" s="558">
        <v>13</v>
      </c>
      <c r="O5" s="558">
        <v>14</v>
      </c>
      <c r="P5" s="558">
        <v>15</v>
      </c>
      <c r="Q5" s="558">
        <v>16</v>
      </c>
      <c r="R5" s="558">
        <v>17</v>
      </c>
      <c r="S5" s="558">
        <v>18</v>
      </c>
      <c r="T5" s="558">
        <v>19</v>
      </c>
      <c r="U5" s="558">
        <v>20</v>
      </c>
      <c r="V5" s="558">
        <v>21</v>
      </c>
      <c r="W5" s="558">
        <v>22</v>
      </c>
      <c r="X5" s="558">
        <v>23</v>
      </c>
      <c r="Y5" s="558">
        <v>24</v>
      </c>
      <c r="Z5" s="558">
        <v>25</v>
      </c>
      <c r="AA5" s="550" t="s">
        <v>134</v>
      </c>
    </row>
    <row r="6" spans="1:27" s="23" customFormat="1">
      <c r="A6" s="551" t="s">
        <v>167</v>
      </c>
      <c r="B6" s="261">
        <f>-'Infrastruk. sukūrimo sąnaudos'!N8*'Dalyvio prielaidos'!$E$17</f>
        <v>-375000</v>
      </c>
      <c r="C6" s="261">
        <f>-'Infrastruk. sukūrimo sąnaudos'!AA8*'Dalyvio prielaidos'!$E$17</f>
        <v>-1250000</v>
      </c>
      <c r="D6" s="552">
        <f>-'Infrastruk. sukūrimo sąnaudos'!AN8*'Dalyvio prielaidos'!$E$17</f>
        <v>-874999.99999999988</v>
      </c>
      <c r="E6" s="552">
        <f>-'Infrastruk. sukūrimo sąnaudos'!BA18*'Dalyvio prielaidos'!$E$17</f>
        <v>0</v>
      </c>
      <c r="F6" s="552">
        <f>-'Infrastruk. sukūrimo sąnaudos'!BN18*'Dalyvio prielaidos'!$E$17</f>
        <v>0</v>
      </c>
      <c r="G6" s="552">
        <f>-'Infrastruk. sukūrimo sąnaudos'!CA18*'Dalyvio prielaidos'!$E$17</f>
        <v>0</v>
      </c>
      <c r="H6" s="552">
        <f>-'Infrastruk. sukūrimo sąnaudos'!CN18*'Dalyvio prielaidos'!$E$17</f>
        <v>0</v>
      </c>
      <c r="I6" s="552">
        <f>-'Infrastruk. sukūrimo sąnaudos'!DA18*'Dalyvio prielaidos'!$E$17</f>
        <v>0</v>
      </c>
      <c r="J6" s="552">
        <f>-'Infrastruk. sukūrimo sąnaudos'!DN18*'Dalyvio prielaidos'!$E$17</f>
        <v>0</v>
      </c>
      <c r="K6" s="552">
        <f>-'Infrastruk. sukūrimo sąnaudos'!EA18*'Dalyvio prielaidos'!$E$17</f>
        <v>0</v>
      </c>
      <c r="L6" s="552">
        <f>-'Infrastruk. sukūrimo sąnaudos'!EN18*'Dalyvio prielaidos'!$E$17</f>
        <v>0</v>
      </c>
      <c r="M6" s="552">
        <f>-'Infrastruk. sukūrimo sąnaudos'!FA18*'Dalyvio prielaidos'!$E$17</f>
        <v>0</v>
      </c>
      <c r="N6" s="552">
        <f>-'Infrastruk. sukūrimo sąnaudos'!FN18*'Dalyvio prielaidos'!$E$17</f>
        <v>0</v>
      </c>
      <c r="O6" s="552">
        <f>-'Infrastruk. sukūrimo sąnaudos'!GA18*'Dalyvio prielaidos'!$E$17</f>
        <v>0</v>
      </c>
      <c r="P6" s="552">
        <f>-'Infrastruk. sukūrimo sąnaudos'!GN8*'Dalyvio prielaidos'!$E$17</f>
        <v>0</v>
      </c>
      <c r="Q6" s="552">
        <f>-'Infrastruk. sukūrimo sąnaudos'!HA18*'Dalyvio prielaidos'!$E$17</f>
        <v>0</v>
      </c>
      <c r="R6" s="552">
        <f>-'Infrastruk. sukūrimo sąnaudos'!HN18*'Dalyvio prielaidos'!$E$17</f>
        <v>0</v>
      </c>
      <c r="S6" s="552">
        <f>-'Infrastruk. sukūrimo sąnaudos'!IA18*'Dalyvio prielaidos'!$E$17</f>
        <v>0</v>
      </c>
      <c r="T6" s="552">
        <f>-'Infrastruk. sukūrimo sąnaudos'!IN18*'Dalyvio prielaidos'!$E$17</f>
        <v>0</v>
      </c>
      <c r="U6" s="552">
        <f>-'Infrastruk. sukūrimo sąnaudos'!JA18*'Dalyvio prielaidos'!$E$17</f>
        <v>0</v>
      </c>
      <c r="V6" s="552">
        <f>-'Infrastruk. sukūrimo sąnaudos'!JN18*'Dalyvio prielaidos'!$E$17</f>
        <v>0</v>
      </c>
      <c r="W6" s="552">
        <f>-'Infrastruk. sukūrimo sąnaudos'!KA18*'Dalyvio prielaidos'!$E$17</f>
        <v>0</v>
      </c>
      <c r="X6" s="552">
        <f>-'Infrastruk. sukūrimo sąnaudos'!KN18*'Dalyvio prielaidos'!$E$17</f>
        <v>0</v>
      </c>
      <c r="Y6" s="552">
        <f>-'Infrastruk. sukūrimo sąnaudos'!LA18*'Dalyvio prielaidos'!$E$17</f>
        <v>0</v>
      </c>
      <c r="Z6" s="552">
        <f>-'Infrastruk. sukūrimo sąnaudos'!LN18*'Dalyvio prielaidos'!$E$17</f>
        <v>0</v>
      </c>
      <c r="AA6" s="553">
        <f>SUM(B6:Z6)</f>
        <v>-2500000</v>
      </c>
    </row>
    <row r="7" spans="1:27" s="58" customFormat="1">
      <c r="A7" s="286" t="s">
        <v>254</v>
      </c>
      <c r="B7" s="84">
        <f>-SUM('Metinis atlyginimas'!N45,'Metinis atlyginimas'!N48)+'Metinis atlyginimas'!N47</f>
        <v>0</v>
      </c>
      <c r="C7" s="84">
        <f>-SUM('Metinis atlyginimas'!AA45,'Metinis atlyginimas'!AA48)+'Metinis atlyginimas'!AA47</f>
        <v>0</v>
      </c>
      <c r="D7" s="84">
        <f>-SUM('Metinis atlyginimas'!AN45,'Metinis atlyginimas'!AN48)+'Metinis atlyginimas'!AN47</f>
        <v>0</v>
      </c>
      <c r="E7" s="84">
        <f>-SUM('Metinis atlyginimas'!BA45,'Metinis atlyginimas'!BA48)+'Metinis atlyginimas'!BA47</f>
        <v>-98345.430000000008</v>
      </c>
      <c r="F7" s="84">
        <f>-SUM('Metinis atlyginimas'!BN45,'Metinis atlyginimas'!BN48)+'Metinis atlyginimas'!BN47</f>
        <v>-98345.430000000008</v>
      </c>
      <c r="G7" s="84">
        <f>-SUM('Metinis atlyginimas'!CA45,'Metinis atlyginimas'!CA48)+'Metinis atlyginimas'!CA47</f>
        <v>-98345.430000000008</v>
      </c>
      <c r="H7" s="84">
        <f>-SUM('Metinis atlyginimas'!CN45,'Metinis atlyginimas'!CN48)+'Metinis atlyginimas'!CN47</f>
        <v>-98345.430000000008</v>
      </c>
      <c r="I7" s="84">
        <f>-SUM('Metinis atlyginimas'!DA45,'Metinis atlyginimas'!DA48)+'Metinis atlyginimas'!DA47</f>
        <v>-98345.430000000008</v>
      </c>
      <c r="J7" s="84">
        <f>-SUM('Metinis atlyginimas'!DN45,'Metinis atlyginimas'!DN48)+'Metinis atlyginimas'!DN47</f>
        <v>-98345.430000000008</v>
      </c>
      <c r="K7" s="84">
        <f>-SUM('Metinis atlyginimas'!EA45,'Metinis atlyginimas'!EA48)+'Metinis atlyginimas'!EA47</f>
        <v>-98345.430000000008</v>
      </c>
      <c r="L7" s="84">
        <f>-SUM('Metinis atlyginimas'!EN45,'Metinis atlyginimas'!EN48)+'Metinis atlyginimas'!EN47</f>
        <v>-98345.430000000008</v>
      </c>
      <c r="M7" s="84">
        <f>-SUM('Metinis atlyginimas'!FA45,'Metinis atlyginimas'!FA48)+'Metinis atlyginimas'!FA47</f>
        <v>-98345.430000000008</v>
      </c>
      <c r="N7" s="84">
        <f>-SUM('Metinis atlyginimas'!FN45,'Metinis atlyginimas'!FN48)+'Metinis atlyginimas'!FN47</f>
        <v>-98345.430000000008</v>
      </c>
      <c r="O7" s="84">
        <f>-SUM('Metinis atlyginimas'!GA45,'Metinis atlyginimas'!GA48)+'Metinis atlyginimas'!GA47</f>
        <v>-98345.430000000008</v>
      </c>
      <c r="P7" s="84">
        <f>-SUM('Metinis atlyginimas'!GN45,'Metinis atlyginimas'!GN48)+'Metinis atlyginimas'!GN47</f>
        <v>-98345.430000000008</v>
      </c>
      <c r="Q7" s="84">
        <f>-SUM('Metinis atlyginimas'!HA45,'Metinis atlyginimas'!HA48)+'Metinis atlyginimas'!HA47</f>
        <v>0</v>
      </c>
      <c r="R7" s="84">
        <f>-SUM('Metinis atlyginimas'!HN45,'Metinis atlyginimas'!HN48)+'Metinis atlyginimas'!HN47</f>
        <v>0</v>
      </c>
      <c r="S7" s="84">
        <f>-SUM('Metinis atlyginimas'!IA45,'Metinis atlyginimas'!IA48)+'Metinis atlyginimas'!IA47</f>
        <v>0</v>
      </c>
      <c r="T7" s="84">
        <f>-SUM('Metinis atlyginimas'!IN45,'Metinis atlyginimas'!IN48)+'Metinis atlyginimas'!IN47</f>
        <v>0</v>
      </c>
      <c r="U7" s="84">
        <f>-SUM('Metinis atlyginimas'!JA45,'Metinis atlyginimas'!JA48)+'Metinis atlyginimas'!JA47</f>
        <v>0</v>
      </c>
      <c r="V7" s="84">
        <f>-SUM('Metinis atlyginimas'!JN45,'Metinis atlyginimas'!JN48)+'Metinis atlyginimas'!JN47</f>
        <v>0</v>
      </c>
      <c r="W7" s="84">
        <f>-SUM('Metinis atlyginimas'!KA45,'Metinis atlyginimas'!KA48)+'Metinis atlyginimas'!KA47</f>
        <v>0</v>
      </c>
      <c r="X7" s="84">
        <f>-SUM('Metinis atlyginimas'!KN45,'Metinis atlyginimas'!KN48)+'Metinis atlyginimas'!KN47</f>
        <v>0</v>
      </c>
      <c r="Y7" s="84">
        <f>-SUM('Metinis atlyginimas'!LA45,'Metinis atlyginimas'!LA48)+'Metinis atlyginimas'!LA47</f>
        <v>0</v>
      </c>
      <c r="Z7" s="84">
        <f>-SUM('Metinis atlyginimas'!LN45,'Metinis atlyginimas'!LN48)+'Metinis atlyginimas'!LN47</f>
        <v>0</v>
      </c>
      <c r="AA7" s="554">
        <f>SUM(B7:Z7)</f>
        <v>-1180145.1600000001</v>
      </c>
    </row>
    <row r="8" spans="1:27">
      <c r="A8" s="3" t="s">
        <v>350</v>
      </c>
      <c r="B8" s="25">
        <f>'Metinis atlyginimas'!N32</f>
        <v>0</v>
      </c>
      <c r="C8" s="25">
        <f>'Metinis atlyginimas'!AA32</f>
        <v>0</v>
      </c>
      <c r="D8" s="25">
        <f>'Metinis atlyginimas'!AN32</f>
        <v>0</v>
      </c>
      <c r="E8" s="25">
        <f>'Metinis atlyginimas'!BA32</f>
        <v>1163909.05</v>
      </c>
      <c r="F8" s="25">
        <f>'Metinis atlyginimas'!BN32</f>
        <v>1168826.3215000001</v>
      </c>
      <c r="G8" s="25">
        <f>'Metinis atlyginimas'!CA32</f>
        <v>1173891.111145</v>
      </c>
      <c r="H8" s="25">
        <f>'Metinis atlyginimas'!CN32</f>
        <v>1179107.8444793499</v>
      </c>
      <c r="I8" s="25">
        <f>'Metinis atlyginimas'!DA32</f>
        <v>1184481.0798137304</v>
      </c>
      <c r="J8" s="25">
        <f>'Metinis atlyginimas'!DN32</f>
        <v>1190015.5122081423</v>
      </c>
      <c r="K8" s="25">
        <f>'Metinis atlyginimas'!EA32</f>
        <v>1195715.9775743866</v>
      </c>
      <c r="L8" s="25">
        <f>'Metinis atlyginimas'!EN32</f>
        <v>1201587.4569016183</v>
      </c>
      <c r="M8" s="25">
        <f>'Metinis atlyginimas'!FA32</f>
        <v>1207635.0806086666</v>
      </c>
      <c r="N8" s="25">
        <f>'Metinis atlyginimas'!FN32</f>
        <v>1213864.1330269268</v>
      </c>
      <c r="O8" s="25">
        <f>'Metinis atlyginimas'!GA32</f>
        <v>1220280.0570177345</v>
      </c>
      <c r="P8" s="25">
        <f>'Metinis atlyginimas'!GN32</f>
        <v>1226888.4587282666</v>
      </c>
      <c r="Q8" s="25">
        <f>'Metinis atlyginimas'!HA32</f>
        <v>0</v>
      </c>
      <c r="R8" s="25">
        <f>'Metinis atlyginimas'!HN32</f>
        <v>0</v>
      </c>
      <c r="S8" s="25">
        <f>'Metinis atlyginimas'!IA32</f>
        <v>0</v>
      </c>
      <c r="T8" s="25">
        <f>'Metinis atlyginimas'!IN32</f>
        <v>0</v>
      </c>
      <c r="U8" s="25">
        <f>'Metinis atlyginimas'!JA32</f>
        <v>0</v>
      </c>
      <c r="V8" s="25">
        <f>'Metinis atlyginimas'!JN32</f>
        <v>0</v>
      </c>
      <c r="W8" s="25">
        <f>'Metinis atlyginimas'!KA32</f>
        <v>0</v>
      </c>
      <c r="X8" s="25">
        <f>'Metinis atlyginimas'!KN32</f>
        <v>0</v>
      </c>
      <c r="Y8" s="25">
        <f>'Metinis atlyginimas'!LA32</f>
        <v>0</v>
      </c>
      <c r="Z8" s="25">
        <f>'Metinis atlyginimas'!LN32</f>
        <v>0</v>
      </c>
      <c r="AA8" s="301">
        <f>SUM(B8:Z8)</f>
        <v>14326202.083003823</v>
      </c>
    </row>
    <row r="9" spans="1:27">
      <c r="A9" s="319" t="s">
        <v>134</v>
      </c>
      <c r="B9" s="29">
        <f>B6+B7+B8</f>
        <v>-375000</v>
      </c>
      <c r="C9" s="29">
        <f>C6+C7+C8</f>
        <v>-1250000</v>
      </c>
      <c r="D9" s="29">
        <f>D6+D7+D8</f>
        <v>-874999.99999999988</v>
      </c>
      <c r="E9" s="29">
        <f t="shared" ref="E9:N9" si="0">E6+E7+E8</f>
        <v>1065563.6200000001</v>
      </c>
      <c r="F9" s="29">
        <f t="shared" si="0"/>
        <v>1070480.8915000001</v>
      </c>
      <c r="G9" s="29">
        <f t="shared" si="0"/>
        <v>1075545.681145</v>
      </c>
      <c r="H9" s="29">
        <f t="shared" si="0"/>
        <v>1080762.41447935</v>
      </c>
      <c r="I9" s="29">
        <f t="shared" si="0"/>
        <v>1086135.6498137305</v>
      </c>
      <c r="J9" s="29">
        <f t="shared" si="0"/>
        <v>1091670.0822081424</v>
      </c>
      <c r="K9" s="29">
        <f t="shared" si="0"/>
        <v>1097370.5475743867</v>
      </c>
      <c r="L9" s="29">
        <f t="shared" si="0"/>
        <v>1103242.0269016183</v>
      </c>
      <c r="M9" s="29">
        <f t="shared" si="0"/>
        <v>1109289.6506086667</v>
      </c>
      <c r="N9" s="29">
        <f t="shared" si="0"/>
        <v>1115518.7030269268</v>
      </c>
      <c r="O9" s="29">
        <f t="shared" ref="O9" si="1">O6+O7+O8</f>
        <v>1121934.6270177346</v>
      </c>
      <c r="P9" s="29">
        <f t="shared" ref="P9" si="2">P6+P7+P8</f>
        <v>1128543.0287282667</v>
      </c>
      <c r="Q9" s="29">
        <f t="shared" ref="Q9" si="3">Q6+Q7+Q8</f>
        <v>0</v>
      </c>
      <c r="R9" s="29">
        <f t="shared" ref="R9" si="4">R6+R7+R8</f>
        <v>0</v>
      </c>
      <c r="S9" s="29">
        <f t="shared" ref="S9" si="5">S6+S7+S8</f>
        <v>0</v>
      </c>
      <c r="T9" s="29">
        <f t="shared" ref="T9" si="6">T6+T7+T8</f>
        <v>0</v>
      </c>
      <c r="U9" s="29">
        <f t="shared" ref="U9:X9" si="7">U6+U7+U8</f>
        <v>0</v>
      </c>
      <c r="V9" s="29">
        <f t="shared" si="7"/>
        <v>0</v>
      </c>
      <c r="W9" s="29">
        <f t="shared" si="7"/>
        <v>0</v>
      </c>
      <c r="X9" s="29">
        <f t="shared" si="7"/>
        <v>0</v>
      </c>
      <c r="Y9" s="29">
        <f t="shared" ref="Y9" si="8">Y6+Y7+Y8</f>
        <v>0</v>
      </c>
      <c r="Z9" s="29">
        <f t="shared" ref="Z9" si="9">Z6+Z7+Z8</f>
        <v>0</v>
      </c>
      <c r="AA9" s="301">
        <f>SUM(B9:Z9)</f>
        <v>10646056.923003823</v>
      </c>
    </row>
    <row r="11" spans="1:27">
      <c r="A11" s="319" t="s">
        <v>169</v>
      </c>
      <c r="B11" s="431">
        <f>IFERROR(IRR(B9:Z9),0)</f>
        <v>0.32666372992165016</v>
      </c>
    </row>
    <row r="12" spans="1:27">
      <c r="AA12"/>
    </row>
    <row r="13" spans="1:27">
      <c r="A13" s="558" t="s">
        <v>168</v>
      </c>
      <c r="B13" s="558">
        <v>1</v>
      </c>
      <c r="C13" s="558">
        <v>2</v>
      </c>
      <c r="D13" s="558">
        <v>3</v>
      </c>
      <c r="E13" s="558">
        <v>4</v>
      </c>
      <c r="F13" s="558">
        <v>5</v>
      </c>
      <c r="G13" s="558">
        <v>6</v>
      </c>
      <c r="H13" s="558">
        <v>7</v>
      </c>
      <c r="I13" s="558">
        <v>8</v>
      </c>
      <c r="J13" s="558">
        <v>9</v>
      </c>
      <c r="K13" s="558">
        <v>10</v>
      </c>
      <c r="L13" s="558">
        <v>11</v>
      </c>
      <c r="M13" s="558">
        <v>12</v>
      </c>
      <c r="N13" s="558">
        <v>13</v>
      </c>
      <c r="O13" s="558">
        <v>14</v>
      </c>
      <c r="P13" s="558">
        <v>15</v>
      </c>
      <c r="Q13" s="558">
        <v>16</v>
      </c>
      <c r="R13" s="558">
        <v>17</v>
      </c>
      <c r="S13" s="558">
        <v>18</v>
      </c>
      <c r="T13" s="558">
        <v>19</v>
      </c>
      <c r="U13" s="558">
        <v>20</v>
      </c>
      <c r="V13" s="558">
        <v>21</v>
      </c>
      <c r="W13" s="558">
        <v>22</v>
      </c>
      <c r="X13" s="558">
        <v>23</v>
      </c>
      <c r="Y13" s="558">
        <v>24</v>
      </c>
      <c r="Z13" s="558">
        <v>25</v>
      </c>
      <c r="AA13"/>
    </row>
    <row r="14" spans="1:27">
      <c r="A14" s="3" t="s">
        <v>170</v>
      </c>
      <c r="B14" s="25"/>
      <c r="C14" s="25">
        <f>B19</f>
        <v>-375000</v>
      </c>
      <c r="D14" s="25">
        <f t="shared" ref="D14:Z14" si="10">C19</f>
        <v>-1747498.8987206188</v>
      </c>
      <c r="E14" s="25">
        <f t="shared" si="10"/>
        <v>-3193343.4070106721</v>
      </c>
      <c r="F14" s="25">
        <f t="shared" si="10"/>
        <v>-3170929.2552654883</v>
      </c>
      <c r="G14" s="25">
        <f t="shared" si="10"/>
        <v>-3136275.9416081929</v>
      </c>
      <c r="H14" s="25">
        <f t="shared" si="10"/>
        <v>-3085237.8576124609</v>
      </c>
      <c r="I14" s="25">
        <f t="shared" si="10"/>
        <v>-3012310.7493962785</v>
      </c>
      <c r="J14" s="25">
        <f t="shared" si="10"/>
        <v>-2910187.7646634178</v>
      </c>
      <c r="K14" s="25">
        <f t="shared" si="10"/>
        <v>-2769170.4724325771</v>
      </c>
      <c r="L14" s="25">
        <f t="shared" si="10"/>
        <v>-2576387.4801719142</v>
      </c>
      <c r="M14" s="25">
        <f t="shared" si="10"/>
        <v>-2314757.7972666952</v>
      </c>
      <c r="N14" s="25">
        <f t="shared" si="10"/>
        <v>-1961615.5625783901</v>
      </c>
      <c r="O14" s="25">
        <f t="shared" si="10"/>
        <v>-1486885.5158956763</v>
      </c>
      <c r="P14" s="25">
        <f t="shared" si="10"/>
        <v>-850662.45746690035</v>
      </c>
      <c r="Q14" s="25">
        <f t="shared" si="10"/>
        <v>9.115319699048996E-7</v>
      </c>
      <c r="R14" s="25">
        <f t="shared" si="10"/>
        <v>1.2092964031368634E-6</v>
      </c>
      <c r="S14" s="25">
        <f t="shared" si="10"/>
        <v>1.6043296767663866E-6</v>
      </c>
      <c r="T14" s="25">
        <f t="shared" si="10"/>
        <v>2.1284059930028899E-6</v>
      </c>
      <c r="U14" s="25">
        <f t="shared" si="10"/>
        <v>2.8236790334648075E-6</v>
      </c>
      <c r="V14" s="25">
        <f t="shared" si="10"/>
        <v>3.7460725586379816E-6</v>
      </c>
      <c r="W14" s="25">
        <f t="shared" si="10"/>
        <v>4.9697785931998041E-6</v>
      </c>
      <c r="X14" s="25">
        <f t="shared" si="10"/>
        <v>6.5932250053392229E-6</v>
      </c>
      <c r="Y14" s="25">
        <f t="shared" si="10"/>
        <v>8.7469924777960263E-6</v>
      </c>
      <c r="Z14" s="25">
        <f t="shared" si="10"/>
        <v>1.1604317666189493E-5</v>
      </c>
      <c r="AA14"/>
    </row>
    <row r="15" spans="1:27">
      <c r="A15" s="3" t="s">
        <v>171</v>
      </c>
      <c r="B15" s="25">
        <f>B14*$B$11</f>
        <v>0</v>
      </c>
      <c r="C15" s="25">
        <f>C14*$B$11</f>
        <v>-122498.8987206188</v>
      </c>
      <c r="D15" s="25">
        <f t="shared" ref="D15:Z15" si="11">D14*$B$11</f>
        <v>-570844.50829005335</v>
      </c>
      <c r="E15" s="25">
        <f>E14*$B$11</f>
        <v>-1043149.4682548164</v>
      </c>
      <c r="F15" s="25">
        <f t="shared" si="11"/>
        <v>-1035827.5778427047</v>
      </c>
      <c r="G15" s="25">
        <f t="shared" si="11"/>
        <v>-1024507.5971492678</v>
      </c>
      <c r="H15" s="25">
        <f t="shared" si="11"/>
        <v>-1007835.3062631674</v>
      </c>
      <c r="I15" s="25">
        <f t="shared" si="11"/>
        <v>-984012.66508086957</v>
      </c>
      <c r="J15" s="25">
        <f t="shared" si="11"/>
        <v>-950652.78997730149</v>
      </c>
      <c r="K15" s="25">
        <f t="shared" si="11"/>
        <v>-904587.55531372374</v>
      </c>
      <c r="L15" s="25">
        <f t="shared" si="11"/>
        <v>-841612.34399639897</v>
      </c>
      <c r="M15" s="25">
        <f t="shared" si="11"/>
        <v>-756147.41592036153</v>
      </c>
      <c r="N15" s="25">
        <f t="shared" si="11"/>
        <v>-640788.65634421306</v>
      </c>
      <c r="O15" s="25">
        <f t="shared" si="11"/>
        <v>-485711.5685889587</v>
      </c>
      <c r="P15" s="25">
        <f t="shared" si="11"/>
        <v>-277880.57126045477</v>
      </c>
      <c r="Q15" s="25">
        <f t="shared" si="11"/>
        <v>2.9776443323196386E-7</v>
      </c>
      <c r="R15" s="25">
        <f t="shared" si="11"/>
        <v>3.9503327362952333E-7</v>
      </c>
      <c r="S15" s="25">
        <f t="shared" si="11"/>
        <v>5.2407631623650319E-7</v>
      </c>
      <c r="T15" s="25">
        <f t="shared" si="11"/>
        <v>6.9527304046191763E-7</v>
      </c>
      <c r="U15" s="25">
        <f t="shared" si="11"/>
        <v>9.2239352517317405E-7</v>
      </c>
      <c r="V15" s="25">
        <f t="shared" si="11"/>
        <v>1.2237060345618227E-6</v>
      </c>
      <c r="W15" s="25">
        <f t="shared" si="11"/>
        <v>1.6234464121394193E-6</v>
      </c>
      <c r="X15" s="25">
        <f t="shared" si="11"/>
        <v>2.1537674724568025E-6</v>
      </c>
      <c r="Y15" s="25">
        <f t="shared" si="11"/>
        <v>2.8573251883934668E-6</v>
      </c>
      <c r="Z15" s="25">
        <f t="shared" si="11"/>
        <v>3.7907096920331584E-6</v>
      </c>
      <c r="AA15"/>
    </row>
    <row r="16" spans="1:27">
      <c r="A16" s="3" t="s">
        <v>167</v>
      </c>
      <c r="B16" s="25">
        <f t="shared" ref="B16:C18" si="12">B6</f>
        <v>-375000</v>
      </c>
      <c r="C16" s="25">
        <f t="shared" si="12"/>
        <v>-1250000</v>
      </c>
      <c r="D16" s="25">
        <f t="shared" ref="D16:Z16" si="13">D6</f>
        <v>-874999.99999999988</v>
      </c>
      <c r="E16" s="25">
        <f t="shared" si="13"/>
        <v>0</v>
      </c>
      <c r="F16" s="25">
        <f t="shared" si="13"/>
        <v>0</v>
      </c>
      <c r="G16" s="25">
        <f t="shared" si="13"/>
        <v>0</v>
      </c>
      <c r="H16" s="25">
        <f t="shared" si="13"/>
        <v>0</v>
      </c>
      <c r="I16" s="25">
        <f t="shared" si="13"/>
        <v>0</v>
      </c>
      <c r="J16" s="25">
        <f t="shared" si="13"/>
        <v>0</v>
      </c>
      <c r="K16" s="25">
        <f t="shared" si="13"/>
        <v>0</v>
      </c>
      <c r="L16" s="25">
        <f t="shared" si="13"/>
        <v>0</v>
      </c>
      <c r="M16" s="25">
        <f t="shared" si="13"/>
        <v>0</v>
      </c>
      <c r="N16" s="25">
        <f t="shared" si="13"/>
        <v>0</v>
      </c>
      <c r="O16" s="25">
        <f t="shared" si="13"/>
        <v>0</v>
      </c>
      <c r="P16" s="25">
        <f t="shared" si="13"/>
        <v>0</v>
      </c>
      <c r="Q16" s="25">
        <f t="shared" si="13"/>
        <v>0</v>
      </c>
      <c r="R16" s="25">
        <f t="shared" si="13"/>
        <v>0</v>
      </c>
      <c r="S16" s="25">
        <f t="shared" si="13"/>
        <v>0</v>
      </c>
      <c r="T16" s="25">
        <f t="shared" si="13"/>
        <v>0</v>
      </c>
      <c r="U16" s="25">
        <f t="shared" si="13"/>
        <v>0</v>
      </c>
      <c r="V16" s="25">
        <f t="shared" si="13"/>
        <v>0</v>
      </c>
      <c r="W16" s="25">
        <f t="shared" si="13"/>
        <v>0</v>
      </c>
      <c r="X16" s="25">
        <f t="shared" si="13"/>
        <v>0</v>
      </c>
      <c r="Y16" s="25">
        <f t="shared" si="13"/>
        <v>0</v>
      </c>
      <c r="Z16" s="25">
        <f t="shared" si="13"/>
        <v>0</v>
      </c>
      <c r="AA16"/>
    </row>
    <row r="17" spans="1:27" s="23" customFormat="1">
      <c r="A17" s="551" t="s">
        <v>253</v>
      </c>
      <c r="B17" s="261">
        <f t="shared" si="12"/>
        <v>0</v>
      </c>
      <c r="C17" s="261">
        <f t="shared" si="12"/>
        <v>0</v>
      </c>
      <c r="D17" s="261">
        <f t="shared" ref="D17:Z17" si="14">D7</f>
        <v>0</v>
      </c>
      <c r="E17" s="261">
        <f t="shared" si="14"/>
        <v>-98345.430000000008</v>
      </c>
      <c r="F17" s="261">
        <f t="shared" si="14"/>
        <v>-98345.430000000008</v>
      </c>
      <c r="G17" s="261">
        <f t="shared" si="14"/>
        <v>-98345.430000000008</v>
      </c>
      <c r="H17" s="261">
        <f t="shared" si="14"/>
        <v>-98345.430000000008</v>
      </c>
      <c r="I17" s="261">
        <f t="shared" si="14"/>
        <v>-98345.430000000008</v>
      </c>
      <c r="J17" s="261">
        <f t="shared" si="14"/>
        <v>-98345.430000000008</v>
      </c>
      <c r="K17" s="261">
        <f t="shared" si="14"/>
        <v>-98345.430000000008</v>
      </c>
      <c r="L17" s="261">
        <f t="shared" si="14"/>
        <v>-98345.430000000008</v>
      </c>
      <c r="M17" s="261">
        <f t="shared" si="14"/>
        <v>-98345.430000000008</v>
      </c>
      <c r="N17" s="261">
        <f t="shared" si="14"/>
        <v>-98345.430000000008</v>
      </c>
      <c r="O17" s="261">
        <f t="shared" si="14"/>
        <v>-98345.430000000008</v>
      </c>
      <c r="P17" s="261">
        <f t="shared" si="14"/>
        <v>-98345.430000000008</v>
      </c>
      <c r="Q17" s="261">
        <f t="shared" si="14"/>
        <v>0</v>
      </c>
      <c r="R17" s="261">
        <f t="shared" si="14"/>
        <v>0</v>
      </c>
      <c r="S17" s="261">
        <f t="shared" si="14"/>
        <v>0</v>
      </c>
      <c r="T17" s="261">
        <f t="shared" si="14"/>
        <v>0</v>
      </c>
      <c r="U17" s="261">
        <f t="shared" si="14"/>
        <v>0</v>
      </c>
      <c r="V17" s="261">
        <f t="shared" si="14"/>
        <v>0</v>
      </c>
      <c r="W17" s="261">
        <f t="shared" si="14"/>
        <v>0</v>
      </c>
      <c r="X17" s="261">
        <f t="shared" si="14"/>
        <v>0</v>
      </c>
      <c r="Y17" s="261">
        <f t="shared" si="14"/>
        <v>0</v>
      </c>
      <c r="Z17" s="261">
        <f t="shared" si="14"/>
        <v>0</v>
      </c>
    </row>
    <row r="18" spans="1:27" s="23" customFormat="1">
      <c r="A18" s="551" t="s">
        <v>172</v>
      </c>
      <c r="B18" s="261">
        <f t="shared" si="12"/>
        <v>0</v>
      </c>
      <c r="C18" s="261">
        <f t="shared" si="12"/>
        <v>0</v>
      </c>
      <c r="D18" s="261">
        <f t="shared" ref="D18:K18" si="15">D8</f>
        <v>0</v>
      </c>
      <c r="E18" s="261">
        <f>E8</f>
        <v>1163909.05</v>
      </c>
      <c r="F18" s="261">
        <f t="shared" si="15"/>
        <v>1168826.3215000001</v>
      </c>
      <c r="G18" s="261">
        <f t="shared" si="15"/>
        <v>1173891.111145</v>
      </c>
      <c r="H18" s="261">
        <f t="shared" si="15"/>
        <v>1179107.8444793499</v>
      </c>
      <c r="I18" s="261">
        <f t="shared" si="15"/>
        <v>1184481.0798137304</v>
      </c>
      <c r="J18" s="261">
        <f t="shared" si="15"/>
        <v>1190015.5122081423</v>
      </c>
      <c r="K18" s="261">
        <f t="shared" si="15"/>
        <v>1195715.9775743866</v>
      </c>
      <c r="L18" s="261">
        <f t="shared" ref="L18:Z18" si="16">L8</f>
        <v>1201587.4569016183</v>
      </c>
      <c r="M18" s="261">
        <f t="shared" si="16"/>
        <v>1207635.0806086666</v>
      </c>
      <c r="N18" s="261">
        <f t="shared" si="16"/>
        <v>1213864.1330269268</v>
      </c>
      <c r="O18" s="261">
        <f t="shared" si="16"/>
        <v>1220280.0570177345</v>
      </c>
      <c r="P18" s="261">
        <f t="shared" si="16"/>
        <v>1226888.4587282666</v>
      </c>
      <c r="Q18" s="261">
        <f t="shared" si="16"/>
        <v>0</v>
      </c>
      <c r="R18" s="261">
        <f t="shared" si="16"/>
        <v>0</v>
      </c>
      <c r="S18" s="261">
        <f t="shared" si="16"/>
        <v>0</v>
      </c>
      <c r="T18" s="261">
        <f t="shared" si="16"/>
        <v>0</v>
      </c>
      <c r="U18" s="261">
        <f t="shared" si="16"/>
        <v>0</v>
      </c>
      <c r="V18" s="261">
        <f t="shared" si="16"/>
        <v>0</v>
      </c>
      <c r="W18" s="261">
        <f t="shared" si="16"/>
        <v>0</v>
      </c>
      <c r="X18" s="261">
        <f t="shared" si="16"/>
        <v>0</v>
      </c>
      <c r="Y18" s="261">
        <f t="shared" si="16"/>
        <v>0</v>
      </c>
      <c r="Z18" s="261">
        <f t="shared" si="16"/>
        <v>0</v>
      </c>
    </row>
    <row r="19" spans="1:27" s="23" customFormat="1">
      <c r="A19" s="551" t="s">
        <v>173</v>
      </c>
      <c r="B19" s="555">
        <f>B14+B15+B16+B17+B18</f>
        <v>-375000</v>
      </c>
      <c r="C19" s="555">
        <f>C14+C15+C16+C17+C18</f>
        <v>-1747498.8987206188</v>
      </c>
      <c r="D19" s="555">
        <f t="shared" ref="D19:L19" si="17">D14+D15+D16+D17+D18</f>
        <v>-3193343.4070106721</v>
      </c>
      <c r="E19" s="555">
        <f t="shared" si="17"/>
        <v>-3170929.2552654883</v>
      </c>
      <c r="F19" s="555">
        <f t="shared" si="17"/>
        <v>-3136275.9416081929</v>
      </c>
      <c r="G19" s="555">
        <f t="shared" si="17"/>
        <v>-3085237.8576124609</v>
      </c>
      <c r="H19" s="555">
        <f t="shared" si="17"/>
        <v>-3012310.7493962785</v>
      </c>
      <c r="I19" s="555">
        <f t="shared" si="17"/>
        <v>-2910187.7646634178</v>
      </c>
      <c r="J19" s="555">
        <f t="shared" si="17"/>
        <v>-2769170.4724325771</v>
      </c>
      <c r="K19" s="555">
        <f t="shared" si="17"/>
        <v>-2576387.4801719142</v>
      </c>
      <c r="L19" s="555">
        <f t="shared" si="17"/>
        <v>-2314757.7972666952</v>
      </c>
      <c r="M19" s="555">
        <f t="shared" ref="M19" si="18">M14+M15+M16+M17+M18</f>
        <v>-1961615.5625783901</v>
      </c>
      <c r="N19" s="555">
        <f t="shared" ref="N19" si="19">N14+N15+N16+N17+N18</f>
        <v>-1486885.5158956763</v>
      </c>
      <c r="O19" s="555">
        <f t="shared" ref="O19" si="20">O14+O15+O16+O17+O18</f>
        <v>-850662.45746690035</v>
      </c>
      <c r="P19" s="555">
        <f t="shared" ref="P19" si="21">P14+P15+P16+P17+P18</f>
        <v>9.115319699048996E-7</v>
      </c>
      <c r="Q19" s="555">
        <f t="shared" ref="Q19" si="22">Q14+Q15+Q16+Q17+Q18</f>
        <v>1.2092964031368634E-6</v>
      </c>
      <c r="R19" s="555">
        <f t="shared" ref="R19" si="23">R14+R15+R16+R17+R18</f>
        <v>1.6043296767663866E-6</v>
      </c>
      <c r="S19" s="555">
        <f t="shared" ref="S19" si="24">S14+S15+S16+S17+S18</f>
        <v>2.1284059930028899E-6</v>
      </c>
      <c r="T19" s="555">
        <f t="shared" ref="T19:U19" si="25">T14+T15+T16+T17+T18</f>
        <v>2.8236790334648075E-6</v>
      </c>
      <c r="U19" s="555">
        <f t="shared" si="25"/>
        <v>3.7460725586379816E-6</v>
      </c>
      <c r="V19" s="555">
        <f t="shared" ref="V19" si="26">V14+V15+V16+V17+V18</f>
        <v>4.9697785931998041E-6</v>
      </c>
      <c r="W19" s="555">
        <f t="shared" ref="W19" si="27">W14+W15+W16+W17+W18</f>
        <v>6.5932250053392229E-6</v>
      </c>
      <c r="X19" s="555">
        <f t="shared" ref="X19" si="28">X14+X15+X16+X17+X18</f>
        <v>8.7469924777960263E-6</v>
      </c>
      <c r="Y19" s="555">
        <f t="shared" ref="Y19" si="29">Y14+Y15+Y16+Y17+Y18</f>
        <v>1.1604317666189493E-5</v>
      </c>
      <c r="Z19" s="555">
        <f t="shared" ref="Z19" si="30">Z14+Z15+Z16+Z17+Z18</f>
        <v>1.5395027358222652E-5</v>
      </c>
    </row>
    <row r="21" spans="1:27">
      <c r="A21" s="559" t="s">
        <v>174</v>
      </c>
      <c r="B21" s="558">
        <v>1</v>
      </c>
      <c r="C21" s="558">
        <v>2</v>
      </c>
      <c r="D21" s="558">
        <v>3</v>
      </c>
      <c r="E21" s="558">
        <v>4</v>
      </c>
      <c r="F21" s="558">
        <v>5</v>
      </c>
      <c r="G21" s="558">
        <v>6</v>
      </c>
      <c r="H21" s="558">
        <v>7</v>
      </c>
      <c r="I21" s="558">
        <v>8</v>
      </c>
      <c r="J21" s="558">
        <v>9</v>
      </c>
      <c r="K21" s="558">
        <v>10</v>
      </c>
      <c r="L21" s="558">
        <v>11</v>
      </c>
      <c r="M21" s="558">
        <v>12</v>
      </c>
      <c r="N21" s="558">
        <v>13</v>
      </c>
      <c r="O21" s="558">
        <v>14</v>
      </c>
      <c r="P21" s="558">
        <v>15</v>
      </c>
      <c r="Q21" s="558">
        <v>16</v>
      </c>
      <c r="R21" s="558">
        <v>17</v>
      </c>
      <c r="S21" s="558">
        <v>18</v>
      </c>
      <c r="T21" s="558">
        <v>19</v>
      </c>
      <c r="U21" s="558">
        <v>20</v>
      </c>
      <c r="V21" s="558">
        <v>21</v>
      </c>
      <c r="W21" s="558">
        <v>22</v>
      </c>
      <c r="X21" s="558">
        <v>23</v>
      </c>
      <c r="Y21" s="558">
        <v>24</v>
      </c>
      <c r="Z21" s="558">
        <v>25</v>
      </c>
      <c r="AA21" s="550" t="s">
        <v>134</v>
      </c>
    </row>
    <row r="22" spans="1:27" collapsed="1">
      <c r="A22" s="3" t="s">
        <v>175</v>
      </c>
      <c r="B22" s="118">
        <f>B23+B24</f>
        <v>375000</v>
      </c>
      <c r="C22" s="118">
        <f t="shared" ref="C22:Z22" si="31">C23+C24</f>
        <v>1372498.8987206188</v>
      </c>
      <c r="D22" s="118">
        <f t="shared" si="31"/>
        <v>1445844.5082900533</v>
      </c>
      <c r="E22" s="118">
        <f t="shared" si="31"/>
        <v>1043149.4682548164</v>
      </c>
      <c r="F22" s="118">
        <f t="shared" si="31"/>
        <v>1035827.5778427047</v>
      </c>
      <c r="G22" s="118">
        <f t="shared" si="31"/>
        <v>1024507.5971492678</v>
      </c>
      <c r="H22" s="118">
        <f t="shared" si="31"/>
        <v>1007835.3062631674</v>
      </c>
      <c r="I22" s="118">
        <f t="shared" si="31"/>
        <v>984012.66508086957</v>
      </c>
      <c r="J22" s="118">
        <f t="shared" si="31"/>
        <v>950652.78997730149</v>
      </c>
      <c r="K22" s="118">
        <f t="shared" si="31"/>
        <v>904587.55531372374</v>
      </c>
      <c r="L22" s="118">
        <f t="shared" si="31"/>
        <v>841612.34399639897</v>
      </c>
      <c r="M22" s="118">
        <f t="shared" si="31"/>
        <v>756147.41592036153</v>
      </c>
      <c r="N22" s="118">
        <f t="shared" si="31"/>
        <v>640788.65634421306</v>
      </c>
      <c r="O22" s="118">
        <f t="shared" si="31"/>
        <v>485711.5685889587</v>
      </c>
      <c r="P22" s="118">
        <f t="shared" si="31"/>
        <v>277880.57126045477</v>
      </c>
      <c r="Q22" s="118">
        <f t="shared" si="31"/>
        <v>-2.9776443323196386E-7</v>
      </c>
      <c r="R22" s="118">
        <f t="shared" si="31"/>
        <v>-3.9503327362952333E-7</v>
      </c>
      <c r="S22" s="118">
        <f t="shared" si="31"/>
        <v>-5.2407631623650319E-7</v>
      </c>
      <c r="T22" s="118">
        <f t="shared" si="31"/>
        <v>-6.9527304046191763E-7</v>
      </c>
      <c r="U22" s="118">
        <f t="shared" si="31"/>
        <v>-9.2239352517317405E-7</v>
      </c>
      <c r="V22" s="118">
        <f t="shared" si="31"/>
        <v>-1.2237060345618227E-6</v>
      </c>
      <c r="W22" s="118">
        <f t="shared" si="31"/>
        <v>-1.6234464121394193E-6</v>
      </c>
      <c r="X22" s="118">
        <f t="shared" si="31"/>
        <v>-2.1537674724568025E-6</v>
      </c>
      <c r="Y22" s="118">
        <f t="shared" si="31"/>
        <v>-2.8573251883934668E-6</v>
      </c>
      <c r="Z22" s="118">
        <f t="shared" si="31"/>
        <v>-3.7907096920331584E-6</v>
      </c>
      <c r="AA22" s="301">
        <f>SUM(B22:Z22)</f>
        <v>13146056.922988426</v>
      </c>
    </row>
    <row r="23" spans="1:27" s="146" customFormat="1" ht="13.15" hidden="1" outlineLevel="1">
      <c r="A23" s="556" t="s">
        <v>176</v>
      </c>
      <c r="B23" s="145">
        <f t="shared" ref="B23:Z23" si="32">-B6</f>
        <v>375000</v>
      </c>
      <c r="C23" s="145">
        <f t="shared" si="32"/>
        <v>1250000</v>
      </c>
      <c r="D23" s="145">
        <f t="shared" si="32"/>
        <v>874999.99999999988</v>
      </c>
      <c r="E23" s="145">
        <f t="shared" si="32"/>
        <v>0</v>
      </c>
      <c r="F23" s="145">
        <f t="shared" si="32"/>
        <v>0</v>
      </c>
      <c r="G23" s="145">
        <f t="shared" si="32"/>
        <v>0</v>
      </c>
      <c r="H23" s="145">
        <f t="shared" si="32"/>
        <v>0</v>
      </c>
      <c r="I23" s="145">
        <f t="shared" si="32"/>
        <v>0</v>
      </c>
      <c r="J23" s="145">
        <f t="shared" si="32"/>
        <v>0</v>
      </c>
      <c r="K23" s="145">
        <f t="shared" si="32"/>
        <v>0</v>
      </c>
      <c r="L23" s="145">
        <f t="shared" si="32"/>
        <v>0</v>
      </c>
      <c r="M23" s="145">
        <f t="shared" si="32"/>
        <v>0</v>
      </c>
      <c r="N23" s="145">
        <f t="shared" si="32"/>
        <v>0</v>
      </c>
      <c r="O23" s="145">
        <f t="shared" si="32"/>
        <v>0</v>
      </c>
      <c r="P23" s="145">
        <f t="shared" si="32"/>
        <v>0</v>
      </c>
      <c r="Q23" s="145">
        <f t="shared" si="32"/>
        <v>0</v>
      </c>
      <c r="R23" s="145">
        <f t="shared" si="32"/>
        <v>0</v>
      </c>
      <c r="S23" s="145">
        <f t="shared" si="32"/>
        <v>0</v>
      </c>
      <c r="T23" s="145">
        <f t="shared" si="32"/>
        <v>0</v>
      </c>
      <c r="U23" s="145">
        <f t="shared" si="32"/>
        <v>0</v>
      </c>
      <c r="V23" s="145">
        <f t="shared" si="32"/>
        <v>0</v>
      </c>
      <c r="W23" s="145">
        <f t="shared" si="32"/>
        <v>0</v>
      </c>
      <c r="X23" s="145">
        <f t="shared" si="32"/>
        <v>0</v>
      </c>
      <c r="Y23" s="145">
        <f t="shared" si="32"/>
        <v>0</v>
      </c>
      <c r="Z23" s="145">
        <f t="shared" si="32"/>
        <v>0</v>
      </c>
      <c r="AA23" s="557">
        <f>SUM(B23:Z23)</f>
        <v>2500000</v>
      </c>
    </row>
    <row r="24" spans="1:27" s="146" customFormat="1" ht="13.15" hidden="1" outlineLevel="1">
      <c r="A24" s="556" t="s">
        <v>49</v>
      </c>
      <c r="B24" s="145">
        <f t="shared" ref="B24:Z24" si="33">-B15</f>
        <v>0</v>
      </c>
      <c r="C24" s="145">
        <f t="shared" si="33"/>
        <v>122498.8987206188</v>
      </c>
      <c r="D24" s="145">
        <f t="shared" si="33"/>
        <v>570844.50829005335</v>
      </c>
      <c r="E24" s="145">
        <f t="shared" si="33"/>
        <v>1043149.4682548164</v>
      </c>
      <c r="F24" s="145">
        <f t="shared" si="33"/>
        <v>1035827.5778427047</v>
      </c>
      <c r="G24" s="145">
        <f t="shared" si="33"/>
        <v>1024507.5971492678</v>
      </c>
      <c r="H24" s="145">
        <f t="shared" si="33"/>
        <v>1007835.3062631674</v>
      </c>
      <c r="I24" s="145">
        <f t="shared" si="33"/>
        <v>984012.66508086957</v>
      </c>
      <c r="J24" s="145">
        <f t="shared" si="33"/>
        <v>950652.78997730149</v>
      </c>
      <c r="K24" s="145">
        <f t="shared" si="33"/>
        <v>904587.55531372374</v>
      </c>
      <c r="L24" s="145">
        <f t="shared" si="33"/>
        <v>841612.34399639897</v>
      </c>
      <c r="M24" s="145">
        <f t="shared" si="33"/>
        <v>756147.41592036153</v>
      </c>
      <c r="N24" s="145">
        <f t="shared" si="33"/>
        <v>640788.65634421306</v>
      </c>
      <c r="O24" s="145">
        <f t="shared" si="33"/>
        <v>485711.5685889587</v>
      </c>
      <c r="P24" s="145">
        <f t="shared" si="33"/>
        <v>277880.57126045477</v>
      </c>
      <c r="Q24" s="145">
        <f t="shared" si="33"/>
        <v>-2.9776443323196386E-7</v>
      </c>
      <c r="R24" s="145">
        <f t="shared" si="33"/>
        <v>-3.9503327362952333E-7</v>
      </c>
      <c r="S24" s="145">
        <f t="shared" si="33"/>
        <v>-5.2407631623650319E-7</v>
      </c>
      <c r="T24" s="145">
        <f t="shared" si="33"/>
        <v>-6.9527304046191763E-7</v>
      </c>
      <c r="U24" s="145">
        <f t="shared" si="33"/>
        <v>-9.2239352517317405E-7</v>
      </c>
      <c r="V24" s="145">
        <f t="shared" si="33"/>
        <v>-1.2237060345618227E-6</v>
      </c>
      <c r="W24" s="145">
        <f t="shared" si="33"/>
        <v>-1.6234464121394193E-6</v>
      </c>
      <c r="X24" s="145">
        <f t="shared" si="33"/>
        <v>-2.1537674724568025E-6</v>
      </c>
      <c r="Y24" s="145">
        <f t="shared" si="33"/>
        <v>-2.8573251883934668E-6</v>
      </c>
      <c r="Z24" s="145">
        <f t="shared" si="33"/>
        <v>-3.7907096920331584E-6</v>
      </c>
      <c r="AA24" s="557">
        <f>SUM(B24:Z24)</f>
        <v>10646056.922988428</v>
      </c>
    </row>
    <row r="25" spans="1:27">
      <c r="A25" s="3" t="s">
        <v>177</v>
      </c>
      <c r="B25" s="118">
        <f>'Infrastruk. sukūrimo sąnaudos'!N8</f>
        <v>375000</v>
      </c>
      <c r="C25" s="118">
        <f>'Infrastruk. sukūrimo sąnaudos'!AA8</f>
        <v>1250000</v>
      </c>
      <c r="D25" s="118">
        <f>'Infrastruk. sukūrimo sąnaudos'!AN8</f>
        <v>874999.99999999988</v>
      </c>
      <c r="E25" s="118">
        <f>'Infrastruk. sukūrimo sąnaudos'!BA8</f>
        <v>0</v>
      </c>
      <c r="F25" s="118">
        <f>'Infrastruk. sukūrimo sąnaudos'!BN8</f>
        <v>0</v>
      </c>
      <c r="G25" s="118">
        <f>'Infrastruk. sukūrimo sąnaudos'!CA8</f>
        <v>0</v>
      </c>
      <c r="H25" s="118">
        <f>'Infrastruk. sukūrimo sąnaudos'!CN8</f>
        <v>0</v>
      </c>
      <c r="I25" s="118">
        <f>'Infrastruk. sukūrimo sąnaudos'!DA8</f>
        <v>0</v>
      </c>
      <c r="J25" s="118">
        <f>'Infrastruk. sukūrimo sąnaudos'!DN8</f>
        <v>0</v>
      </c>
      <c r="K25" s="118">
        <f>'Infrastruk. sukūrimo sąnaudos'!EA8</f>
        <v>0</v>
      </c>
      <c r="L25" s="118">
        <f>'Infrastruk. sukūrimo sąnaudos'!EN8</f>
        <v>0</v>
      </c>
      <c r="M25" s="118">
        <f>'Infrastruk. sukūrimo sąnaudos'!FA8</f>
        <v>0</v>
      </c>
      <c r="N25" s="118">
        <f>'Infrastruk. sukūrimo sąnaudos'!FN8</f>
        <v>0</v>
      </c>
      <c r="O25" s="118">
        <f>'Infrastruk. sukūrimo sąnaudos'!GA8</f>
        <v>0</v>
      </c>
      <c r="P25" s="118">
        <f>'Infrastruk. sukūrimo sąnaudos'!GN8</f>
        <v>0</v>
      </c>
      <c r="Q25" s="118">
        <f>'Infrastruk. sukūrimo sąnaudos'!HA8</f>
        <v>0</v>
      </c>
      <c r="R25" s="118">
        <f>'Infrastruk. sukūrimo sąnaudos'!HN8</f>
        <v>0</v>
      </c>
      <c r="S25" s="118">
        <f>'Infrastruk. sukūrimo sąnaudos'!IA8</f>
        <v>0</v>
      </c>
      <c r="T25" s="118">
        <f>'Infrastruk. sukūrimo sąnaudos'!IN8</f>
        <v>0</v>
      </c>
      <c r="U25" s="118">
        <f>'Infrastruk. sukūrimo sąnaudos'!JA8</f>
        <v>0</v>
      </c>
      <c r="V25" s="118">
        <f>'Infrastruk. sukūrimo sąnaudos'!JN8</f>
        <v>0</v>
      </c>
      <c r="W25" s="118">
        <f>'Infrastruk. sukūrimo sąnaudos'!KA8</f>
        <v>0</v>
      </c>
      <c r="X25" s="118">
        <f>'Infrastruk. sukūrimo sąnaudos'!KN8</f>
        <v>0</v>
      </c>
      <c r="Y25" s="118">
        <f>'Infrastruk. sukūrimo sąnaudos'!LA8</f>
        <v>0</v>
      </c>
      <c r="Z25" s="118">
        <f>'Infrastruk. sukūrimo sąnaudos'!LN8</f>
        <v>0</v>
      </c>
      <c r="AA25" s="301">
        <f>SUM(B25:Z25)</f>
        <v>2500000</v>
      </c>
    </row>
    <row r="26" spans="1:27" s="12" customFormat="1">
      <c r="A26" s="319" t="s">
        <v>106</v>
      </c>
      <c r="B26" s="301">
        <f>B22-B25</f>
        <v>0</v>
      </c>
      <c r="C26" s="301">
        <f t="shared" ref="C26:Z26" si="34">C22-C25</f>
        <v>122498.8987206188</v>
      </c>
      <c r="D26" s="301">
        <f t="shared" si="34"/>
        <v>570844.50829005346</v>
      </c>
      <c r="E26" s="301">
        <f t="shared" si="34"/>
        <v>1043149.4682548164</v>
      </c>
      <c r="F26" s="301">
        <f t="shared" si="34"/>
        <v>1035827.5778427047</v>
      </c>
      <c r="G26" s="301">
        <f t="shared" si="34"/>
        <v>1024507.5971492678</v>
      </c>
      <c r="H26" s="301">
        <f t="shared" si="34"/>
        <v>1007835.3062631674</v>
      </c>
      <c r="I26" s="301">
        <f t="shared" si="34"/>
        <v>984012.66508086957</v>
      </c>
      <c r="J26" s="301">
        <f t="shared" si="34"/>
        <v>950652.78997730149</v>
      </c>
      <c r="K26" s="301">
        <f t="shared" si="34"/>
        <v>904587.55531372374</v>
      </c>
      <c r="L26" s="301">
        <f t="shared" si="34"/>
        <v>841612.34399639897</v>
      </c>
      <c r="M26" s="301">
        <f t="shared" si="34"/>
        <v>756147.41592036153</v>
      </c>
      <c r="N26" s="301">
        <f t="shared" si="34"/>
        <v>640788.65634421306</v>
      </c>
      <c r="O26" s="301">
        <f t="shared" si="34"/>
        <v>485711.5685889587</v>
      </c>
      <c r="P26" s="301">
        <f t="shared" si="34"/>
        <v>277880.57126045477</v>
      </c>
      <c r="Q26" s="301">
        <f t="shared" si="34"/>
        <v>-2.9776443323196386E-7</v>
      </c>
      <c r="R26" s="301">
        <f t="shared" si="34"/>
        <v>-3.9503327362952333E-7</v>
      </c>
      <c r="S26" s="301">
        <f t="shared" si="34"/>
        <v>-5.2407631623650319E-7</v>
      </c>
      <c r="T26" s="301">
        <f t="shared" si="34"/>
        <v>-6.9527304046191763E-7</v>
      </c>
      <c r="U26" s="301">
        <f t="shared" si="34"/>
        <v>-9.2239352517317405E-7</v>
      </c>
      <c r="V26" s="301">
        <f t="shared" si="34"/>
        <v>-1.2237060345618227E-6</v>
      </c>
      <c r="W26" s="301">
        <f t="shared" si="34"/>
        <v>-1.6234464121394193E-6</v>
      </c>
      <c r="X26" s="301">
        <f t="shared" si="34"/>
        <v>-2.1537674724568025E-6</v>
      </c>
      <c r="Y26" s="301">
        <f t="shared" si="34"/>
        <v>-2.8573251883934668E-6</v>
      </c>
      <c r="Z26" s="301">
        <f t="shared" si="34"/>
        <v>-3.7907096920331584E-6</v>
      </c>
      <c r="AA26" s="301">
        <f>SUM(B26:Z26)</f>
        <v>10646056.922988428</v>
      </c>
    </row>
    <row r="27" spans="1:27">
      <c r="AA27"/>
    </row>
    <row r="28" spans="1:27">
      <c r="A28" s="559" t="s">
        <v>178</v>
      </c>
      <c r="B28" s="558">
        <v>1</v>
      </c>
      <c r="C28" s="558">
        <v>2</v>
      </c>
      <c r="D28" s="558">
        <v>3</v>
      </c>
      <c r="E28" s="558">
        <v>4</v>
      </c>
      <c r="F28" s="558">
        <v>5</v>
      </c>
      <c r="G28" s="558">
        <v>6</v>
      </c>
      <c r="H28" s="558">
        <v>7</v>
      </c>
      <c r="I28" s="558">
        <v>8</v>
      </c>
      <c r="J28" s="558">
        <v>9</v>
      </c>
      <c r="K28" s="558">
        <v>10</v>
      </c>
      <c r="L28" s="558">
        <v>11</v>
      </c>
      <c r="M28" s="558">
        <v>12</v>
      </c>
      <c r="N28" s="558">
        <v>13</v>
      </c>
      <c r="O28" s="558">
        <v>14</v>
      </c>
      <c r="P28" s="558">
        <v>15</v>
      </c>
      <c r="Q28" s="558">
        <v>16</v>
      </c>
      <c r="R28" s="558">
        <v>17</v>
      </c>
      <c r="S28" s="558">
        <v>18</v>
      </c>
      <c r="T28" s="558">
        <v>19</v>
      </c>
      <c r="U28" s="558">
        <v>20</v>
      </c>
      <c r="V28" s="558">
        <v>21</v>
      </c>
      <c r="W28" s="558">
        <v>22</v>
      </c>
      <c r="X28" s="558">
        <v>23</v>
      </c>
      <c r="Y28" s="558">
        <v>24</v>
      </c>
      <c r="Z28" s="558">
        <v>25</v>
      </c>
      <c r="AA28"/>
    </row>
    <row r="29" spans="1:27">
      <c r="A29" s="3" t="s">
        <v>250</v>
      </c>
      <c r="B29" s="25">
        <f t="shared" ref="B29:Z29" si="35">-B19</f>
        <v>375000</v>
      </c>
      <c r="C29" s="25">
        <f t="shared" si="35"/>
        <v>1747498.8987206188</v>
      </c>
      <c r="D29" s="25">
        <f t="shared" si="35"/>
        <v>3193343.4070106721</v>
      </c>
      <c r="E29" s="25">
        <f t="shared" si="35"/>
        <v>3170929.2552654883</v>
      </c>
      <c r="F29" s="25">
        <f t="shared" si="35"/>
        <v>3136275.9416081929</v>
      </c>
      <c r="G29" s="25">
        <f t="shared" si="35"/>
        <v>3085237.8576124609</v>
      </c>
      <c r="H29" s="25">
        <f t="shared" si="35"/>
        <v>3012310.7493962785</v>
      </c>
      <c r="I29" s="25">
        <f t="shared" si="35"/>
        <v>2910187.7646634178</v>
      </c>
      <c r="J29" s="25">
        <f t="shared" si="35"/>
        <v>2769170.4724325771</v>
      </c>
      <c r="K29" s="25">
        <f t="shared" si="35"/>
        <v>2576387.4801719142</v>
      </c>
      <c r="L29" s="25">
        <f t="shared" si="35"/>
        <v>2314757.7972666952</v>
      </c>
      <c r="M29" s="25">
        <f t="shared" si="35"/>
        <v>1961615.5625783901</v>
      </c>
      <c r="N29" s="25">
        <f t="shared" si="35"/>
        <v>1486885.5158956763</v>
      </c>
      <c r="O29" s="25">
        <f t="shared" si="35"/>
        <v>850662.45746690035</v>
      </c>
      <c r="P29" s="25">
        <f t="shared" si="35"/>
        <v>-9.115319699048996E-7</v>
      </c>
      <c r="Q29" s="25">
        <f t="shared" si="35"/>
        <v>-1.2092964031368634E-6</v>
      </c>
      <c r="R29" s="25">
        <f t="shared" si="35"/>
        <v>-1.6043296767663866E-6</v>
      </c>
      <c r="S29" s="25">
        <f t="shared" si="35"/>
        <v>-2.1284059930028899E-6</v>
      </c>
      <c r="T29" s="25">
        <f t="shared" si="35"/>
        <v>-2.8236790334648075E-6</v>
      </c>
      <c r="U29" s="25">
        <f t="shared" si="35"/>
        <v>-3.7460725586379816E-6</v>
      </c>
      <c r="V29" s="25">
        <f t="shared" si="35"/>
        <v>-4.9697785931998041E-6</v>
      </c>
      <c r="W29" s="25">
        <f t="shared" si="35"/>
        <v>-6.5932250053392229E-6</v>
      </c>
      <c r="X29" s="25">
        <f t="shared" si="35"/>
        <v>-8.7469924777960263E-6</v>
      </c>
      <c r="Y29" s="25">
        <f t="shared" si="35"/>
        <v>-1.1604317666189493E-5</v>
      </c>
      <c r="Z29" s="25">
        <f t="shared" si="35"/>
        <v>-1.5395027358222652E-5</v>
      </c>
      <c r="AA29"/>
    </row>
    <row r="30" spans="1:27">
      <c r="A30" s="3" t="s">
        <v>179</v>
      </c>
      <c r="B30" s="25">
        <f>+B16+B17+B18</f>
        <v>-375000</v>
      </c>
      <c r="C30" s="25">
        <f>+B30+C16+C17+C18</f>
        <v>-1625000</v>
      </c>
      <c r="D30" s="25">
        <f t="shared" ref="D30:Z30" si="36">+C30+D16+D17+D18</f>
        <v>-2500000</v>
      </c>
      <c r="E30" s="25">
        <f t="shared" si="36"/>
        <v>-1434436.3800000001</v>
      </c>
      <c r="F30" s="25">
        <f t="shared" si="36"/>
        <v>-363955.48849999998</v>
      </c>
      <c r="G30" s="25">
        <f t="shared" si="36"/>
        <v>711590.19264500006</v>
      </c>
      <c r="H30" s="25">
        <f t="shared" si="36"/>
        <v>1792352.60712435</v>
      </c>
      <c r="I30" s="25">
        <f t="shared" si="36"/>
        <v>2878488.2569380803</v>
      </c>
      <c r="J30" s="25">
        <f t="shared" si="36"/>
        <v>3970158.3391462225</v>
      </c>
      <c r="K30" s="25">
        <f t="shared" si="36"/>
        <v>5067528.8867206089</v>
      </c>
      <c r="L30" s="25">
        <f t="shared" si="36"/>
        <v>6170770.9136222275</v>
      </c>
      <c r="M30" s="25">
        <f t="shared" si="36"/>
        <v>7280060.5642308947</v>
      </c>
      <c r="N30" s="25">
        <f t="shared" si="36"/>
        <v>8395579.2672578208</v>
      </c>
      <c r="O30" s="25">
        <f t="shared" si="36"/>
        <v>9517513.8942755554</v>
      </c>
      <c r="P30" s="25">
        <f t="shared" si="36"/>
        <v>10646056.923003823</v>
      </c>
      <c r="Q30" s="25">
        <f t="shared" si="36"/>
        <v>10646056.923003823</v>
      </c>
      <c r="R30" s="25">
        <f t="shared" si="36"/>
        <v>10646056.923003823</v>
      </c>
      <c r="S30" s="25">
        <f t="shared" si="36"/>
        <v>10646056.923003823</v>
      </c>
      <c r="T30" s="25">
        <f t="shared" si="36"/>
        <v>10646056.923003823</v>
      </c>
      <c r="U30" s="25">
        <f t="shared" si="36"/>
        <v>10646056.923003823</v>
      </c>
      <c r="V30" s="25">
        <f t="shared" si="36"/>
        <v>10646056.923003823</v>
      </c>
      <c r="W30" s="25">
        <f t="shared" si="36"/>
        <v>10646056.923003823</v>
      </c>
      <c r="X30" s="25">
        <f t="shared" si="36"/>
        <v>10646056.923003823</v>
      </c>
      <c r="Y30" s="25">
        <f t="shared" si="36"/>
        <v>10646056.923003823</v>
      </c>
      <c r="Z30" s="25">
        <f t="shared" si="36"/>
        <v>10646056.923003823</v>
      </c>
      <c r="AA30"/>
    </row>
    <row r="31" spans="1:27">
      <c r="AA31"/>
    </row>
    <row r="32" spans="1:27">
      <c r="B32" s="15"/>
      <c r="C32" s="15"/>
      <c r="D32" s="15"/>
      <c r="E32" s="15"/>
      <c r="F32" s="15"/>
      <c r="G32" s="15"/>
      <c r="H32" s="15"/>
      <c r="I32" s="15"/>
      <c r="J32" s="15"/>
      <c r="K32" s="15"/>
      <c r="L32" s="15"/>
      <c r="M32" s="15"/>
      <c r="N32" s="15"/>
      <c r="O32" s="15"/>
      <c r="P32" s="15"/>
      <c r="AA32"/>
    </row>
  </sheetData>
  <hyperlinks>
    <hyperlink ref="A1" location="'Valdymo darbalaukis'!A1" display="Atgal į valdymo darbalaukį"/>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O90"/>
  <sheetViews>
    <sheetView zoomScale="50" zoomScaleNormal="50" workbookViewId="0">
      <pane xSplit="1" ySplit="10" topLeftCell="N48" activePane="bottomRight" state="frozen"/>
      <selection pane="topRight" activeCell="B1" sqref="B1"/>
      <selection pane="bottomLeft" activeCell="A11" sqref="A11"/>
      <selection pane="bottomRight" activeCell="AW52" sqref="AW52"/>
    </sheetView>
  </sheetViews>
  <sheetFormatPr defaultRowHeight="14.25" outlineLevelRow="1" outlineLevelCol="1"/>
  <cols>
    <col min="1" max="1" width="74.06640625" bestFit="1" customWidth="1"/>
    <col min="2" max="2" width="8.46484375" hidden="1" customWidth="1" outlineLevel="1"/>
    <col min="3" max="13" width="10.06640625" hidden="1" customWidth="1" outlineLevel="1"/>
    <col min="14" max="14" width="10.06640625" bestFit="1" customWidth="1" collapsed="1"/>
    <col min="15" max="22" width="10.06640625" hidden="1" customWidth="1" outlineLevel="1"/>
    <col min="23" max="26" width="11.33203125" hidden="1" customWidth="1" outlineLevel="1"/>
    <col min="27" max="27" width="11.33203125" bestFit="1" customWidth="1" collapsed="1"/>
    <col min="28" max="39" width="11.33203125" hidden="1" customWidth="1" outlineLevel="1"/>
    <col min="40" max="40" width="12.53125" bestFit="1" customWidth="1" collapsed="1"/>
    <col min="41" max="52" width="11.33203125" customWidth="1" outlineLevel="1"/>
    <col min="53" max="53" width="12.53125" bestFit="1" customWidth="1"/>
    <col min="54" max="65" width="11.33203125" hidden="1" customWidth="1" outlineLevel="1"/>
    <col min="66" max="66" width="12.53125" bestFit="1" customWidth="1" collapsed="1"/>
    <col min="67" max="78" width="11.33203125" hidden="1" customWidth="1" outlineLevel="1"/>
    <col min="79" max="79" width="12.53125" bestFit="1" customWidth="1" collapsed="1"/>
    <col min="80" max="91" width="11.33203125" hidden="1" customWidth="1" outlineLevel="1"/>
    <col min="92" max="92" width="12.53125" bestFit="1" customWidth="1" collapsed="1"/>
    <col min="93" max="104" width="11.33203125" hidden="1" customWidth="1" outlineLevel="1"/>
    <col min="105" max="105" width="12.53125" bestFit="1" customWidth="1" collapsed="1"/>
    <col min="106" max="117" width="11.33203125" hidden="1" customWidth="1" outlineLevel="1"/>
    <col min="118" max="118" width="12.53125" bestFit="1" customWidth="1" collapsed="1"/>
    <col min="119" max="124" width="11.33203125" hidden="1" customWidth="1" outlineLevel="1"/>
    <col min="125" max="130" width="10.06640625" hidden="1" customWidth="1" outlineLevel="1"/>
    <col min="131" max="131" width="12.53125" bestFit="1" customWidth="1" collapsed="1"/>
    <col min="132" max="143" width="10.06640625" hidden="1" customWidth="1" outlineLevel="1"/>
    <col min="144" max="144" width="11.46484375" bestFit="1" customWidth="1" collapsed="1"/>
    <col min="145" max="155" width="10.06640625" hidden="1" customWidth="1" outlineLevel="1"/>
    <col min="156" max="156" width="10.59765625" hidden="1" customWidth="1" outlineLevel="1"/>
    <col min="157" max="157" width="11.46484375" bestFit="1" customWidth="1" collapsed="1"/>
    <col min="158" max="163" width="10.59765625" hidden="1" customWidth="1" outlineLevel="1"/>
    <col min="164" max="164" width="10.06640625" hidden="1" customWidth="1" outlineLevel="1"/>
    <col min="165" max="169" width="10.59765625" hidden="1" customWidth="1" outlineLevel="1"/>
    <col min="170" max="170" width="14.59765625" bestFit="1" customWidth="1" collapsed="1"/>
    <col min="171" max="176" width="10.59765625" hidden="1" customWidth="1" outlineLevel="1"/>
    <col min="177" max="178" width="10.06640625" hidden="1" customWidth="1" outlineLevel="1"/>
    <col min="179" max="182" width="10.59765625" hidden="1" customWidth="1" outlineLevel="1"/>
    <col min="183" max="183" width="10.59765625" bestFit="1" customWidth="1" collapsed="1"/>
    <col min="184" max="189" width="10.59765625" hidden="1" customWidth="1" outlineLevel="1"/>
    <col min="190" max="190" width="10.06640625" hidden="1" customWidth="1" outlineLevel="1"/>
    <col min="191" max="195" width="10.59765625" hidden="1" customWidth="1" outlineLevel="1"/>
    <col min="196" max="196" width="11.33203125" bestFit="1" customWidth="1" collapsed="1"/>
    <col min="197" max="208" width="7.59765625" hidden="1" customWidth="1" outlineLevel="1"/>
    <col min="209" max="209" width="5.59765625" bestFit="1" customWidth="1" collapsed="1"/>
    <col min="210" max="221" width="7.59765625" hidden="1" customWidth="1" outlineLevel="1"/>
    <col min="222" max="222" width="5.59765625" bestFit="1" customWidth="1" collapsed="1"/>
    <col min="223" max="234" width="7.59765625" hidden="1" customWidth="1" outlineLevel="1"/>
    <col min="235" max="235" width="5.59765625" bestFit="1" customWidth="1" collapsed="1"/>
    <col min="236" max="247" width="7.59765625" hidden="1" customWidth="1" outlineLevel="1"/>
    <col min="248" max="248" width="5.59765625" bestFit="1" customWidth="1" collapsed="1"/>
    <col min="249" max="260" width="7.59765625" hidden="1" customWidth="1" outlineLevel="1"/>
    <col min="261" max="261" width="5.59765625" bestFit="1" customWidth="1" collapsed="1"/>
    <col min="262" max="273" width="7.59765625" hidden="1" customWidth="1" outlineLevel="1"/>
    <col min="274" max="274" width="5.59765625" bestFit="1" customWidth="1" collapsed="1"/>
    <col min="275" max="286" width="7.59765625" hidden="1" customWidth="1" outlineLevel="1"/>
    <col min="287" max="287" width="5.59765625" bestFit="1" customWidth="1" collapsed="1"/>
    <col min="288" max="299" width="7.59765625" hidden="1" customWidth="1" outlineLevel="1"/>
    <col min="300" max="300" width="5.59765625" bestFit="1" customWidth="1" collapsed="1"/>
    <col min="301" max="312" width="7.59765625" hidden="1" customWidth="1" outlineLevel="1"/>
    <col min="313" max="313" width="5.59765625" bestFit="1" customWidth="1" collapsed="1"/>
    <col min="314" max="325" width="7.59765625" hidden="1" customWidth="1" outlineLevel="1"/>
    <col min="326" max="326" width="5.59765625" bestFit="1" customWidth="1" collapsed="1"/>
  </cols>
  <sheetData>
    <row r="1" spans="1:326">
      <c r="A1" s="1" t="s">
        <v>0</v>
      </c>
    </row>
    <row r="3" spans="1:326" ht="18">
      <c r="A3" s="425" t="s">
        <v>349</v>
      </c>
    </row>
    <row r="5" spans="1:326" hidden="1" outlineLevel="1">
      <c r="A5" s="429" t="s">
        <v>343</v>
      </c>
    </row>
    <row r="6" spans="1:326" hidden="1" outlineLevel="1">
      <c r="A6" s="430">
        <f>ROUND(SUM(B66:GN66),1)</f>
        <v>0</v>
      </c>
    </row>
    <row r="7" spans="1:326" hidden="1" outlineLevel="1">
      <c r="A7" s="426">
        <f>SUM(B74:GN74)</f>
        <v>0</v>
      </c>
    </row>
    <row r="8" spans="1:326" collapsed="1">
      <c r="A8" s="58"/>
    </row>
    <row r="9" spans="1:326">
      <c r="A9" s="589" t="s">
        <v>8</v>
      </c>
      <c r="B9" s="590">
        <f>+'Metinis atlyginimas'!B7</f>
        <v>44957</v>
      </c>
      <c r="C9" s="590">
        <f>+'Metinis atlyginimas'!C7</f>
        <v>44985</v>
      </c>
      <c r="D9" s="590">
        <f>+'Metinis atlyginimas'!D7</f>
        <v>45016</v>
      </c>
      <c r="E9" s="590">
        <f>+'Metinis atlyginimas'!E7</f>
        <v>45046</v>
      </c>
      <c r="F9" s="590">
        <f>+'Metinis atlyginimas'!F7</f>
        <v>45077</v>
      </c>
      <c r="G9" s="590">
        <f>+'Metinis atlyginimas'!G7</f>
        <v>45107</v>
      </c>
      <c r="H9" s="590">
        <f>+'Metinis atlyginimas'!H7</f>
        <v>45138</v>
      </c>
      <c r="I9" s="590">
        <f>+'Metinis atlyginimas'!I7</f>
        <v>45169</v>
      </c>
      <c r="J9" s="590">
        <f>+'Metinis atlyginimas'!J7</f>
        <v>45199</v>
      </c>
      <c r="K9" s="590">
        <f>+'Metinis atlyginimas'!K7</f>
        <v>45230</v>
      </c>
      <c r="L9" s="590">
        <f>+'Metinis atlyginimas'!L7</f>
        <v>45260</v>
      </c>
      <c r="M9" s="590">
        <f>+'Metinis atlyginimas'!M7</f>
        <v>45291</v>
      </c>
      <c r="N9" s="566">
        <f>+'Metinis atlyginimas'!N7</f>
        <v>2023</v>
      </c>
      <c r="O9" s="590">
        <f>+'Metinis atlyginimas'!O7</f>
        <v>45322</v>
      </c>
      <c r="P9" s="590">
        <f>+'Metinis atlyginimas'!P7</f>
        <v>45351</v>
      </c>
      <c r="Q9" s="590">
        <f>+'Metinis atlyginimas'!Q7</f>
        <v>45382</v>
      </c>
      <c r="R9" s="590">
        <f>+'Metinis atlyginimas'!R7</f>
        <v>45412</v>
      </c>
      <c r="S9" s="590">
        <f>+'Metinis atlyginimas'!S7</f>
        <v>45443</v>
      </c>
      <c r="T9" s="590">
        <f>+'Metinis atlyginimas'!T7</f>
        <v>45473</v>
      </c>
      <c r="U9" s="590">
        <f>+'Metinis atlyginimas'!U7</f>
        <v>45504</v>
      </c>
      <c r="V9" s="590">
        <f>+'Metinis atlyginimas'!V7</f>
        <v>45535</v>
      </c>
      <c r="W9" s="590">
        <f>+'Metinis atlyginimas'!W7</f>
        <v>45565</v>
      </c>
      <c r="X9" s="590">
        <f>+'Metinis atlyginimas'!X7</f>
        <v>45596</v>
      </c>
      <c r="Y9" s="590">
        <f>+'Metinis atlyginimas'!Y7</f>
        <v>45626</v>
      </c>
      <c r="Z9" s="590">
        <f>+'Metinis atlyginimas'!Z7</f>
        <v>45657</v>
      </c>
      <c r="AA9" s="566">
        <f>+'Metinis atlyginimas'!AA7</f>
        <v>2024</v>
      </c>
      <c r="AB9" s="590">
        <f>+'Metinis atlyginimas'!AB7</f>
        <v>45688</v>
      </c>
      <c r="AC9" s="590">
        <f>+'Metinis atlyginimas'!AC7</f>
        <v>45716</v>
      </c>
      <c r="AD9" s="590">
        <f>+'Metinis atlyginimas'!AD7</f>
        <v>45747</v>
      </c>
      <c r="AE9" s="590">
        <f>+'Metinis atlyginimas'!AE7</f>
        <v>45777</v>
      </c>
      <c r="AF9" s="590">
        <f>+'Metinis atlyginimas'!AF7</f>
        <v>45808</v>
      </c>
      <c r="AG9" s="590">
        <f>+'Metinis atlyginimas'!AG7</f>
        <v>45838</v>
      </c>
      <c r="AH9" s="590">
        <f>+'Metinis atlyginimas'!AH7</f>
        <v>45869</v>
      </c>
      <c r="AI9" s="590">
        <f>+'Metinis atlyginimas'!AI7</f>
        <v>45900</v>
      </c>
      <c r="AJ9" s="590">
        <f>+'Metinis atlyginimas'!AJ7</f>
        <v>45930</v>
      </c>
      <c r="AK9" s="590">
        <f>+'Metinis atlyginimas'!AK7</f>
        <v>45961</v>
      </c>
      <c r="AL9" s="590">
        <f>+'Metinis atlyginimas'!AL7</f>
        <v>45991</v>
      </c>
      <c r="AM9" s="590">
        <f>+'Metinis atlyginimas'!AM7</f>
        <v>46022</v>
      </c>
      <c r="AN9" s="566">
        <f>+'Metinis atlyginimas'!AN7</f>
        <v>2025</v>
      </c>
      <c r="AO9" s="590">
        <f>+'Metinis atlyginimas'!AO7</f>
        <v>46053</v>
      </c>
      <c r="AP9" s="590">
        <f>+'Metinis atlyginimas'!AP7</f>
        <v>46081</v>
      </c>
      <c r="AQ9" s="590">
        <f>+'Metinis atlyginimas'!AQ7</f>
        <v>46112</v>
      </c>
      <c r="AR9" s="590">
        <f>+'Metinis atlyginimas'!AR7</f>
        <v>46142</v>
      </c>
      <c r="AS9" s="590">
        <f>+'Metinis atlyginimas'!AS7</f>
        <v>46173</v>
      </c>
      <c r="AT9" s="590">
        <f>+'Metinis atlyginimas'!AT7</f>
        <v>46203</v>
      </c>
      <c r="AU9" s="590">
        <f>+'Metinis atlyginimas'!AU7</f>
        <v>46234</v>
      </c>
      <c r="AV9" s="590">
        <f>+'Metinis atlyginimas'!AV7</f>
        <v>46265</v>
      </c>
      <c r="AW9" s="590">
        <f>+'Metinis atlyginimas'!AW7</f>
        <v>46295</v>
      </c>
      <c r="AX9" s="590">
        <f>+'Metinis atlyginimas'!AX7</f>
        <v>46326</v>
      </c>
      <c r="AY9" s="590">
        <f>+'Metinis atlyginimas'!AY7</f>
        <v>46356</v>
      </c>
      <c r="AZ9" s="590">
        <f>+'Metinis atlyginimas'!AZ7</f>
        <v>46387</v>
      </c>
      <c r="BA9" s="566">
        <f>+'Metinis atlyginimas'!BA7</f>
        <v>2026</v>
      </c>
      <c r="BB9" s="590">
        <f>+'Metinis atlyginimas'!BB7</f>
        <v>46418</v>
      </c>
      <c r="BC9" s="590">
        <f>+'Metinis atlyginimas'!BC7</f>
        <v>46446</v>
      </c>
      <c r="BD9" s="590">
        <f>+'Metinis atlyginimas'!BD7</f>
        <v>46477</v>
      </c>
      <c r="BE9" s="590">
        <f>+'Metinis atlyginimas'!BE7</f>
        <v>46507</v>
      </c>
      <c r="BF9" s="590">
        <f>+'Metinis atlyginimas'!BF7</f>
        <v>46538</v>
      </c>
      <c r="BG9" s="590">
        <f>+'Metinis atlyginimas'!BG7</f>
        <v>46568</v>
      </c>
      <c r="BH9" s="590">
        <f>+'Metinis atlyginimas'!BH7</f>
        <v>46599</v>
      </c>
      <c r="BI9" s="590">
        <f>+'Metinis atlyginimas'!BI7</f>
        <v>46630</v>
      </c>
      <c r="BJ9" s="590">
        <f>+'Metinis atlyginimas'!BJ7</f>
        <v>46660</v>
      </c>
      <c r="BK9" s="590">
        <f>+'Metinis atlyginimas'!BK7</f>
        <v>46691</v>
      </c>
      <c r="BL9" s="590">
        <f>+'Metinis atlyginimas'!BL7</f>
        <v>46721</v>
      </c>
      <c r="BM9" s="590">
        <f>+'Metinis atlyginimas'!BM7</f>
        <v>46752</v>
      </c>
      <c r="BN9" s="566">
        <f>+'Metinis atlyginimas'!BN7</f>
        <v>2027</v>
      </c>
      <c r="BO9" s="590">
        <f>+'Metinis atlyginimas'!BO7</f>
        <v>46783</v>
      </c>
      <c r="BP9" s="590">
        <f>+'Metinis atlyginimas'!BP7</f>
        <v>46812</v>
      </c>
      <c r="BQ9" s="590">
        <f>+'Metinis atlyginimas'!BQ7</f>
        <v>46843</v>
      </c>
      <c r="BR9" s="590">
        <f>+'Metinis atlyginimas'!BR7</f>
        <v>46873</v>
      </c>
      <c r="BS9" s="590">
        <f>+'Metinis atlyginimas'!BS7</f>
        <v>46904</v>
      </c>
      <c r="BT9" s="590">
        <f>+'Metinis atlyginimas'!BT7</f>
        <v>46934</v>
      </c>
      <c r="BU9" s="590">
        <f>+'Metinis atlyginimas'!BU7</f>
        <v>46965</v>
      </c>
      <c r="BV9" s="590">
        <f>+'Metinis atlyginimas'!BV7</f>
        <v>46996</v>
      </c>
      <c r="BW9" s="590">
        <f>+'Metinis atlyginimas'!BW7</f>
        <v>47026</v>
      </c>
      <c r="BX9" s="590">
        <f>+'Metinis atlyginimas'!BX7</f>
        <v>47057</v>
      </c>
      <c r="BY9" s="590">
        <f>+'Metinis atlyginimas'!BY7</f>
        <v>47087</v>
      </c>
      <c r="BZ9" s="590">
        <f>+'Metinis atlyginimas'!BZ7</f>
        <v>47118</v>
      </c>
      <c r="CA9" s="566">
        <f>+'Metinis atlyginimas'!CA7</f>
        <v>2028</v>
      </c>
      <c r="CB9" s="590">
        <f>+'Metinis atlyginimas'!CB7</f>
        <v>47149</v>
      </c>
      <c r="CC9" s="590">
        <f>+'Metinis atlyginimas'!CC7</f>
        <v>47177</v>
      </c>
      <c r="CD9" s="590">
        <f>+'Metinis atlyginimas'!CD7</f>
        <v>47208</v>
      </c>
      <c r="CE9" s="590">
        <f>+'Metinis atlyginimas'!CE7</f>
        <v>47238</v>
      </c>
      <c r="CF9" s="590">
        <f>+'Metinis atlyginimas'!CF7</f>
        <v>47269</v>
      </c>
      <c r="CG9" s="590">
        <f>+'Metinis atlyginimas'!CG7</f>
        <v>47299</v>
      </c>
      <c r="CH9" s="590">
        <f>+'Metinis atlyginimas'!CH7</f>
        <v>47330</v>
      </c>
      <c r="CI9" s="590">
        <f>+'Metinis atlyginimas'!CI7</f>
        <v>47361</v>
      </c>
      <c r="CJ9" s="590">
        <f>+'Metinis atlyginimas'!CJ7</f>
        <v>47391</v>
      </c>
      <c r="CK9" s="590">
        <f>+'Metinis atlyginimas'!CK7</f>
        <v>47422</v>
      </c>
      <c r="CL9" s="590">
        <f>+'Metinis atlyginimas'!CL7</f>
        <v>47452</v>
      </c>
      <c r="CM9" s="590">
        <f>+'Metinis atlyginimas'!CM7</f>
        <v>47483</v>
      </c>
      <c r="CN9" s="566">
        <f>+'Metinis atlyginimas'!CN7</f>
        <v>2029</v>
      </c>
      <c r="CO9" s="590">
        <f>+'Metinis atlyginimas'!CO7</f>
        <v>47514</v>
      </c>
      <c r="CP9" s="590">
        <f>+'Metinis atlyginimas'!CP7</f>
        <v>47542</v>
      </c>
      <c r="CQ9" s="590">
        <f>+'Metinis atlyginimas'!CQ7</f>
        <v>47573</v>
      </c>
      <c r="CR9" s="590">
        <f>+'Metinis atlyginimas'!CR7</f>
        <v>47603</v>
      </c>
      <c r="CS9" s="590">
        <f>+'Metinis atlyginimas'!CS7</f>
        <v>47634</v>
      </c>
      <c r="CT9" s="590">
        <f>+'Metinis atlyginimas'!CT7</f>
        <v>47664</v>
      </c>
      <c r="CU9" s="590">
        <f>+'Metinis atlyginimas'!CU7</f>
        <v>47695</v>
      </c>
      <c r="CV9" s="590">
        <f>+'Metinis atlyginimas'!CV7</f>
        <v>47726</v>
      </c>
      <c r="CW9" s="590">
        <f>+'Metinis atlyginimas'!CW7</f>
        <v>47756</v>
      </c>
      <c r="CX9" s="590">
        <f>+'Metinis atlyginimas'!CX7</f>
        <v>47787</v>
      </c>
      <c r="CY9" s="590">
        <f>+'Metinis atlyginimas'!CY7</f>
        <v>47817</v>
      </c>
      <c r="CZ9" s="590">
        <f>+'Metinis atlyginimas'!CZ7</f>
        <v>47848</v>
      </c>
      <c r="DA9" s="566">
        <f>+'Metinis atlyginimas'!DA7</f>
        <v>2030</v>
      </c>
      <c r="DB9" s="590">
        <f>+'Metinis atlyginimas'!DB7</f>
        <v>47879</v>
      </c>
      <c r="DC9" s="590">
        <f>+'Metinis atlyginimas'!DC7</f>
        <v>47907</v>
      </c>
      <c r="DD9" s="590">
        <f>+'Metinis atlyginimas'!DD7</f>
        <v>47938</v>
      </c>
      <c r="DE9" s="590">
        <f>+'Metinis atlyginimas'!DE7</f>
        <v>47968</v>
      </c>
      <c r="DF9" s="590">
        <f>+'Metinis atlyginimas'!DF7</f>
        <v>47999</v>
      </c>
      <c r="DG9" s="590">
        <f>+'Metinis atlyginimas'!DG7</f>
        <v>48029</v>
      </c>
      <c r="DH9" s="590">
        <f>+'Metinis atlyginimas'!DH7</f>
        <v>48060</v>
      </c>
      <c r="DI9" s="590">
        <f>+'Metinis atlyginimas'!DI7</f>
        <v>48091</v>
      </c>
      <c r="DJ9" s="590">
        <f>+'Metinis atlyginimas'!DJ7</f>
        <v>48121</v>
      </c>
      <c r="DK9" s="590">
        <f>+'Metinis atlyginimas'!DK7</f>
        <v>48152</v>
      </c>
      <c r="DL9" s="590">
        <f>+'Metinis atlyginimas'!DL7</f>
        <v>48182</v>
      </c>
      <c r="DM9" s="590">
        <f>+'Metinis atlyginimas'!DM7</f>
        <v>48213</v>
      </c>
      <c r="DN9" s="566">
        <f>+'Metinis atlyginimas'!DN7</f>
        <v>2031</v>
      </c>
      <c r="DO9" s="590">
        <f>+'Metinis atlyginimas'!DO7</f>
        <v>48244</v>
      </c>
      <c r="DP9" s="590">
        <f>+'Metinis atlyginimas'!DP7</f>
        <v>48273</v>
      </c>
      <c r="DQ9" s="590">
        <f>+'Metinis atlyginimas'!DQ7</f>
        <v>48304</v>
      </c>
      <c r="DR9" s="590">
        <f>+'Metinis atlyginimas'!DR7</f>
        <v>48334</v>
      </c>
      <c r="DS9" s="590">
        <f>+'Metinis atlyginimas'!DS7</f>
        <v>48365</v>
      </c>
      <c r="DT9" s="590">
        <f>+'Metinis atlyginimas'!DT7</f>
        <v>48395</v>
      </c>
      <c r="DU9" s="590">
        <f>+'Metinis atlyginimas'!DU7</f>
        <v>48426</v>
      </c>
      <c r="DV9" s="590">
        <f>+'Metinis atlyginimas'!DV7</f>
        <v>48457</v>
      </c>
      <c r="DW9" s="590">
        <f>+'Metinis atlyginimas'!DW7</f>
        <v>48487</v>
      </c>
      <c r="DX9" s="590">
        <f>+'Metinis atlyginimas'!DX7</f>
        <v>48518</v>
      </c>
      <c r="DY9" s="590">
        <f>+'Metinis atlyginimas'!DY7</f>
        <v>48548</v>
      </c>
      <c r="DZ9" s="590">
        <f>+'Metinis atlyginimas'!DZ7</f>
        <v>48579</v>
      </c>
      <c r="EA9" s="566">
        <f>+'Metinis atlyginimas'!EA7</f>
        <v>2032</v>
      </c>
      <c r="EB9" s="590">
        <f>+'Metinis atlyginimas'!EB7</f>
        <v>48610</v>
      </c>
      <c r="EC9" s="590">
        <f>+'Metinis atlyginimas'!EC7</f>
        <v>48638</v>
      </c>
      <c r="ED9" s="590">
        <f>+'Metinis atlyginimas'!ED7</f>
        <v>48669</v>
      </c>
      <c r="EE9" s="590">
        <f>+'Metinis atlyginimas'!EE7</f>
        <v>48699</v>
      </c>
      <c r="EF9" s="590">
        <f>+'Metinis atlyginimas'!EF7</f>
        <v>48730</v>
      </c>
      <c r="EG9" s="590">
        <f>+'Metinis atlyginimas'!EG7</f>
        <v>48760</v>
      </c>
      <c r="EH9" s="590">
        <f>+'Metinis atlyginimas'!EH7</f>
        <v>48791</v>
      </c>
      <c r="EI9" s="590">
        <f>+'Metinis atlyginimas'!EI7</f>
        <v>48822</v>
      </c>
      <c r="EJ9" s="590">
        <f>+'Metinis atlyginimas'!EJ7</f>
        <v>48852</v>
      </c>
      <c r="EK9" s="590">
        <f>+'Metinis atlyginimas'!EK7</f>
        <v>48883</v>
      </c>
      <c r="EL9" s="590">
        <f>+'Metinis atlyginimas'!EL7</f>
        <v>48913</v>
      </c>
      <c r="EM9" s="590">
        <f>+'Metinis atlyginimas'!EM7</f>
        <v>48944</v>
      </c>
      <c r="EN9" s="566">
        <f>+'Metinis atlyginimas'!EN7</f>
        <v>2033</v>
      </c>
      <c r="EO9" s="590">
        <f>+'Metinis atlyginimas'!EO7</f>
        <v>48975</v>
      </c>
      <c r="EP9" s="590">
        <f>+'Metinis atlyginimas'!EP7</f>
        <v>49003</v>
      </c>
      <c r="EQ9" s="590">
        <f>+'Metinis atlyginimas'!EQ7</f>
        <v>49034</v>
      </c>
      <c r="ER9" s="590">
        <f>+'Metinis atlyginimas'!ER7</f>
        <v>49064</v>
      </c>
      <c r="ES9" s="590">
        <f>+'Metinis atlyginimas'!ES7</f>
        <v>49095</v>
      </c>
      <c r="ET9" s="590">
        <f>+'Metinis atlyginimas'!ET7</f>
        <v>49125</v>
      </c>
      <c r="EU9" s="590">
        <f>+'Metinis atlyginimas'!EU7</f>
        <v>49156</v>
      </c>
      <c r="EV9" s="590">
        <f>+'Metinis atlyginimas'!EV7</f>
        <v>49187</v>
      </c>
      <c r="EW9" s="590">
        <f>+'Metinis atlyginimas'!EW7</f>
        <v>49217</v>
      </c>
      <c r="EX9" s="590">
        <f>+'Metinis atlyginimas'!EX7</f>
        <v>49248</v>
      </c>
      <c r="EY9" s="590">
        <f>+'Metinis atlyginimas'!EY7</f>
        <v>49278</v>
      </c>
      <c r="EZ9" s="590">
        <f>+'Metinis atlyginimas'!EZ7</f>
        <v>49309</v>
      </c>
      <c r="FA9" s="566">
        <f>+'Metinis atlyginimas'!FA7</f>
        <v>2034</v>
      </c>
      <c r="FB9" s="590">
        <f>+'Metinis atlyginimas'!FB7</f>
        <v>49340</v>
      </c>
      <c r="FC9" s="590">
        <f>+'Metinis atlyginimas'!FC7</f>
        <v>49368</v>
      </c>
      <c r="FD9" s="590">
        <f>+'Metinis atlyginimas'!FD7</f>
        <v>49399</v>
      </c>
      <c r="FE9" s="590">
        <f>+'Metinis atlyginimas'!FE7</f>
        <v>49429</v>
      </c>
      <c r="FF9" s="590">
        <f>+'Metinis atlyginimas'!FF7</f>
        <v>49460</v>
      </c>
      <c r="FG9" s="590">
        <f>+'Metinis atlyginimas'!FG7</f>
        <v>49490</v>
      </c>
      <c r="FH9" s="590">
        <f>+'Metinis atlyginimas'!FH7</f>
        <v>49521</v>
      </c>
      <c r="FI9" s="590">
        <f>+'Metinis atlyginimas'!FI7</f>
        <v>49552</v>
      </c>
      <c r="FJ9" s="590">
        <f>+'Metinis atlyginimas'!FJ7</f>
        <v>49582</v>
      </c>
      <c r="FK9" s="590">
        <f>+'Metinis atlyginimas'!FK7</f>
        <v>49613</v>
      </c>
      <c r="FL9" s="590">
        <f>+'Metinis atlyginimas'!FL7</f>
        <v>49643</v>
      </c>
      <c r="FM9" s="590">
        <f>+'Metinis atlyginimas'!FM7</f>
        <v>49674</v>
      </c>
      <c r="FN9" s="566">
        <f>+'Metinis atlyginimas'!FN7</f>
        <v>2035</v>
      </c>
      <c r="FO9" s="590">
        <f>+'Metinis atlyginimas'!FO7</f>
        <v>49705</v>
      </c>
      <c r="FP9" s="590">
        <f>+'Metinis atlyginimas'!FP7</f>
        <v>49734</v>
      </c>
      <c r="FQ9" s="590">
        <f>+'Metinis atlyginimas'!FQ7</f>
        <v>49765</v>
      </c>
      <c r="FR9" s="590">
        <f>+'Metinis atlyginimas'!FR7</f>
        <v>49795</v>
      </c>
      <c r="FS9" s="590">
        <f>+'Metinis atlyginimas'!FS7</f>
        <v>49826</v>
      </c>
      <c r="FT9" s="590">
        <f>+'Metinis atlyginimas'!FT7</f>
        <v>49856</v>
      </c>
      <c r="FU9" s="590">
        <f>+'Metinis atlyginimas'!FU7</f>
        <v>49887</v>
      </c>
      <c r="FV9" s="590">
        <f>+'Metinis atlyginimas'!FV7</f>
        <v>49918</v>
      </c>
      <c r="FW9" s="590">
        <f>+'Metinis atlyginimas'!FW7</f>
        <v>49948</v>
      </c>
      <c r="FX9" s="590">
        <f>+'Metinis atlyginimas'!FX7</f>
        <v>49979</v>
      </c>
      <c r="FY9" s="590">
        <f>+'Metinis atlyginimas'!FY7</f>
        <v>50009</v>
      </c>
      <c r="FZ9" s="590">
        <f>+'Metinis atlyginimas'!FZ7</f>
        <v>50040</v>
      </c>
      <c r="GA9" s="566">
        <f>+'Metinis atlyginimas'!GA7</f>
        <v>2036</v>
      </c>
      <c r="GB9" s="590">
        <f>+'Metinis atlyginimas'!GB7</f>
        <v>50071</v>
      </c>
      <c r="GC9" s="590">
        <f>+'Metinis atlyginimas'!GC7</f>
        <v>50099</v>
      </c>
      <c r="GD9" s="590">
        <f>+'Metinis atlyginimas'!GD7</f>
        <v>50130</v>
      </c>
      <c r="GE9" s="590">
        <f>+'Metinis atlyginimas'!GE7</f>
        <v>50160</v>
      </c>
      <c r="GF9" s="590">
        <f>+'Metinis atlyginimas'!GF7</f>
        <v>50191</v>
      </c>
      <c r="GG9" s="590">
        <f>+'Metinis atlyginimas'!GG7</f>
        <v>50221</v>
      </c>
      <c r="GH9" s="590">
        <f>+'Metinis atlyginimas'!GH7</f>
        <v>50252</v>
      </c>
      <c r="GI9" s="590">
        <f>+'Metinis atlyginimas'!GI7</f>
        <v>50283</v>
      </c>
      <c r="GJ9" s="590">
        <f>+'Metinis atlyginimas'!GJ7</f>
        <v>50313</v>
      </c>
      <c r="GK9" s="590">
        <f>+'Metinis atlyginimas'!GK7</f>
        <v>50344</v>
      </c>
      <c r="GL9" s="590">
        <f>+'Metinis atlyginimas'!GL7</f>
        <v>50374</v>
      </c>
      <c r="GM9" s="590">
        <f>+'Metinis atlyginimas'!GM7</f>
        <v>50405</v>
      </c>
      <c r="GN9" s="566">
        <f>+'Metinis atlyginimas'!GN7</f>
        <v>2037</v>
      </c>
      <c r="GO9" s="590">
        <f>+'Metinis atlyginimas'!GO7</f>
        <v>50436</v>
      </c>
      <c r="GP9" s="590">
        <f>+'Metinis atlyginimas'!GP7</f>
        <v>50464</v>
      </c>
      <c r="GQ9" s="590">
        <f>+'Metinis atlyginimas'!GQ7</f>
        <v>50495</v>
      </c>
      <c r="GR9" s="590">
        <f>+'Metinis atlyginimas'!GR7</f>
        <v>50525</v>
      </c>
      <c r="GS9" s="590">
        <f>+'Metinis atlyginimas'!GS7</f>
        <v>50556</v>
      </c>
      <c r="GT9" s="590">
        <f>+'Metinis atlyginimas'!GT7</f>
        <v>50586</v>
      </c>
      <c r="GU9" s="590">
        <f>+'Metinis atlyginimas'!GU7</f>
        <v>50617</v>
      </c>
      <c r="GV9" s="590">
        <f>+'Metinis atlyginimas'!GV7</f>
        <v>50648</v>
      </c>
      <c r="GW9" s="590">
        <f>+'Metinis atlyginimas'!GW7</f>
        <v>50678</v>
      </c>
      <c r="GX9" s="590">
        <f>+'Metinis atlyginimas'!GX7</f>
        <v>50709</v>
      </c>
      <c r="GY9" s="590">
        <f>+'Metinis atlyginimas'!GY7</f>
        <v>50739</v>
      </c>
      <c r="GZ9" s="590">
        <f>+'Metinis atlyginimas'!GZ7</f>
        <v>50770</v>
      </c>
      <c r="HA9" s="566">
        <f>+'Metinis atlyginimas'!HA7</f>
        <v>2038</v>
      </c>
      <c r="HB9" s="590">
        <f>+'Metinis atlyginimas'!HB7</f>
        <v>50801</v>
      </c>
      <c r="HC9" s="590">
        <f>+'Metinis atlyginimas'!HC7</f>
        <v>50829</v>
      </c>
      <c r="HD9" s="590">
        <f>+'Metinis atlyginimas'!HD7</f>
        <v>50860</v>
      </c>
      <c r="HE9" s="590">
        <f>+'Metinis atlyginimas'!HE7</f>
        <v>50890</v>
      </c>
      <c r="HF9" s="590">
        <f>+'Metinis atlyginimas'!HF7</f>
        <v>50921</v>
      </c>
      <c r="HG9" s="590">
        <f>+'Metinis atlyginimas'!HG7</f>
        <v>50951</v>
      </c>
      <c r="HH9" s="590">
        <f>+'Metinis atlyginimas'!HH7</f>
        <v>50982</v>
      </c>
      <c r="HI9" s="590">
        <f>+'Metinis atlyginimas'!HI7</f>
        <v>51013</v>
      </c>
      <c r="HJ9" s="590">
        <f>+'Metinis atlyginimas'!HJ7</f>
        <v>51043</v>
      </c>
      <c r="HK9" s="590">
        <f>+'Metinis atlyginimas'!HK7</f>
        <v>51074</v>
      </c>
      <c r="HL9" s="590">
        <f>+'Metinis atlyginimas'!HL7</f>
        <v>51104</v>
      </c>
      <c r="HM9" s="590">
        <f>+'Metinis atlyginimas'!HM7</f>
        <v>51135</v>
      </c>
      <c r="HN9" s="566">
        <f>+'Metinis atlyginimas'!HN7</f>
        <v>2039</v>
      </c>
      <c r="HO9" s="590">
        <f>+'Metinis atlyginimas'!HO7</f>
        <v>51166</v>
      </c>
      <c r="HP9" s="590">
        <f>+'Metinis atlyginimas'!HP7</f>
        <v>51195</v>
      </c>
      <c r="HQ9" s="590">
        <f>+'Metinis atlyginimas'!HQ7</f>
        <v>51226</v>
      </c>
      <c r="HR9" s="590">
        <f>+'Metinis atlyginimas'!HR7</f>
        <v>51256</v>
      </c>
      <c r="HS9" s="590">
        <f>+'Metinis atlyginimas'!HS7</f>
        <v>51287</v>
      </c>
      <c r="HT9" s="590">
        <f>+'Metinis atlyginimas'!HT7</f>
        <v>51317</v>
      </c>
      <c r="HU9" s="590">
        <f>+'Metinis atlyginimas'!HU7</f>
        <v>51348</v>
      </c>
      <c r="HV9" s="590">
        <f>+'Metinis atlyginimas'!HV7</f>
        <v>51379</v>
      </c>
      <c r="HW9" s="590">
        <f>+'Metinis atlyginimas'!HW7</f>
        <v>51409</v>
      </c>
      <c r="HX9" s="590">
        <f>+'Metinis atlyginimas'!HX7</f>
        <v>51440</v>
      </c>
      <c r="HY9" s="590">
        <f>+'Metinis atlyginimas'!HY7</f>
        <v>51470</v>
      </c>
      <c r="HZ9" s="590">
        <f>+'Metinis atlyginimas'!HZ7</f>
        <v>51501</v>
      </c>
      <c r="IA9" s="566">
        <f>+'Metinis atlyginimas'!IA7</f>
        <v>2040</v>
      </c>
      <c r="IB9" s="590">
        <f>+'Metinis atlyginimas'!IB7</f>
        <v>51532</v>
      </c>
      <c r="IC9" s="590">
        <f>+'Metinis atlyginimas'!IC7</f>
        <v>51560</v>
      </c>
      <c r="ID9" s="590">
        <f>+'Metinis atlyginimas'!ID7</f>
        <v>51591</v>
      </c>
      <c r="IE9" s="590">
        <f>+'Metinis atlyginimas'!IE7</f>
        <v>51621</v>
      </c>
      <c r="IF9" s="590">
        <f>+'Metinis atlyginimas'!IF7</f>
        <v>51652</v>
      </c>
      <c r="IG9" s="590">
        <f>+'Metinis atlyginimas'!IG7</f>
        <v>51682</v>
      </c>
      <c r="IH9" s="590">
        <f>+'Metinis atlyginimas'!IH7</f>
        <v>51713</v>
      </c>
      <c r="II9" s="590">
        <f>+'Metinis atlyginimas'!II7</f>
        <v>51744</v>
      </c>
      <c r="IJ9" s="590">
        <f>+'Metinis atlyginimas'!IJ7</f>
        <v>51774</v>
      </c>
      <c r="IK9" s="590">
        <f>+'Metinis atlyginimas'!IK7</f>
        <v>51805</v>
      </c>
      <c r="IL9" s="590">
        <f>+'Metinis atlyginimas'!IL7</f>
        <v>51835</v>
      </c>
      <c r="IM9" s="590">
        <f>+'Metinis atlyginimas'!IM7</f>
        <v>51866</v>
      </c>
      <c r="IN9" s="566">
        <f>+'Metinis atlyginimas'!IN7</f>
        <v>2041</v>
      </c>
      <c r="IO9" s="590">
        <f>+'Metinis atlyginimas'!IO7</f>
        <v>51897</v>
      </c>
      <c r="IP9" s="590">
        <f>+'Metinis atlyginimas'!IP7</f>
        <v>51925</v>
      </c>
      <c r="IQ9" s="590">
        <f>+'Metinis atlyginimas'!IQ7</f>
        <v>51956</v>
      </c>
      <c r="IR9" s="590">
        <f>+'Metinis atlyginimas'!IR7</f>
        <v>51986</v>
      </c>
      <c r="IS9" s="590">
        <f>+'Metinis atlyginimas'!IS7</f>
        <v>52017</v>
      </c>
      <c r="IT9" s="590">
        <f>+'Metinis atlyginimas'!IT7</f>
        <v>52047</v>
      </c>
      <c r="IU9" s="590">
        <f>+'Metinis atlyginimas'!IU7</f>
        <v>52078</v>
      </c>
      <c r="IV9" s="590">
        <f>+'Metinis atlyginimas'!IV7</f>
        <v>52109</v>
      </c>
      <c r="IW9" s="590">
        <f>+'Metinis atlyginimas'!IW7</f>
        <v>52139</v>
      </c>
      <c r="IX9" s="590">
        <f>+'Metinis atlyginimas'!IX7</f>
        <v>52170</v>
      </c>
      <c r="IY9" s="590">
        <f>+'Metinis atlyginimas'!IY7</f>
        <v>52200</v>
      </c>
      <c r="IZ9" s="590">
        <f>+'Metinis atlyginimas'!IZ7</f>
        <v>52231</v>
      </c>
      <c r="JA9" s="566">
        <f>+'Metinis atlyginimas'!JA7</f>
        <v>2042</v>
      </c>
      <c r="JB9" s="590">
        <f>+'Metinis atlyginimas'!JB7</f>
        <v>52262</v>
      </c>
      <c r="JC9" s="590">
        <f>+'Metinis atlyginimas'!JC7</f>
        <v>52290</v>
      </c>
      <c r="JD9" s="590">
        <f>+'Metinis atlyginimas'!JD7</f>
        <v>52321</v>
      </c>
      <c r="JE9" s="590">
        <f>+'Metinis atlyginimas'!JE7</f>
        <v>52351</v>
      </c>
      <c r="JF9" s="590">
        <f>+'Metinis atlyginimas'!JF7</f>
        <v>52382</v>
      </c>
      <c r="JG9" s="590">
        <f>+'Metinis atlyginimas'!JG7</f>
        <v>52412</v>
      </c>
      <c r="JH9" s="590">
        <f>+'Metinis atlyginimas'!JH7</f>
        <v>52443</v>
      </c>
      <c r="JI9" s="590">
        <f>+'Metinis atlyginimas'!JI7</f>
        <v>52474</v>
      </c>
      <c r="JJ9" s="590">
        <f>+'Metinis atlyginimas'!JJ7</f>
        <v>52504</v>
      </c>
      <c r="JK9" s="590">
        <f>+'Metinis atlyginimas'!JK7</f>
        <v>52535</v>
      </c>
      <c r="JL9" s="590">
        <f>+'Metinis atlyginimas'!JL7</f>
        <v>52565</v>
      </c>
      <c r="JM9" s="590">
        <f>+'Metinis atlyginimas'!JM7</f>
        <v>52596</v>
      </c>
      <c r="JN9" s="566">
        <f>+'Metinis atlyginimas'!JN7</f>
        <v>2043</v>
      </c>
      <c r="JO9" s="590">
        <f>+'Metinis atlyginimas'!JO7</f>
        <v>52627</v>
      </c>
      <c r="JP9" s="590">
        <f>+'Metinis atlyginimas'!JP7</f>
        <v>52656</v>
      </c>
      <c r="JQ9" s="590">
        <f>+'Metinis atlyginimas'!JQ7</f>
        <v>52687</v>
      </c>
      <c r="JR9" s="590">
        <f>+'Metinis atlyginimas'!JR7</f>
        <v>52717</v>
      </c>
      <c r="JS9" s="590">
        <f>+'Metinis atlyginimas'!JS7</f>
        <v>52748</v>
      </c>
      <c r="JT9" s="590">
        <f>+'Metinis atlyginimas'!JT7</f>
        <v>52778</v>
      </c>
      <c r="JU9" s="590">
        <f>+'Metinis atlyginimas'!JU7</f>
        <v>52809</v>
      </c>
      <c r="JV9" s="590">
        <f>+'Metinis atlyginimas'!JV7</f>
        <v>52840</v>
      </c>
      <c r="JW9" s="590">
        <f>+'Metinis atlyginimas'!JW7</f>
        <v>52870</v>
      </c>
      <c r="JX9" s="590">
        <f>+'Metinis atlyginimas'!JX7</f>
        <v>52901</v>
      </c>
      <c r="JY9" s="590">
        <f>+'Metinis atlyginimas'!JY7</f>
        <v>52931</v>
      </c>
      <c r="JZ9" s="590">
        <f>+'Metinis atlyginimas'!JZ7</f>
        <v>52962</v>
      </c>
      <c r="KA9" s="566">
        <f>+'Metinis atlyginimas'!KA7</f>
        <v>2044</v>
      </c>
      <c r="KB9" s="590">
        <f>+'Metinis atlyginimas'!KB7</f>
        <v>52993</v>
      </c>
      <c r="KC9" s="590">
        <f>+'Metinis atlyginimas'!KC7</f>
        <v>53021</v>
      </c>
      <c r="KD9" s="590">
        <f>+'Metinis atlyginimas'!KD7</f>
        <v>53052</v>
      </c>
      <c r="KE9" s="590">
        <f>+'Metinis atlyginimas'!KE7</f>
        <v>53082</v>
      </c>
      <c r="KF9" s="590">
        <f>+'Metinis atlyginimas'!KF7</f>
        <v>53113</v>
      </c>
      <c r="KG9" s="590">
        <f>+'Metinis atlyginimas'!KG7</f>
        <v>53143</v>
      </c>
      <c r="KH9" s="590">
        <f>+'Metinis atlyginimas'!KH7</f>
        <v>53174</v>
      </c>
      <c r="KI9" s="590">
        <f>+'Metinis atlyginimas'!KI7</f>
        <v>53205</v>
      </c>
      <c r="KJ9" s="590">
        <f>+'Metinis atlyginimas'!KJ7</f>
        <v>53235</v>
      </c>
      <c r="KK9" s="590">
        <f>+'Metinis atlyginimas'!KK7</f>
        <v>53266</v>
      </c>
      <c r="KL9" s="590">
        <f>+'Metinis atlyginimas'!KL7</f>
        <v>53296</v>
      </c>
      <c r="KM9" s="590">
        <f>+'Metinis atlyginimas'!KM7</f>
        <v>53327</v>
      </c>
      <c r="KN9" s="566">
        <f>+'Metinis atlyginimas'!KN7</f>
        <v>2045</v>
      </c>
      <c r="KO9" s="590">
        <f>+'Metinis atlyginimas'!KO7</f>
        <v>53358</v>
      </c>
      <c r="KP9" s="590">
        <f>+'Metinis atlyginimas'!KP7</f>
        <v>53386</v>
      </c>
      <c r="KQ9" s="590">
        <f>+'Metinis atlyginimas'!KQ7</f>
        <v>53417</v>
      </c>
      <c r="KR9" s="590">
        <f>+'Metinis atlyginimas'!KR7</f>
        <v>53447</v>
      </c>
      <c r="KS9" s="590">
        <f>+'Metinis atlyginimas'!KS7</f>
        <v>53478</v>
      </c>
      <c r="KT9" s="590">
        <f>+'Metinis atlyginimas'!KT7</f>
        <v>53508</v>
      </c>
      <c r="KU9" s="590">
        <f>+'Metinis atlyginimas'!KU7</f>
        <v>53539</v>
      </c>
      <c r="KV9" s="590">
        <f>+'Metinis atlyginimas'!KV7</f>
        <v>53570</v>
      </c>
      <c r="KW9" s="590">
        <f>+'Metinis atlyginimas'!KW7</f>
        <v>53600</v>
      </c>
      <c r="KX9" s="590">
        <f>+'Metinis atlyginimas'!KX7</f>
        <v>53631</v>
      </c>
      <c r="KY9" s="590">
        <f>+'Metinis atlyginimas'!KY7</f>
        <v>53661</v>
      </c>
      <c r="KZ9" s="590">
        <f>+'Metinis atlyginimas'!KZ7</f>
        <v>53692</v>
      </c>
      <c r="LA9" s="566">
        <f>+'Metinis atlyginimas'!LA7</f>
        <v>2046</v>
      </c>
      <c r="LB9" s="590">
        <f>+'Metinis atlyginimas'!LB7</f>
        <v>53723</v>
      </c>
      <c r="LC9" s="590">
        <f>+'Metinis atlyginimas'!LC7</f>
        <v>53751</v>
      </c>
      <c r="LD9" s="590">
        <f>+'Metinis atlyginimas'!LD7</f>
        <v>53782</v>
      </c>
      <c r="LE9" s="590">
        <f>+'Metinis atlyginimas'!LE7</f>
        <v>53812</v>
      </c>
      <c r="LF9" s="590">
        <f>+'Metinis atlyginimas'!LF7</f>
        <v>53843</v>
      </c>
      <c r="LG9" s="590">
        <f>+'Metinis atlyginimas'!LG7</f>
        <v>53873</v>
      </c>
      <c r="LH9" s="590">
        <f>+'Metinis atlyginimas'!LH7</f>
        <v>53904</v>
      </c>
      <c r="LI9" s="590">
        <f>+'Metinis atlyginimas'!LI7</f>
        <v>53935</v>
      </c>
      <c r="LJ9" s="590">
        <f>+'Metinis atlyginimas'!LJ7</f>
        <v>53965</v>
      </c>
      <c r="LK9" s="590">
        <f>+'Metinis atlyginimas'!LK7</f>
        <v>53996</v>
      </c>
      <c r="LL9" s="590">
        <f>+'Metinis atlyginimas'!LL7</f>
        <v>54026</v>
      </c>
      <c r="LM9" s="590">
        <f>+'Metinis atlyginimas'!LM7</f>
        <v>54057</v>
      </c>
      <c r="LN9" s="566">
        <f>+'Metinis atlyginimas'!LN7</f>
        <v>2047</v>
      </c>
    </row>
    <row r="10" spans="1:326">
      <c r="A10" s="589" t="s">
        <v>10</v>
      </c>
      <c r="B10" s="565">
        <v>1</v>
      </c>
      <c r="C10" s="565">
        <v>2</v>
      </c>
      <c r="D10" s="565">
        <v>3</v>
      </c>
      <c r="E10" s="565">
        <v>4</v>
      </c>
      <c r="F10" s="565">
        <v>5</v>
      </c>
      <c r="G10" s="565">
        <v>6</v>
      </c>
      <c r="H10" s="565">
        <v>7</v>
      </c>
      <c r="I10" s="565">
        <v>8</v>
      </c>
      <c r="J10" s="565">
        <v>9</v>
      </c>
      <c r="K10" s="565">
        <v>10</v>
      </c>
      <c r="L10" s="565">
        <v>11</v>
      </c>
      <c r="M10" s="565">
        <v>12</v>
      </c>
      <c r="N10" s="568">
        <v>1</v>
      </c>
      <c r="O10" s="591">
        <f>M10+1</f>
        <v>13</v>
      </c>
      <c r="P10" s="591">
        <f>O10+1</f>
        <v>14</v>
      </c>
      <c r="Q10" s="591">
        <f t="shared" ref="Q10:Z10" si="0">P10+1</f>
        <v>15</v>
      </c>
      <c r="R10" s="591">
        <f t="shared" si="0"/>
        <v>16</v>
      </c>
      <c r="S10" s="591">
        <f t="shared" si="0"/>
        <v>17</v>
      </c>
      <c r="T10" s="591">
        <f t="shared" si="0"/>
        <v>18</v>
      </c>
      <c r="U10" s="591">
        <f t="shared" si="0"/>
        <v>19</v>
      </c>
      <c r="V10" s="591">
        <f t="shared" si="0"/>
        <v>20</v>
      </c>
      <c r="W10" s="591">
        <f t="shared" si="0"/>
        <v>21</v>
      </c>
      <c r="X10" s="591">
        <f t="shared" si="0"/>
        <v>22</v>
      </c>
      <c r="Y10" s="591">
        <f t="shared" si="0"/>
        <v>23</v>
      </c>
      <c r="Z10" s="591">
        <f t="shared" si="0"/>
        <v>24</v>
      </c>
      <c r="AA10" s="568">
        <f>N10+1</f>
        <v>2</v>
      </c>
      <c r="AB10" s="591">
        <f>Z10+1</f>
        <v>25</v>
      </c>
      <c r="AC10" s="591">
        <f>AB10+1</f>
        <v>26</v>
      </c>
      <c r="AD10" s="591">
        <f t="shared" ref="AD10:AM10" si="1">AC10+1</f>
        <v>27</v>
      </c>
      <c r="AE10" s="591">
        <f t="shared" si="1"/>
        <v>28</v>
      </c>
      <c r="AF10" s="591">
        <f t="shared" si="1"/>
        <v>29</v>
      </c>
      <c r="AG10" s="591">
        <f t="shared" si="1"/>
        <v>30</v>
      </c>
      <c r="AH10" s="591">
        <f t="shared" si="1"/>
        <v>31</v>
      </c>
      <c r="AI10" s="591">
        <f t="shared" si="1"/>
        <v>32</v>
      </c>
      <c r="AJ10" s="591">
        <f t="shared" si="1"/>
        <v>33</v>
      </c>
      <c r="AK10" s="591">
        <f t="shared" si="1"/>
        <v>34</v>
      </c>
      <c r="AL10" s="591">
        <f t="shared" si="1"/>
        <v>35</v>
      </c>
      <c r="AM10" s="591">
        <f t="shared" si="1"/>
        <v>36</v>
      </c>
      <c r="AN10" s="568">
        <f>AA10+1</f>
        <v>3</v>
      </c>
      <c r="AO10" s="591">
        <f>AM10+1</f>
        <v>37</v>
      </c>
      <c r="AP10" s="591">
        <f>AO10+1</f>
        <v>38</v>
      </c>
      <c r="AQ10" s="591">
        <f t="shared" ref="AQ10:AZ10" si="2">AP10+1</f>
        <v>39</v>
      </c>
      <c r="AR10" s="591">
        <f t="shared" si="2"/>
        <v>40</v>
      </c>
      <c r="AS10" s="591">
        <f t="shared" si="2"/>
        <v>41</v>
      </c>
      <c r="AT10" s="591">
        <f t="shared" si="2"/>
        <v>42</v>
      </c>
      <c r="AU10" s="591">
        <f t="shared" si="2"/>
        <v>43</v>
      </c>
      <c r="AV10" s="591">
        <f t="shared" si="2"/>
        <v>44</v>
      </c>
      <c r="AW10" s="591">
        <f t="shared" si="2"/>
        <v>45</v>
      </c>
      <c r="AX10" s="591">
        <f t="shared" si="2"/>
        <v>46</v>
      </c>
      <c r="AY10" s="591">
        <f t="shared" si="2"/>
        <v>47</v>
      </c>
      <c r="AZ10" s="591">
        <f t="shared" si="2"/>
        <v>48</v>
      </c>
      <c r="BA10" s="568">
        <f>AN10+1</f>
        <v>4</v>
      </c>
      <c r="BB10" s="591">
        <f>AZ10+1</f>
        <v>49</v>
      </c>
      <c r="BC10" s="591">
        <f>BB10+1</f>
        <v>50</v>
      </c>
      <c r="BD10" s="591">
        <f t="shared" ref="BD10:BM10" si="3">BC10+1</f>
        <v>51</v>
      </c>
      <c r="BE10" s="591">
        <f t="shared" si="3"/>
        <v>52</v>
      </c>
      <c r="BF10" s="591">
        <f t="shared" si="3"/>
        <v>53</v>
      </c>
      <c r="BG10" s="591">
        <f t="shared" si="3"/>
        <v>54</v>
      </c>
      <c r="BH10" s="591">
        <f t="shared" si="3"/>
        <v>55</v>
      </c>
      <c r="BI10" s="591">
        <f t="shared" si="3"/>
        <v>56</v>
      </c>
      <c r="BJ10" s="591">
        <f t="shared" si="3"/>
        <v>57</v>
      </c>
      <c r="BK10" s="591">
        <f t="shared" si="3"/>
        <v>58</v>
      </c>
      <c r="BL10" s="591">
        <f t="shared" si="3"/>
        <v>59</v>
      </c>
      <c r="BM10" s="591">
        <f t="shared" si="3"/>
        <v>60</v>
      </c>
      <c r="BN10" s="568">
        <f>BA10+1</f>
        <v>5</v>
      </c>
      <c r="BO10" s="591">
        <f>BM10+1</f>
        <v>61</v>
      </c>
      <c r="BP10" s="591">
        <f>BO10+1</f>
        <v>62</v>
      </c>
      <c r="BQ10" s="591">
        <f t="shared" ref="BQ10:BZ10" si="4">BP10+1</f>
        <v>63</v>
      </c>
      <c r="BR10" s="591">
        <f t="shared" si="4"/>
        <v>64</v>
      </c>
      <c r="BS10" s="591">
        <f t="shared" si="4"/>
        <v>65</v>
      </c>
      <c r="BT10" s="591">
        <f t="shared" si="4"/>
        <v>66</v>
      </c>
      <c r="BU10" s="591">
        <f t="shared" si="4"/>
        <v>67</v>
      </c>
      <c r="BV10" s="591">
        <f t="shared" si="4"/>
        <v>68</v>
      </c>
      <c r="BW10" s="591">
        <f t="shared" si="4"/>
        <v>69</v>
      </c>
      <c r="BX10" s="591">
        <f t="shared" si="4"/>
        <v>70</v>
      </c>
      <c r="BY10" s="591">
        <f t="shared" si="4"/>
        <v>71</v>
      </c>
      <c r="BZ10" s="591">
        <f t="shared" si="4"/>
        <v>72</v>
      </c>
      <c r="CA10" s="568">
        <f>BN10+1</f>
        <v>6</v>
      </c>
      <c r="CB10" s="591">
        <f>BZ10+1</f>
        <v>73</v>
      </c>
      <c r="CC10" s="591">
        <f>CB10+1</f>
        <v>74</v>
      </c>
      <c r="CD10" s="591">
        <f t="shared" ref="CD10:CM10" si="5">CC10+1</f>
        <v>75</v>
      </c>
      <c r="CE10" s="591">
        <f t="shared" si="5"/>
        <v>76</v>
      </c>
      <c r="CF10" s="591">
        <f t="shared" si="5"/>
        <v>77</v>
      </c>
      <c r="CG10" s="591">
        <f t="shared" si="5"/>
        <v>78</v>
      </c>
      <c r="CH10" s="591">
        <f t="shared" si="5"/>
        <v>79</v>
      </c>
      <c r="CI10" s="591">
        <f t="shared" si="5"/>
        <v>80</v>
      </c>
      <c r="CJ10" s="591">
        <f t="shared" si="5"/>
        <v>81</v>
      </c>
      <c r="CK10" s="591">
        <f t="shared" si="5"/>
        <v>82</v>
      </c>
      <c r="CL10" s="591">
        <f t="shared" si="5"/>
        <v>83</v>
      </c>
      <c r="CM10" s="591">
        <f t="shared" si="5"/>
        <v>84</v>
      </c>
      <c r="CN10" s="568">
        <f>CA10+1</f>
        <v>7</v>
      </c>
      <c r="CO10" s="591">
        <f>CM10+1</f>
        <v>85</v>
      </c>
      <c r="CP10" s="591">
        <f>CO10+1</f>
        <v>86</v>
      </c>
      <c r="CQ10" s="591">
        <f t="shared" ref="CQ10:CZ10" si="6">CP10+1</f>
        <v>87</v>
      </c>
      <c r="CR10" s="591">
        <f t="shared" si="6"/>
        <v>88</v>
      </c>
      <c r="CS10" s="591">
        <f t="shared" si="6"/>
        <v>89</v>
      </c>
      <c r="CT10" s="591">
        <f t="shared" si="6"/>
        <v>90</v>
      </c>
      <c r="CU10" s="591">
        <f t="shared" si="6"/>
        <v>91</v>
      </c>
      <c r="CV10" s="591">
        <f t="shared" si="6"/>
        <v>92</v>
      </c>
      <c r="CW10" s="591">
        <f t="shared" si="6"/>
        <v>93</v>
      </c>
      <c r="CX10" s="591">
        <f t="shared" si="6"/>
        <v>94</v>
      </c>
      <c r="CY10" s="591">
        <f t="shared" si="6"/>
        <v>95</v>
      </c>
      <c r="CZ10" s="591">
        <f t="shared" si="6"/>
        <v>96</v>
      </c>
      <c r="DA10" s="568">
        <f>CN10+1</f>
        <v>8</v>
      </c>
      <c r="DB10" s="591">
        <f>CZ10+1</f>
        <v>97</v>
      </c>
      <c r="DC10" s="591">
        <f>DB10+1</f>
        <v>98</v>
      </c>
      <c r="DD10" s="591">
        <f t="shared" ref="DD10:DM10" si="7">DC10+1</f>
        <v>99</v>
      </c>
      <c r="DE10" s="591">
        <f t="shared" si="7"/>
        <v>100</v>
      </c>
      <c r="DF10" s="591">
        <f t="shared" si="7"/>
        <v>101</v>
      </c>
      <c r="DG10" s="591">
        <f t="shared" si="7"/>
        <v>102</v>
      </c>
      <c r="DH10" s="591">
        <f t="shared" si="7"/>
        <v>103</v>
      </c>
      <c r="DI10" s="591">
        <f t="shared" si="7"/>
        <v>104</v>
      </c>
      <c r="DJ10" s="591">
        <f t="shared" si="7"/>
        <v>105</v>
      </c>
      <c r="DK10" s="591">
        <f t="shared" si="7"/>
        <v>106</v>
      </c>
      <c r="DL10" s="591">
        <f t="shared" si="7"/>
        <v>107</v>
      </c>
      <c r="DM10" s="591">
        <f t="shared" si="7"/>
        <v>108</v>
      </c>
      <c r="DN10" s="568">
        <f>DA10+1</f>
        <v>9</v>
      </c>
      <c r="DO10" s="591">
        <f>DM10+1</f>
        <v>109</v>
      </c>
      <c r="DP10" s="591">
        <f>DO10+1</f>
        <v>110</v>
      </c>
      <c r="DQ10" s="591">
        <f t="shared" ref="DQ10:DZ10" si="8">DP10+1</f>
        <v>111</v>
      </c>
      <c r="DR10" s="591">
        <f t="shared" si="8"/>
        <v>112</v>
      </c>
      <c r="DS10" s="591">
        <f t="shared" si="8"/>
        <v>113</v>
      </c>
      <c r="DT10" s="591">
        <f t="shared" si="8"/>
        <v>114</v>
      </c>
      <c r="DU10" s="591">
        <f t="shared" si="8"/>
        <v>115</v>
      </c>
      <c r="DV10" s="591">
        <f t="shared" si="8"/>
        <v>116</v>
      </c>
      <c r="DW10" s="591">
        <f t="shared" si="8"/>
        <v>117</v>
      </c>
      <c r="DX10" s="591">
        <f t="shared" si="8"/>
        <v>118</v>
      </c>
      <c r="DY10" s="591">
        <f t="shared" si="8"/>
        <v>119</v>
      </c>
      <c r="DZ10" s="591">
        <f t="shared" si="8"/>
        <v>120</v>
      </c>
      <c r="EA10" s="568">
        <f>DN10+1</f>
        <v>10</v>
      </c>
      <c r="EB10" s="591">
        <f>DZ10+1</f>
        <v>121</v>
      </c>
      <c r="EC10" s="591">
        <f>EB10+1</f>
        <v>122</v>
      </c>
      <c r="ED10" s="591">
        <f t="shared" ref="ED10:EM10" si="9">EC10+1</f>
        <v>123</v>
      </c>
      <c r="EE10" s="591">
        <f t="shared" si="9"/>
        <v>124</v>
      </c>
      <c r="EF10" s="591">
        <f t="shared" si="9"/>
        <v>125</v>
      </c>
      <c r="EG10" s="591">
        <f t="shared" si="9"/>
        <v>126</v>
      </c>
      <c r="EH10" s="591">
        <f t="shared" si="9"/>
        <v>127</v>
      </c>
      <c r="EI10" s="591">
        <f t="shared" si="9"/>
        <v>128</v>
      </c>
      <c r="EJ10" s="591">
        <f t="shared" si="9"/>
        <v>129</v>
      </c>
      <c r="EK10" s="591">
        <f t="shared" si="9"/>
        <v>130</v>
      </c>
      <c r="EL10" s="591">
        <f t="shared" si="9"/>
        <v>131</v>
      </c>
      <c r="EM10" s="591">
        <f t="shared" si="9"/>
        <v>132</v>
      </c>
      <c r="EN10" s="568">
        <f>EA10+1</f>
        <v>11</v>
      </c>
      <c r="EO10" s="591">
        <f>EM10+1</f>
        <v>133</v>
      </c>
      <c r="EP10" s="591">
        <f>EO10+1</f>
        <v>134</v>
      </c>
      <c r="EQ10" s="591">
        <f t="shared" ref="EQ10:EZ10" si="10">EP10+1</f>
        <v>135</v>
      </c>
      <c r="ER10" s="591">
        <f t="shared" si="10"/>
        <v>136</v>
      </c>
      <c r="ES10" s="591">
        <f t="shared" si="10"/>
        <v>137</v>
      </c>
      <c r="ET10" s="591">
        <f t="shared" si="10"/>
        <v>138</v>
      </c>
      <c r="EU10" s="591">
        <f t="shared" si="10"/>
        <v>139</v>
      </c>
      <c r="EV10" s="591">
        <f t="shared" si="10"/>
        <v>140</v>
      </c>
      <c r="EW10" s="591">
        <f t="shared" si="10"/>
        <v>141</v>
      </c>
      <c r="EX10" s="591">
        <f t="shared" si="10"/>
        <v>142</v>
      </c>
      <c r="EY10" s="591">
        <f t="shared" si="10"/>
        <v>143</v>
      </c>
      <c r="EZ10" s="591">
        <f t="shared" si="10"/>
        <v>144</v>
      </c>
      <c r="FA10" s="568">
        <f>EN10+1</f>
        <v>12</v>
      </c>
      <c r="FB10" s="565">
        <f>EZ10+1</f>
        <v>145</v>
      </c>
      <c r="FC10" s="565">
        <f>FB10+1</f>
        <v>146</v>
      </c>
      <c r="FD10" s="565">
        <f t="shared" ref="FD10:FM10" si="11">FC10+1</f>
        <v>147</v>
      </c>
      <c r="FE10" s="565">
        <f t="shared" si="11"/>
        <v>148</v>
      </c>
      <c r="FF10" s="565">
        <f t="shared" si="11"/>
        <v>149</v>
      </c>
      <c r="FG10" s="565">
        <f t="shared" si="11"/>
        <v>150</v>
      </c>
      <c r="FH10" s="565">
        <f t="shared" si="11"/>
        <v>151</v>
      </c>
      <c r="FI10" s="565">
        <f t="shared" si="11"/>
        <v>152</v>
      </c>
      <c r="FJ10" s="565">
        <f t="shared" si="11"/>
        <v>153</v>
      </c>
      <c r="FK10" s="565">
        <f t="shared" si="11"/>
        <v>154</v>
      </c>
      <c r="FL10" s="565">
        <f t="shared" si="11"/>
        <v>155</v>
      </c>
      <c r="FM10" s="565">
        <f t="shared" si="11"/>
        <v>156</v>
      </c>
      <c r="FN10" s="566">
        <f>FA10+1</f>
        <v>13</v>
      </c>
      <c r="FO10" s="565">
        <f>FM10+1</f>
        <v>157</v>
      </c>
      <c r="FP10" s="565">
        <f>FO10+1</f>
        <v>158</v>
      </c>
      <c r="FQ10" s="565">
        <f t="shared" ref="FQ10:FZ10" si="12">FP10+1</f>
        <v>159</v>
      </c>
      <c r="FR10" s="565">
        <f t="shared" si="12"/>
        <v>160</v>
      </c>
      <c r="FS10" s="565">
        <f t="shared" si="12"/>
        <v>161</v>
      </c>
      <c r="FT10" s="565">
        <f t="shared" si="12"/>
        <v>162</v>
      </c>
      <c r="FU10" s="565">
        <f t="shared" si="12"/>
        <v>163</v>
      </c>
      <c r="FV10" s="565">
        <f t="shared" si="12"/>
        <v>164</v>
      </c>
      <c r="FW10" s="565">
        <f t="shared" si="12"/>
        <v>165</v>
      </c>
      <c r="FX10" s="565">
        <f t="shared" si="12"/>
        <v>166</v>
      </c>
      <c r="FY10" s="565">
        <f t="shared" si="12"/>
        <v>167</v>
      </c>
      <c r="FZ10" s="565">
        <f t="shared" si="12"/>
        <v>168</v>
      </c>
      <c r="GA10" s="566">
        <f>FN10+1</f>
        <v>14</v>
      </c>
      <c r="GB10" s="565">
        <f>FZ10+1</f>
        <v>169</v>
      </c>
      <c r="GC10" s="565">
        <f>GB10+1</f>
        <v>170</v>
      </c>
      <c r="GD10" s="565">
        <f t="shared" ref="GD10:GM10" si="13">GC10+1</f>
        <v>171</v>
      </c>
      <c r="GE10" s="565">
        <f t="shared" si="13"/>
        <v>172</v>
      </c>
      <c r="GF10" s="565">
        <f t="shared" si="13"/>
        <v>173</v>
      </c>
      <c r="GG10" s="565">
        <f t="shared" si="13"/>
        <v>174</v>
      </c>
      <c r="GH10" s="565">
        <f t="shared" si="13"/>
        <v>175</v>
      </c>
      <c r="GI10" s="565">
        <f t="shared" si="13"/>
        <v>176</v>
      </c>
      <c r="GJ10" s="565">
        <f t="shared" si="13"/>
        <v>177</v>
      </c>
      <c r="GK10" s="565">
        <f t="shared" si="13"/>
        <v>178</v>
      </c>
      <c r="GL10" s="565">
        <f t="shared" si="13"/>
        <v>179</v>
      </c>
      <c r="GM10" s="565">
        <f t="shared" si="13"/>
        <v>180</v>
      </c>
      <c r="GN10" s="566">
        <f>GA10+1</f>
        <v>15</v>
      </c>
      <c r="GO10" s="565">
        <f>GM10+1</f>
        <v>181</v>
      </c>
      <c r="GP10" s="565">
        <f>GO10+1</f>
        <v>182</v>
      </c>
      <c r="GQ10" s="565">
        <f t="shared" ref="GQ10:GZ10" si="14">GP10+1</f>
        <v>183</v>
      </c>
      <c r="GR10" s="565">
        <f t="shared" si="14"/>
        <v>184</v>
      </c>
      <c r="GS10" s="565">
        <f t="shared" si="14"/>
        <v>185</v>
      </c>
      <c r="GT10" s="565">
        <f t="shared" si="14"/>
        <v>186</v>
      </c>
      <c r="GU10" s="565">
        <f t="shared" si="14"/>
        <v>187</v>
      </c>
      <c r="GV10" s="565">
        <f t="shared" si="14"/>
        <v>188</v>
      </c>
      <c r="GW10" s="565">
        <f t="shared" si="14"/>
        <v>189</v>
      </c>
      <c r="GX10" s="565">
        <f t="shared" si="14"/>
        <v>190</v>
      </c>
      <c r="GY10" s="565">
        <f t="shared" si="14"/>
        <v>191</v>
      </c>
      <c r="GZ10" s="565">
        <f t="shared" si="14"/>
        <v>192</v>
      </c>
      <c r="HA10" s="566">
        <f>GN10+1</f>
        <v>16</v>
      </c>
      <c r="HB10" s="565">
        <f>GZ10+1</f>
        <v>193</v>
      </c>
      <c r="HC10" s="565">
        <f>HB10+1</f>
        <v>194</v>
      </c>
      <c r="HD10" s="565">
        <f t="shared" ref="HD10:HM10" si="15">HC10+1</f>
        <v>195</v>
      </c>
      <c r="HE10" s="565">
        <f t="shared" si="15"/>
        <v>196</v>
      </c>
      <c r="HF10" s="565">
        <f t="shared" si="15"/>
        <v>197</v>
      </c>
      <c r="HG10" s="565">
        <f t="shared" si="15"/>
        <v>198</v>
      </c>
      <c r="HH10" s="565">
        <f t="shared" si="15"/>
        <v>199</v>
      </c>
      <c r="HI10" s="565">
        <f t="shared" si="15"/>
        <v>200</v>
      </c>
      <c r="HJ10" s="565">
        <f t="shared" si="15"/>
        <v>201</v>
      </c>
      <c r="HK10" s="565">
        <f t="shared" si="15"/>
        <v>202</v>
      </c>
      <c r="HL10" s="565">
        <f t="shared" si="15"/>
        <v>203</v>
      </c>
      <c r="HM10" s="565">
        <f t="shared" si="15"/>
        <v>204</v>
      </c>
      <c r="HN10" s="566">
        <f>HA10+1</f>
        <v>17</v>
      </c>
      <c r="HO10" s="565">
        <f>HM10+1</f>
        <v>205</v>
      </c>
      <c r="HP10" s="565">
        <f>HO10+1</f>
        <v>206</v>
      </c>
      <c r="HQ10" s="565">
        <f t="shared" ref="HQ10:HZ10" si="16">HP10+1</f>
        <v>207</v>
      </c>
      <c r="HR10" s="565">
        <f t="shared" si="16"/>
        <v>208</v>
      </c>
      <c r="HS10" s="565">
        <f t="shared" si="16"/>
        <v>209</v>
      </c>
      <c r="HT10" s="565">
        <f t="shared" si="16"/>
        <v>210</v>
      </c>
      <c r="HU10" s="565">
        <f t="shared" si="16"/>
        <v>211</v>
      </c>
      <c r="HV10" s="565">
        <f t="shared" si="16"/>
        <v>212</v>
      </c>
      <c r="HW10" s="565">
        <f t="shared" si="16"/>
        <v>213</v>
      </c>
      <c r="HX10" s="565">
        <f t="shared" si="16"/>
        <v>214</v>
      </c>
      <c r="HY10" s="565">
        <f t="shared" si="16"/>
        <v>215</v>
      </c>
      <c r="HZ10" s="565">
        <f t="shared" si="16"/>
        <v>216</v>
      </c>
      <c r="IA10" s="566">
        <f>HN10+1</f>
        <v>18</v>
      </c>
      <c r="IB10" s="565">
        <f>HZ10+1</f>
        <v>217</v>
      </c>
      <c r="IC10" s="565">
        <f>IB10+1</f>
        <v>218</v>
      </c>
      <c r="ID10" s="565">
        <f t="shared" ref="ID10:IM10" si="17">IC10+1</f>
        <v>219</v>
      </c>
      <c r="IE10" s="565">
        <f t="shared" si="17"/>
        <v>220</v>
      </c>
      <c r="IF10" s="565">
        <f t="shared" si="17"/>
        <v>221</v>
      </c>
      <c r="IG10" s="565">
        <f t="shared" si="17"/>
        <v>222</v>
      </c>
      <c r="IH10" s="565">
        <f t="shared" si="17"/>
        <v>223</v>
      </c>
      <c r="II10" s="565">
        <f t="shared" si="17"/>
        <v>224</v>
      </c>
      <c r="IJ10" s="565">
        <f t="shared" si="17"/>
        <v>225</v>
      </c>
      <c r="IK10" s="565">
        <f t="shared" si="17"/>
        <v>226</v>
      </c>
      <c r="IL10" s="565">
        <f t="shared" si="17"/>
        <v>227</v>
      </c>
      <c r="IM10" s="565">
        <f t="shared" si="17"/>
        <v>228</v>
      </c>
      <c r="IN10" s="566">
        <f>IA10+1</f>
        <v>19</v>
      </c>
      <c r="IO10" s="565">
        <f>IM10+1</f>
        <v>229</v>
      </c>
      <c r="IP10" s="565">
        <f>IO10+1</f>
        <v>230</v>
      </c>
      <c r="IQ10" s="565">
        <f t="shared" ref="IQ10:IZ10" si="18">IP10+1</f>
        <v>231</v>
      </c>
      <c r="IR10" s="565">
        <f t="shared" si="18"/>
        <v>232</v>
      </c>
      <c r="IS10" s="565">
        <f t="shared" si="18"/>
        <v>233</v>
      </c>
      <c r="IT10" s="565">
        <f t="shared" si="18"/>
        <v>234</v>
      </c>
      <c r="IU10" s="565">
        <f t="shared" si="18"/>
        <v>235</v>
      </c>
      <c r="IV10" s="565">
        <f t="shared" si="18"/>
        <v>236</v>
      </c>
      <c r="IW10" s="565">
        <f t="shared" si="18"/>
        <v>237</v>
      </c>
      <c r="IX10" s="565">
        <f t="shared" si="18"/>
        <v>238</v>
      </c>
      <c r="IY10" s="565">
        <f t="shared" si="18"/>
        <v>239</v>
      </c>
      <c r="IZ10" s="565">
        <f t="shared" si="18"/>
        <v>240</v>
      </c>
      <c r="JA10" s="566">
        <f>IN10+1</f>
        <v>20</v>
      </c>
      <c r="JB10" s="565">
        <f>IZ10+1</f>
        <v>241</v>
      </c>
      <c r="JC10" s="565">
        <f>JB10+1</f>
        <v>242</v>
      </c>
      <c r="JD10" s="565">
        <f t="shared" ref="JD10:JM10" si="19">JC10+1</f>
        <v>243</v>
      </c>
      <c r="JE10" s="565">
        <f t="shared" si="19"/>
        <v>244</v>
      </c>
      <c r="JF10" s="565">
        <f t="shared" si="19"/>
        <v>245</v>
      </c>
      <c r="JG10" s="565">
        <f t="shared" si="19"/>
        <v>246</v>
      </c>
      <c r="JH10" s="565">
        <f t="shared" si="19"/>
        <v>247</v>
      </c>
      <c r="JI10" s="565">
        <f t="shared" si="19"/>
        <v>248</v>
      </c>
      <c r="JJ10" s="565">
        <f t="shared" si="19"/>
        <v>249</v>
      </c>
      <c r="JK10" s="565">
        <f t="shared" si="19"/>
        <v>250</v>
      </c>
      <c r="JL10" s="565">
        <f t="shared" si="19"/>
        <v>251</v>
      </c>
      <c r="JM10" s="565">
        <f t="shared" si="19"/>
        <v>252</v>
      </c>
      <c r="JN10" s="566">
        <f>JA10+1</f>
        <v>21</v>
      </c>
      <c r="JO10" s="565">
        <f>JM10+1</f>
        <v>253</v>
      </c>
      <c r="JP10" s="565">
        <f>JO10+1</f>
        <v>254</v>
      </c>
      <c r="JQ10" s="565">
        <f t="shared" ref="JQ10:JZ10" si="20">JP10+1</f>
        <v>255</v>
      </c>
      <c r="JR10" s="565">
        <f t="shared" si="20"/>
        <v>256</v>
      </c>
      <c r="JS10" s="565">
        <f t="shared" si="20"/>
        <v>257</v>
      </c>
      <c r="JT10" s="565">
        <f t="shared" si="20"/>
        <v>258</v>
      </c>
      <c r="JU10" s="565">
        <f t="shared" si="20"/>
        <v>259</v>
      </c>
      <c r="JV10" s="565">
        <f t="shared" si="20"/>
        <v>260</v>
      </c>
      <c r="JW10" s="565">
        <f t="shared" si="20"/>
        <v>261</v>
      </c>
      <c r="JX10" s="565">
        <f t="shared" si="20"/>
        <v>262</v>
      </c>
      <c r="JY10" s="565">
        <f t="shared" si="20"/>
        <v>263</v>
      </c>
      <c r="JZ10" s="565">
        <f t="shared" si="20"/>
        <v>264</v>
      </c>
      <c r="KA10" s="566">
        <f>JN10+1</f>
        <v>22</v>
      </c>
      <c r="KB10" s="565">
        <f>JZ10+1</f>
        <v>265</v>
      </c>
      <c r="KC10" s="565">
        <f>KB10+1</f>
        <v>266</v>
      </c>
      <c r="KD10" s="565">
        <f t="shared" ref="KD10:KM10" si="21">KC10+1</f>
        <v>267</v>
      </c>
      <c r="KE10" s="565">
        <f t="shared" si="21"/>
        <v>268</v>
      </c>
      <c r="KF10" s="565">
        <f t="shared" si="21"/>
        <v>269</v>
      </c>
      <c r="KG10" s="565">
        <f t="shared" si="21"/>
        <v>270</v>
      </c>
      <c r="KH10" s="565">
        <f t="shared" si="21"/>
        <v>271</v>
      </c>
      <c r="KI10" s="565">
        <f t="shared" si="21"/>
        <v>272</v>
      </c>
      <c r="KJ10" s="565">
        <f t="shared" si="21"/>
        <v>273</v>
      </c>
      <c r="KK10" s="565">
        <f t="shared" si="21"/>
        <v>274</v>
      </c>
      <c r="KL10" s="565">
        <f t="shared" si="21"/>
        <v>275</v>
      </c>
      <c r="KM10" s="565">
        <f t="shared" si="21"/>
        <v>276</v>
      </c>
      <c r="KN10" s="566">
        <f>KA10+1</f>
        <v>23</v>
      </c>
      <c r="KO10" s="565">
        <f>KM10+1</f>
        <v>277</v>
      </c>
      <c r="KP10" s="565">
        <f>KO10+1</f>
        <v>278</v>
      </c>
      <c r="KQ10" s="565">
        <f t="shared" ref="KQ10:KZ10" si="22">KP10+1</f>
        <v>279</v>
      </c>
      <c r="KR10" s="565">
        <f t="shared" si="22"/>
        <v>280</v>
      </c>
      <c r="KS10" s="565">
        <f t="shared" si="22"/>
        <v>281</v>
      </c>
      <c r="KT10" s="565">
        <f t="shared" si="22"/>
        <v>282</v>
      </c>
      <c r="KU10" s="565">
        <f t="shared" si="22"/>
        <v>283</v>
      </c>
      <c r="KV10" s="565">
        <f t="shared" si="22"/>
        <v>284</v>
      </c>
      <c r="KW10" s="565">
        <f t="shared" si="22"/>
        <v>285</v>
      </c>
      <c r="KX10" s="565">
        <f t="shared" si="22"/>
        <v>286</v>
      </c>
      <c r="KY10" s="565">
        <f t="shared" si="22"/>
        <v>287</v>
      </c>
      <c r="KZ10" s="565">
        <f t="shared" si="22"/>
        <v>288</v>
      </c>
      <c r="LA10" s="566">
        <f>KN10+1</f>
        <v>24</v>
      </c>
      <c r="LB10" s="565">
        <f>KZ10+1</f>
        <v>289</v>
      </c>
      <c r="LC10" s="565">
        <f>LB10+1</f>
        <v>290</v>
      </c>
      <c r="LD10" s="565">
        <f t="shared" ref="LD10:LM10" si="23">LC10+1</f>
        <v>291</v>
      </c>
      <c r="LE10" s="565">
        <f t="shared" si="23"/>
        <v>292</v>
      </c>
      <c r="LF10" s="565">
        <f t="shared" si="23"/>
        <v>293</v>
      </c>
      <c r="LG10" s="565">
        <f t="shared" si="23"/>
        <v>294</v>
      </c>
      <c r="LH10" s="565">
        <f t="shared" si="23"/>
        <v>295</v>
      </c>
      <c r="LI10" s="565">
        <f t="shared" si="23"/>
        <v>296</v>
      </c>
      <c r="LJ10" s="565">
        <f t="shared" si="23"/>
        <v>297</v>
      </c>
      <c r="LK10" s="565">
        <f t="shared" si="23"/>
        <v>298</v>
      </c>
      <c r="LL10" s="565">
        <f t="shared" si="23"/>
        <v>299</v>
      </c>
      <c r="LM10" s="565">
        <f t="shared" si="23"/>
        <v>300</v>
      </c>
      <c r="LN10" s="566">
        <f>LA10+1</f>
        <v>25</v>
      </c>
    </row>
    <row r="11" spans="1:326">
      <c r="A11" s="282"/>
      <c r="B11" s="64"/>
      <c r="C11" s="64"/>
      <c r="D11" s="64"/>
      <c r="E11" s="64"/>
      <c r="F11" s="64"/>
      <c r="G11" s="64"/>
      <c r="H11" s="64"/>
      <c r="I11" s="64"/>
      <c r="J11" s="64"/>
      <c r="K11" s="64"/>
      <c r="L11" s="64"/>
      <c r="M11" s="64"/>
      <c r="N11" s="423"/>
      <c r="O11" s="424"/>
      <c r="P11" s="424"/>
      <c r="Q11" s="424"/>
      <c r="R11" s="424"/>
      <c r="S11" s="424"/>
      <c r="T11" s="424"/>
      <c r="U11" s="424"/>
      <c r="V11" s="424"/>
      <c r="W11" s="424"/>
      <c r="X11" s="424"/>
      <c r="Y11" s="424"/>
      <c r="Z11" s="424"/>
      <c r="AA11" s="423"/>
      <c r="AB11" s="424"/>
      <c r="AC11" s="424"/>
      <c r="AD11" s="424"/>
      <c r="AE11" s="424"/>
      <c r="AF11" s="424"/>
      <c r="AG11" s="424"/>
      <c r="AH11" s="424"/>
      <c r="AI11" s="424"/>
      <c r="AJ11" s="424"/>
      <c r="AK11" s="424"/>
      <c r="AL11" s="424"/>
      <c r="AM11" s="424"/>
      <c r="AN11" s="423"/>
      <c r="AO11" s="424"/>
      <c r="AP11" s="424"/>
      <c r="AQ11" s="424"/>
      <c r="AR11" s="424"/>
      <c r="AS11" s="424"/>
      <c r="AT11" s="424"/>
      <c r="AU11" s="424"/>
      <c r="AV11" s="424"/>
      <c r="AW11" s="424"/>
      <c r="AX11" s="424"/>
      <c r="AY11" s="424"/>
      <c r="AZ11" s="424"/>
      <c r="BA11" s="423"/>
      <c r="BB11" s="424"/>
      <c r="BC11" s="424"/>
      <c r="BD11" s="424"/>
      <c r="BE11" s="424"/>
      <c r="BF11" s="424"/>
      <c r="BG11" s="424"/>
      <c r="BH11" s="424"/>
      <c r="BI11" s="424"/>
      <c r="BJ11" s="424"/>
      <c r="BK11" s="424"/>
      <c r="BL11" s="424"/>
      <c r="BM11" s="424"/>
      <c r="BN11" s="423"/>
      <c r="BO11" s="424"/>
      <c r="BP11" s="424"/>
      <c r="BQ11" s="424"/>
      <c r="BR11" s="424"/>
      <c r="BS11" s="424"/>
      <c r="BT11" s="424"/>
      <c r="BU11" s="424"/>
      <c r="BV11" s="424"/>
      <c r="BW11" s="424"/>
      <c r="BX11" s="424"/>
      <c r="BY11" s="424"/>
      <c r="BZ11" s="424"/>
      <c r="CA11" s="423"/>
      <c r="CB11" s="424"/>
      <c r="CC11" s="424"/>
      <c r="CD11" s="424"/>
      <c r="CE11" s="424"/>
      <c r="CF11" s="424"/>
      <c r="CG11" s="424"/>
      <c r="CH11" s="424"/>
      <c r="CI11" s="424"/>
      <c r="CJ11" s="424"/>
      <c r="CK11" s="424"/>
      <c r="CL11" s="424"/>
      <c r="CM11" s="424"/>
      <c r="CN11" s="423"/>
      <c r="CO11" s="424"/>
      <c r="CP11" s="424"/>
      <c r="CQ11" s="424"/>
      <c r="CR11" s="424"/>
      <c r="CS11" s="424"/>
      <c r="CT11" s="424"/>
      <c r="CU11" s="424"/>
      <c r="CV11" s="424"/>
      <c r="CW11" s="424"/>
      <c r="CX11" s="424"/>
      <c r="CY11" s="424"/>
      <c r="CZ11" s="424"/>
      <c r="DA11" s="423"/>
      <c r="DB11" s="424"/>
      <c r="DC11" s="424"/>
      <c r="DD11" s="424"/>
      <c r="DE11" s="424"/>
      <c r="DF11" s="424"/>
      <c r="DG11" s="424"/>
      <c r="DH11" s="424"/>
      <c r="DI11" s="424"/>
      <c r="DJ11" s="424"/>
      <c r="DK11" s="424"/>
      <c r="DL11" s="424"/>
      <c r="DM11" s="424"/>
      <c r="DN11" s="423"/>
      <c r="DO11" s="424"/>
      <c r="DP11" s="424"/>
      <c r="DQ11" s="424"/>
      <c r="DR11" s="424"/>
      <c r="DS11" s="424"/>
      <c r="DT11" s="424"/>
      <c r="DU11" s="424"/>
      <c r="DV11" s="424"/>
      <c r="DW11" s="424"/>
      <c r="DX11" s="424"/>
      <c r="DY11" s="424"/>
      <c r="DZ11" s="424"/>
      <c r="EA11" s="423"/>
      <c r="EB11" s="424"/>
      <c r="EC11" s="424"/>
      <c r="ED11" s="424"/>
      <c r="EE11" s="424"/>
      <c r="EF11" s="424"/>
      <c r="EG11" s="424"/>
      <c r="EH11" s="424"/>
      <c r="EI11" s="424"/>
      <c r="EJ11" s="424"/>
      <c r="EK11" s="424"/>
      <c r="EL11" s="424"/>
      <c r="EM11" s="424"/>
      <c r="EN11" s="423"/>
      <c r="EO11" s="424"/>
      <c r="EP11" s="424"/>
      <c r="EQ11" s="424"/>
      <c r="ER11" s="424"/>
      <c r="ES11" s="424"/>
      <c r="ET11" s="424"/>
      <c r="EU11" s="424"/>
      <c r="EV11" s="424"/>
      <c r="EW11" s="424"/>
      <c r="EX11" s="424"/>
      <c r="EY11" s="424"/>
      <c r="EZ11" s="424"/>
      <c r="FA11" s="423"/>
      <c r="FB11" s="64"/>
      <c r="FC11" s="64"/>
      <c r="FD11" s="64"/>
      <c r="FE11" s="64"/>
      <c r="FF11" s="64"/>
      <c r="FG11" s="64"/>
      <c r="FH11" s="64"/>
      <c r="FI11" s="64"/>
      <c r="FJ11" s="64"/>
      <c r="FK11" s="64"/>
      <c r="FL11" s="64"/>
      <c r="FM11" s="64"/>
      <c r="FN11" s="65"/>
      <c r="FO11" s="64"/>
      <c r="FP11" s="64"/>
      <c r="FQ11" s="64"/>
      <c r="FR11" s="64"/>
      <c r="FS11" s="64"/>
      <c r="FT11" s="64"/>
      <c r="FU11" s="64"/>
      <c r="FV11" s="64"/>
      <c r="FW11" s="64"/>
      <c r="FX11" s="64"/>
      <c r="FY11" s="64"/>
      <c r="FZ11" s="64"/>
      <c r="GA11" s="65"/>
      <c r="GB11" s="64"/>
      <c r="GC11" s="64"/>
      <c r="GD11" s="64"/>
      <c r="GE11" s="64"/>
      <c r="GF11" s="64"/>
      <c r="GG11" s="64"/>
      <c r="GH11" s="64"/>
      <c r="GI11" s="64"/>
      <c r="GJ11" s="64"/>
      <c r="GK11" s="64"/>
      <c r="GL11" s="64"/>
      <c r="GM11" s="64"/>
      <c r="GN11" s="65"/>
      <c r="GO11" s="64"/>
      <c r="GP11" s="64"/>
      <c r="GQ11" s="64"/>
      <c r="GR11" s="64"/>
      <c r="GS11" s="64"/>
      <c r="GT11" s="64"/>
      <c r="GU11" s="64"/>
      <c r="GV11" s="64"/>
      <c r="GW11" s="64"/>
      <c r="GX11" s="64"/>
      <c r="GY11" s="64"/>
      <c r="GZ11" s="64"/>
      <c r="HA11" s="65"/>
      <c r="HB11" s="64"/>
      <c r="HC11" s="64"/>
      <c r="HD11" s="64"/>
      <c r="HE11" s="64"/>
      <c r="HF11" s="64"/>
      <c r="HG11" s="64"/>
      <c r="HH11" s="64"/>
      <c r="HI11" s="64"/>
      <c r="HJ11" s="64"/>
      <c r="HK11" s="64"/>
      <c r="HL11" s="64"/>
      <c r="HM11" s="64"/>
      <c r="HN11" s="65"/>
      <c r="HO11" s="64"/>
      <c r="HP11" s="64"/>
      <c r="HQ11" s="64"/>
      <c r="HR11" s="64"/>
      <c r="HS11" s="64"/>
      <c r="HT11" s="64"/>
      <c r="HU11" s="64"/>
      <c r="HV11" s="64"/>
      <c r="HW11" s="64"/>
      <c r="HX11" s="64"/>
      <c r="HY11" s="64"/>
      <c r="HZ11" s="64"/>
      <c r="IA11" s="65"/>
      <c r="IB11" s="64"/>
      <c r="IC11" s="64"/>
      <c r="ID11" s="64"/>
      <c r="IE11" s="64"/>
      <c r="IF11" s="64"/>
      <c r="IG11" s="64"/>
      <c r="IH11" s="64"/>
      <c r="II11" s="64"/>
      <c r="IJ11" s="64"/>
      <c r="IK11" s="64"/>
      <c r="IL11" s="64"/>
      <c r="IM11" s="64"/>
      <c r="IN11" s="65"/>
      <c r="IO11" s="64"/>
      <c r="IP11" s="64"/>
      <c r="IQ11" s="64"/>
      <c r="IR11" s="64"/>
      <c r="IS11" s="64"/>
      <c r="IT11" s="64"/>
      <c r="IU11" s="64"/>
      <c r="IV11" s="64"/>
      <c r="IW11" s="64"/>
      <c r="IX11" s="64"/>
      <c r="IY11" s="64"/>
      <c r="IZ11" s="64"/>
      <c r="JA11" s="65"/>
      <c r="JB11" s="64"/>
      <c r="JC11" s="64"/>
      <c r="JD11" s="64"/>
      <c r="JE11" s="64"/>
      <c r="JF11" s="64"/>
      <c r="JG11" s="64"/>
      <c r="JH11" s="64"/>
      <c r="JI11" s="64"/>
      <c r="JJ11" s="64"/>
      <c r="JK11" s="64"/>
      <c r="JL11" s="64"/>
      <c r="JM11" s="64"/>
      <c r="JN11" s="65"/>
      <c r="JO11" s="64"/>
      <c r="JP11" s="64"/>
      <c r="JQ11" s="64"/>
      <c r="JR11" s="64"/>
      <c r="JS11" s="64"/>
      <c r="JT11" s="64"/>
      <c r="JU11" s="64"/>
      <c r="JV11" s="64"/>
      <c r="JW11" s="64"/>
      <c r="JX11" s="64"/>
      <c r="JY11" s="64"/>
      <c r="JZ11" s="64"/>
      <c r="KA11" s="65"/>
      <c r="KB11" s="64"/>
      <c r="KC11" s="64"/>
      <c r="KD11" s="64"/>
      <c r="KE11" s="64"/>
      <c r="KF11" s="64"/>
      <c r="KG11" s="64"/>
      <c r="KH11" s="64"/>
      <c r="KI11" s="64"/>
      <c r="KJ11" s="64"/>
      <c r="KK11" s="64"/>
      <c r="KL11" s="64"/>
      <c r="KM11" s="64"/>
      <c r="KN11" s="65"/>
      <c r="KO11" s="64"/>
      <c r="KP11" s="64"/>
      <c r="KQ11" s="64"/>
      <c r="KR11" s="64"/>
      <c r="KS11" s="64"/>
      <c r="KT11" s="64"/>
      <c r="KU11" s="64"/>
      <c r="KV11" s="64"/>
      <c r="KW11" s="64"/>
      <c r="KX11" s="64"/>
      <c r="KY11" s="64"/>
      <c r="KZ11" s="64"/>
      <c r="LA11" s="65"/>
      <c r="LB11" s="64"/>
      <c r="LC11" s="64"/>
      <c r="LD11" s="64"/>
      <c r="LE11" s="64"/>
      <c r="LF11" s="64"/>
      <c r="LG11" s="64"/>
      <c r="LH11" s="64"/>
      <c r="LI11" s="64"/>
      <c r="LJ11" s="64"/>
      <c r="LK11" s="64"/>
      <c r="LL11" s="64"/>
      <c r="LM11" s="64"/>
      <c r="LN11" s="65"/>
    </row>
    <row r="12" spans="1:326" s="58" customFormat="1" hidden="1" outlineLevel="1">
      <c r="A12" s="286" t="s">
        <v>342</v>
      </c>
      <c r="B12" s="286" t="b">
        <f>AND(B10&gt;0,B10&lt;='Bazinės prielaidos'!$E$11+'Bazinės prielaidos'!$E$15)</f>
        <v>1</v>
      </c>
      <c r="C12" s="286" t="b">
        <f>AND(C10&gt;0,C10&lt;='Bazinės prielaidos'!$E$11+'Bazinės prielaidos'!$E$15)</f>
        <v>1</v>
      </c>
      <c r="D12" s="286" t="b">
        <f>AND(D10&gt;0,D10&lt;='Bazinės prielaidos'!$E$11+'Bazinės prielaidos'!$E$15)</f>
        <v>1</v>
      </c>
      <c r="E12" s="286" t="b">
        <f>AND(E10&gt;0,E10&lt;='Bazinės prielaidos'!$E$11+'Bazinės prielaidos'!$E$15)</f>
        <v>1</v>
      </c>
      <c r="F12" s="286" t="b">
        <f>AND(F10&gt;0,F10&lt;='Bazinės prielaidos'!$E$11+'Bazinės prielaidos'!$E$15)</f>
        <v>1</v>
      </c>
      <c r="G12" s="286" t="b">
        <f>AND(G10&gt;0,G10&lt;='Bazinės prielaidos'!$E$11+'Bazinės prielaidos'!$E$15)</f>
        <v>1</v>
      </c>
      <c r="H12" s="286" t="b">
        <f>AND(H10&gt;0,H10&lt;='Bazinės prielaidos'!$E$11+'Bazinės prielaidos'!$E$15)</f>
        <v>1</v>
      </c>
      <c r="I12" s="286" t="b">
        <f>AND(I10&gt;0,I10&lt;='Bazinės prielaidos'!$E$11+'Bazinės prielaidos'!$E$15)</f>
        <v>1</v>
      </c>
      <c r="J12" s="286" t="b">
        <f>AND(J10&gt;0,J10&lt;='Bazinės prielaidos'!$E$11+'Bazinės prielaidos'!$E$15)</f>
        <v>1</v>
      </c>
      <c r="K12" s="286" t="b">
        <f>AND(K10&gt;0,K10&lt;='Bazinės prielaidos'!$E$11+'Bazinės prielaidos'!$E$15)</f>
        <v>1</v>
      </c>
      <c r="L12" s="286" t="b">
        <f>AND(L10&gt;0,L10&lt;='Bazinės prielaidos'!$E$11+'Bazinės prielaidos'!$E$15)</f>
        <v>1</v>
      </c>
      <c r="M12" s="286" t="b">
        <f>AND(M10&gt;0,M10&lt;='Bazinės prielaidos'!$E$11+'Bazinės prielaidos'!$E$15)</f>
        <v>1</v>
      </c>
      <c r="N12" s="84"/>
      <c r="O12" s="286" t="b">
        <f>AND(O10&gt;0,O10&lt;='Bazinės prielaidos'!$E$11+'Bazinės prielaidos'!$E$15)</f>
        <v>1</v>
      </c>
      <c r="P12" s="286" t="b">
        <f>AND(P10&gt;0,P10&lt;='Bazinės prielaidos'!$E$11+'Bazinės prielaidos'!$E$15)</f>
        <v>1</v>
      </c>
      <c r="Q12" s="286" t="b">
        <f>AND(Q10&gt;0,Q10&lt;='Bazinės prielaidos'!$E$11+'Bazinės prielaidos'!$E$15)</f>
        <v>1</v>
      </c>
      <c r="R12" s="286" t="b">
        <f>AND(R10&gt;0,R10&lt;='Bazinės prielaidos'!$E$11+'Bazinės prielaidos'!$E$15)</f>
        <v>1</v>
      </c>
      <c r="S12" s="286" t="b">
        <f>AND(S10&gt;0,S10&lt;='Bazinės prielaidos'!$E$11+'Bazinės prielaidos'!$E$15)</f>
        <v>1</v>
      </c>
      <c r="T12" s="286" t="b">
        <f>AND(T10&gt;0,T10&lt;='Bazinės prielaidos'!$E$11+'Bazinės prielaidos'!$E$15)</f>
        <v>1</v>
      </c>
      <c r="U12" s="286" t="b">
        <f>AND(U10&gt;0,U10&lt;='Bazinės prielaidos'!$E$11+'Bazinės prielaidos'!$E$15)</f>
        <v>1</v>
      </c>
      <c r="V12" s="286" t="b">
        <f>AND(V10&gt;0,V10&lt;='Bazinės prielaidos'!$E$11+'Bazinės prielaidos'!$E$15)</f>
        <v>1</v>
      </c>
      <c r="W12" s="286" t="b">
        <f>AND(W10&gt;0,W10&lt;='Bazinės prielaidos'!$E$11+'Bazinės prielaidos'!$E$15)</f>
        <v>1</v>
      </c>
      <c r="X12" s="286" t="b">
        <f>AND(X10&gt;0,X10&lt;='Bazinės prielaidos'!$E$11+'Bazinės prielaidos'!$E$15)</f>
        <v>1</v>
      </c>
      <c r="Y12" s="286" t="b">
        <f>AND(Y10&gt;0,Y10&lt;='Bazinės prielaidos'!$E$11+'Bazinės prielaidos'!$E$15)</f>
        <v>1</v>
      </c>
      <c r="Z12" s="286" t="b">
        <f>AND(Z10&gt;0,Z10&lt;='Bazinės prielaidos'!$E$11+'Bazinės prielaidos'!$E$15)</f>
        <v>1</v>
      </c>
      <c r="AA12" s="84"/>
      <c r="AB12" s="286" t="b">
        <f>AND(AB10&gt;0,AB10&lt;='Bazinės prielaidos'!$E$11+'Bazinės prielaidos'!$E$15)</f>
        <v>1</v>
      </c>
      <c r="AC12" s="286" t="b">
        <f>AND(AC10&gt;0,AC10&lt;='Bazinės prielaidos'!$E$11+'Bazinės prielaidos'!$E$15)</f>
        <v>1</v>
      </c>
      <c r="AD12" s="286" t="b">
        <f>AND(AD10&gt;0,AD10&lt;='Bazinės prielaidos'!$E$11+'Bazinės prielaidos'!$E$15)</f>
        <v>1</v>
      </c>
      <c r="AE12" s="286" t="b">
        <f>AND(AE10&gt;0,AE10&lt;='Bazinės prielaidos'!$E$11+'Bazinės prielaidos'!$E$15)</f>
        <v>1</v>
      </c>
      <c r="AF12" s="286" t="b">
        <f>AND(AF10&gt;0,AF10&lt;='Bazinės prielaidos'!$E$11+'Bazinės prielaidos'!$E$15)</f>
        <v>1</v>
      </c>
      <c r="AG12" s="286" t="b">
        <f>AND(AG10&gt;0,AG10&lt;='Bazinės prielaidos'!$E$11+'Bazinės prielaidos'!$E$15)</f>
        <v>1</v>
      </c>
      <c r="AH12" s="286" t="b">
        <f>AND(AH10&gt;0,AH10&lt;='Bazinės prielaidos'!$E$11+'Bazinės prielaidos'!$E$15)</f>
        <v>1</v>
      </c>
      <c r="AI12" s="286" t="b">
        <f>AND(AI10&gt;0,AI10&lt;='Bazinės prielaidos'!$E$11+'Bazinės prielaidos'!$E$15)</f>
        <v>1</v>
      </c>
      <c r="AJ12" s="286" t="b">
        <f>AND(AJ10&gt;0,AJ10&lt;='Bazinės prielaidos'!$E$11+'Bazinės prielaidos'!$E$15)</f>
        <v>1</v>
      </c>
      <c r="AK12" s="286" t="b">
        <f>AND(AK10&gt;0,AK10&lt;='Bazinės prielaidos'!$E$11+'Bazinės prielaidos'!$E$15)</f>
        <v>1</v>
      </c>
      <c r="AL12" s="286" t="b">
        <f>AND(AL10&gt;0,AL10&lt;='Bazinės prielaidos'!$E$11+'Bazinės prielaidos'!$E$15)</f>
        <v>1</v>
      </c>
      <c r="AM12" s="286" t="b">
        <f>AND(AM10&gt;0,AM10&lt;='Bazinės prielaidos'!$E$11+'Bazinės prielaidos'!$E$15)</f>
        <v>1</v>
      </c>
      <c r="AN12" s="84"/>
      <c r="AO12" s="286" t="b">
        <f>AND(AO10&gt;0,AO10&lt;='Bazinės prielaidos'!$E$11+'Bazinės prielaidos'!$E$15)</f>
        <v>1</v>
      </c>
      <c r="AP12" s="286" t="b">
        <f>AND(AP10&gt;0,AP10&lt;='Bazinės prielaidos'!$E$11+'Bazinės prielaidos'!$E$15)</f>
        <v>1</v>
      </c>
      <c r="AQ12" s="286" t="b">
        <f>AND(AQ10&gt;0,AQ10&lt;='Bazinės prielaidos'!$E$11+'Bazinės prielaidos'!$E$15)</f>
        <v>1</v>
      </c>
      <c r="AR12" s="286" t="b">
        <f>AND(AR10&gt;0,AR10&lt;='Bazinės prielaidos'!$E$11+'Bazinės prielaidos'!$E$15)</f>
        <v>1</v>
      </c>
      <c r="AS12" s="286" t="b">
        <f>AND(AS10&gt;0,AS10&lt;='Bazinės prielaidos'!$E$11+'Bazinės prielaidos'!$E$15)</f>
        <v>1</v>
      </c>
      <c r="AT12" s="286" t="b">
        <f>AND(AT10&gt;0,AT10&lt;='Bazinės prielaidos'!$E$11+'Bazinės prielaidos'!$E$15)</f>
        <v>1</v>
      </c>
      <c r="AU12" s="286" t="b">
        <f>AND(AU10&gt;0,AU10&lt;='Bazinės prielaidos'!$E$11+'Bazinės prielaidos'!$E$15)</f>
        <v>1</v>
      </c>
      <c r="AV12" s="286" t="b">
        <f>AND(AV10&gt;0,AV10&lt;='Bazinės prielaidos'!$E$11+'Bazinės prielaidos'!$E$15)</f>
        <v>1</v>
      </c>
      <c r="AW12" s="286" t="b">
        <f>AND(AW10&gt;0,AW10&lt;='Bazinės prielaidos'!$E$11+'Bazinės prielaidos'!$E$15)</f>
        <v>1</v>
      </c>
      <c r="AX12" s="286" t="b">
        <f>AND(AX10&gt;0,AX10&lt;='Bazinės prielaidos'!$E$11+'Bazinės prielaidos'!$E$15)</f>
        <v>1</v>
      </c>
      <c r="AY12" s="286" t="b">
        <f>AND(AY10&gt;0,AY10&lt;='Bazinės prielaidos'!$E$11+'Bazinės prielaidos'!$E$15)</f>
        <v>1</v>
      </c>
      <c r="AZ12" s="286" t="b">
        <f>AND(AZ10&gt;0,AZ10&lt;='Bazinės prielaidos'!$E$11+'Bazinės prielaidos'!$E$15)</f>
        <v>1</v>
      </c>
      <c r="BA12" s="84"/>
      <c r="BB12" s="286" t="b">
        <f>AND(BB10&gt;0,BB10&lt;='Bazinės prielaidos'!$E$11+'Bazinės prielaidos'!$E$15)</f>
        <v>1</v>
      </c>
      <c r="BC12" s="286" t="b">
        <f>AND(BC10&gt;0,BC10&lt;='Bazinės prielaidos'!$E$11+'Bazinės prielaidos'!$E$15)</f>
        <v>1</v>
      </c>
      <c r="BD12" s="286" t="b">
        <f>AND(BD10&gt;0,BD10&lt;='Bazinės prielaidos'!$E$11+'Bazinės prielaidos'!$E$15)</f>
        <v>1</v>
      </c>
      <c r="BE12" s="286" t="b">
        <f>AND(BE10&gt;0,BE10&lt;='Bazinės prielaidos'!$E$11+'Bazinės prielaidos'!$E$15)</f>
        <v>1</v>
      </c>
      <c r="BF12" s="286" t="b">
        <f>AND(BF10&gt;0,BF10&lt;='Bazinės prielaidos'!$E$11+'Bazinės prielaidos'!$E$15)</f>
        <v>1</v>
      </c>
      <c r="BG12" s="286" t="b">
        <f>AND(BG10&gt;0,BG10&lt;='Bazinės prielaidos'!$E$11+'Bazinės prielaidos'!$E$15)</f>
        <v>1</v>
      </c>
      <c r="BH12" s="286" t="b">
        <f>AND(BH10&gt;0,BH10&lt;='Bazinės prielaidos'!$E$11+'Bazinės prielaidos'!$E$15)</f>
        <v>1</v>
      </c>
      <c r="BI12" s="286" t="b">
        <f>AND(BI10&gt;0,BI10&lt;='Bazinės prielaidos'!$E$11+'Bazinės prielaidos'!$E$15)</f>
        <v>1</v>
      </c>
      <c r="BJ12" s="286" t="b">
        <f>AND(BJ10&gt;0,BJ10&lt;='Bazinės prielaidos'!$E$11+'Bazinės prielaidos'!$E$15)</f>
        <v>1</v>
      </c>
      <c r="BK12" s="286" t="b">
        <f>AND(BK10&gt;0,BK10&lt;='Bazinės prielaidos'!$E$11+'Bazinės prielaidos'!$E$15)</f>
        <v>1</v>
      </c>
      <c r="BL12" s="286" t="b">
        <f>AND(BL10&gt;0,BL10&lt;='Bazinės prielaidos'!$E$11+'Bazinės prielaidos'!$E$15)</f>
        <v>1</v>
      </c>
      <c r="BM12" s="286" t="b">
        <f>AND(BM10&gt;0,BM10&lt;='Bazinės prielaidos'!$E$11+'Bazinės prielaidos'!$E$15)</f>
        <v>1</v>
      </c>
      <c r="BN12" s="84"/>
      <c r="BO12" s="286" t="b">
        <f>AND(BO10&gt;0,BO10&lt;='Bazinės prielaidos'!$E$11+'Bazinės prielaidos'!$E$15)</f>
        <v>1</v>
      </c>
      <c r="BP12" s="286" t="b">
        <f>AND(BP10&gt;0,BP10&lt;='Bazinės prielaidos'!$E$11+'Bazinės prielaidos'!$E$15)</f>
        <v>1</v>
      </c>
      <c r="BQ12" s="286" t="b">
        <f>AND(BQ10&gt;0,BQ10&lt;='Bazinės prielaidos'!$E$11+'Bazinės prielaidos'!$E$15)</f>
        <v>1</v>
      </c>
      <c r="BR12" s="286" t="b">
        <f>AND(BR10&gt;0,BR10&lt;='Bazinės prielaidos'!$E$11+'Bazinės prielaidos'!$E$15)</f>
        <v>1</v>
      </c>
      <c r="BS12" s="286" t="b">
        <f>AND(BS10&gt;0,BS10&lt;='Bazinės prielaidos'!$E$11+'Bazinės prielaidos'!$E$15)</f>
        <v>1</v>
      </c>
      <c r="BT12" s="286" t="b">
        <f>AND(BT10&gt;0,BT10&lt;='Bazinės prielaidos'!$E$11+'Bazinės prielaidos'!$E$15)</f>
        <v>1</v>
      </c>
      <c r="BU12" s="286" t="b">
        <f>AND(BU10&gt;0,BU10&lt;='Bazinės prielaidos'!$E$11+'Bazinės prielaidos'!$E$15)</f>
        <v>1</v>
      </c>
      <c r="BV12" s="286" t="b">
        <f>AND(BV10&gt;0,BV10&lt;='Bazinės prielaidos'!$E$11+'Bazinės prielaidos'!$E$15)</f>
        <v>1</v>
      </c>
      <c r="BW12" s="286" t="b">
        <f>AND(BW10&gt;0,BW10&lt;='Bazinės prielaidos'!$E$11+'Bazinės prielaidos'!$E$15)</f>
        <v>1</v>
      </c>
      <c r="BX12" s="286" t="b">
        <f>AND(BX10&gt;0,BX10&lt;='Bazinės prielaidos'!$E$11+'Bazinės prielaidos'!$E$15)</f>
        <v>1</v>
      </c>
      <c r="BY12" s="286" t="b">
        <f>AND(BY10&gt;0,BY10&lt;='Bazinės prielaidos'!$E$11+'Bazinės prielaidos'!$E$15)</f>
        <v>1</v>
      </c>
      <c r="BZ12" s="286" t="b">
        <f>AND(BZ10&gt;0,BZ10&lt;='Bazinės prielaidos'!$E$11+'Bazinės prielaidos'!$E$15)</f>
        <v>1</v>
      </c>
      <c r="CA12" s="84"/>
      <c r="CB12" s="286" t="b">
        <f>AND(CB10&gt;0,CB10&lt;='Bazinės prielaidos'!$E$11+'Bazinės prielaidos'!$E$15)</f>
        <v>1</v>
      </c>
      <c r="CC12" s="286" t="b">
        <f>AND(CC10&gt;0,CC10&lt;='Bazinės prielaidos'!$E$11+'Bazinės prielaidos'!$E$15)</f>
        <v>1</v>
      </c>
      <c r="CD12" s="286" t="b">
        <f>AND(CD10&gt;0,CD10&lt;='Bazinės prielaidos'!$E$11+'Bazinės prielaidos'!$E$15)</f>
        <v>1</v>
      </c>
      <c r="CE12" s="286" t="b">
        <f>AND(CE10&gt;0,CE10&lt;='Bazinės prielaidos'!$E$11+'Bazinės prielaidos'!$E$15)</f>
        <v>1</v>
      </c>
      <c r="CF12" s="286" t="b">
        <f>AND(CF10&gt;0,CF10&lt;='Bazinės prielaidos'!$E$11+'Bazinės prielaidos'!$E$15)</f>
        <v>1</v>
      </c>
      <c r="CG12" s="286" t="b">
        <f>AND(CG10&gt;0,CG10&lt;='Bazinės prielaidos'!$E$11+'Bazinės prielaidos'!$E$15)</f>
        <v>1</v>
      </c>
      <c r="CH12" s="286" t="b">
        <f>AND(CH10&gt;0,CH10&lt;='Bazinės prielaidos'!$E$11+'Bazinės prielaidos'!$E$15)</f>
        <v>1</v>
      </c>
      <c r="CI12" s="286" t="b">
        <f>AND(CI10&gt;0,CI10&lt;='Bazinės prielaidos'!$E$11+'Bazinės prielaidos'!$E$15)</f>
        <v>1</v>
      </c>
      <c r="CJ12" s="286" t="b">
        <f>AND(CJ10&gt;0,CJ10&lt;='Bazinės prielaidos'!$E$11+'Bazinės prielaidos'!$E$15)</f>
        <v>1</v>
      </c>
      <c r="CK12" s="286" t="b">
        <f>AND(CK10&gt;0,CK10&lt;='Bazinės prielaidos'!$E$11+'Bazinės prielaidos'!$E$15)</f>
        <v>1</v>
      </c>
      <c r="CL12" s="286" t="b">
        <f>AND(CL10&gt;0,CL10&lt;='Bazinės prielaidos'!$E$11+'Bazinės prielaidos'!$E$15)</f>
        <v>1</v>
      </c>
      <c r="CM12" s="286" t="b">
        <f>AND(CM10&gt;0,CM10&lt;='Bazinės prielaidos'!$E$11+'Bazinės prielaidos'!$E$15)</f>
        <v>1</v>
      </c>
      <c r="CN12" s="84"/>
      <c r="CO12" s="286" t="b">
        <f>AND(CO10&gt;0,CO10&lt;='Bazinės prielaidos'!$E$11+'Bazinės prielaidos'!$E$15)</f>
        <v>1</v>
      </c>
      <c r="CP12" s="286" t="b">
        <f>AND(CP10&gt;0,CP10&lt;='Bazinės prielaidos'!$E$11+'Bazinės prielaidos'!$E$15)</f>
        <v>1</v>
      </c>
      <c r="CQ12" s="286" t="b">
        <f>AND(CQ10&gt;0,CQ10&lt;='Bazinės prielaidos'!$E$11+'Bazinės prielaidos'!$E$15)</f>
        <v>1</v>
      </c>
      <c r="CR12" s="286" t="b">
        <f>AND(CR10&gt;0,CR10&lt;='Bazinės prielaidos'!$E$11+'Bazinės prielaidos'!$E$15)</f>
        <v>1</v>
      </c>
      <c r="CS12" s="286" t="b">
        <f>AND(CS10&gt;0,CS10&lt;='Bazinės prielaidos'!$E$11+'Bazinės prielaidos'!$E$15)</f>
        <v>1</v>
      </c>
      <c r="CT12" s="286" t="b">
        <f>AND(CT10&gt;0,CT10&lt;='Bazinės prielaidos'!$E$11+'Bazinės prielaidos'!$E$15)</f>
        <v>1</v>
      </c>
      <c r="CU12" s="286" t="b">
        <f>AND(CU10&gt;0,CU10&lt;='Bazinės prielaidos'!$E$11+'Bazinės prielaidos'!$E$15)</f>
        <v>1</v>
      </c>
      <c r="CV12" s="286" t="b">
        <f>AND(CV10&gt;0,CV10&lt;='Bazinės prielaidos'!$E$11+'Bazinės prielaidos'!$E$15)</f>
        <v>1</v>
      </c>
      <c r="CW12" s="286" t="b">
        <f>AND(CW10&gt;0,CW10&lt;='Bazinės prielaidos'!$E$11+'Bazinės prielaidos'!$E$15)</f>
        <v>1</v>
      </c>
      <c r="CX12" s="286" t="b">
        <f>AND(CX10&gt;0,CX10&lt;='Bazinės prielaidos'!$E$11+'Bazinės prielaidos'!$E$15)</f>
        <v>1</v>
      </c>
      <c r="CY12" s="286" t="b">
        <f>AND(CY10&gt;0,CY10&lt;='Bazinės prielaidos'!$E$11+'Bazinės prielaidos'!$E$15)</f>
        <v>1</v>
      </c>
      <c r="CZ12" s="286" t="b">
        <f>AND(CZ10&gt;0,CZ10&lt;='Bazinės prielaidos'!$E$11+'Bazinės prielaidos'!$E$15)</f>
        <v>1</v>
      </c>
      <c r="DA12" s="84"/>
      <c r="DB12" s="286" t="b">
        <f>AND(DB10&gt;0,DB10&lt;='Bazinės prielaidos'!$E$11+'Bazinės prielaidos'!$E$15)</f>
        <v>1</v>
      </c>
      <c r="DC12" s="286" t="b">
        <f>AND(DC10&gt;0,DC10&lt;='Bazinės prielaidos'!$E$11+'Bazinės prielaidos'!$E$15)</f>
        <v>1</v>
      </c>
      <c r="DD12" s="286" t="b">
        <f>AND(DD10&gt;0,DD10&lt;='Bazinės prielaidos'!$E$11+'Bazinės prielaidos'!$E$15)</f>
        <v>1</v>
      </c>
      <c r="DE12" s="286" t="b">
        <f>AND(DE10&gt;0,DE10&lt;='Bazinės prielaidos'!$E$11+'Bazinės prielaidos'!$E$15)</f>
        <v>1</v>
      </c>
      <c r="DF12" s="286" t="b">
        <f>AND(DF10&gt;0,DF10&lt;='Bazinės prielaidos'!$E$11+'Bazinės prielaidos'!$E$15)</f>
        <v>1</v>
      </c>
      <c r="DG12" s="286" t="b">
        <f>AND(DG10&gt;0,DG10&lt;='Bazinės prielaidos'!$E$11+'Bazinės prielaidos'!$E$15)</f>
        <v>1</v>
      </c>
      <c r="DH12" s="286" t="b">
        <f>AND(DH10&gt;0,DH10&lt;='Bazinės prielaidos'!$E$11+'Bazinės prielaidos'!$E$15)</f>
        <v>1</v>
      </c>
      <c r="DI12" s="286" t="b">
        <f>AND(DI10&gt;0,DI10&lt;='Bazinės prielaidos'!$E$11+'Bazinės prielaidos'!$E$15)</f>
        <v>1</v>
      </c>
      <c r="DJ12" s="286" t="b">
        <f>AND(DJ10&gt;0,DJ10&lt;='Bazinės prielaidos'!$E$11+'Bazinės prielaidos'!$E$15)</f>
        <v>1</v>
      </c>
      <c r="DK12" s="286" t="b">
        <f>AND(DK10&gt;0,DK10&lt;='Bazinės prielaidos'!$E$11+'Bazinės prielaidos'!$E$15)</f>
        <v>1</v>
      </c>
      <c r="DL12" s="286" t="b">
        <f>AND(DL10&gt;0,DL10&lt;='Bazinės prielaidos'!$E$11+'Bazinės prielaidos'!$E$15)</f>
        <v>1</v>
      </c>
      <c r="DM12" s="286" t="b">
        <f>AND(DM10&gt;0,DM10&lt;='Bazinės prielaidos'!$E$11+'Bazinės prielaidos'!$E$15)</f>
        <v>1</v>
      </c>
      <c r="DN12" s="84"/>
      <c r="DO12" s="286" t="b">
        <f>AND(DO10&gt;0,DO10&lt;='Bazinės prielaidos'!$E$11+'Bazinės prielaidos'!$E$15)</f>
        <v>1</v>
      </c>
      <c r="DP12" s="286" t="b">
        <f>AND(DP10&gt;0,DP10&lt;='Bazinės prielaidos'!$E$11+'Bazinės prielaidos'!$E$15)</f>
        <v>1</v>
      </c>
      <c r="DQ12" s="286" t="b">
        <f>AND(DQ10&gt;0,DQ10&lt;='Bazinės prielaidos'!$E$11+'Bazinės prielaidos'!$E$15)</f>
        <v>1</v>
      </c>
      <c r="DR12" s="286" t="b">
        <f>AND(DR10&gt;0,DR10&lt;='Bazinės prielaidos'!$E$11+'Bazinės prielaidos'!$E$15)</f>
        <v>1</v>
      </c>
      <c r="DS12" s="286" t="b">
        <f>AND(DS10&gt;0,DS10&lt;='Bazinės prielaidos'!$E$11+'Bazinės prielaidos'!$E$15)</f>
        <v>1</v>
      </c>
      <c r="DT12" s="286" t="b">
        <f>AND(DT10&gt;0,DT10&lt;='Bazinės prielaidos'!$E$11+'Bazinės prielaidos'!$E$15)</f>
        <v>1</v>
      </c>
      <c r="DU12" s="286" t="b">
        <f>AND(DU10&gt;0,DU10&lt;='Bazinės prielaidos'!$E$11+'Bazinės prielaidos'!$E$15)</f>
        <v>1</v>
      </c>
      <c r="DV12" s="286" t="b">
        <f>AND(DV10&gt;0,DV10&lt;='Bazinės prielaidos'!$E$11+'Bazinės prielaidos'!$E$15)</f>
        <v>1</v>
      </c>
      <c r="DW12" s="286" t="b">
        <f>AND(DW10&gt;0,DW10&lt;='Bazinės prielaidos'!$E$11+'Bazinės prielaidos'!$E$15)</f>
        <v>1</v>
      </c>
      <c r="DX12" s="286" t="b">
        <f>AND(DX10&gt;0,DX10&lt;='Bazinės prielaidos'!$E$11+'Bazinės prielaidos'!$E$15)</f>
        <v>1</v>
      </c>
      <c r="DY12" s="286" t="b">
        <f>AND(DY10&gt;0,DY10&lt;='Bazinės prielaidos'!$E$11+'Bazinės prielaidos'!$E$15)</f>
        <v>1</v>
      </c>
      <c r="DZ12" s="286" t="b">
        <f>AND(DZ10&gt;0,DZ10&lt;='Bazinės prielaidos'!$E$11+'Bazinės prielaidos'!$E$15)</f>
        <v>1</v>
      </c>
      <c r="EA12" s="84"/>
      <c r="EB12" s="286" t="b">
        <f>AND(EB10&gt;0,EB10&lt;='Bazinės prielaidos'!$E$11+'Bazinės prielaidos'!$E$15)</f>
        <v>1</v>
      </c>
      <c r="EC12" s="286" t="b">
        <f>AND(EC10&gt;0,EC10&lt;='Bazinės prielaidos'!$E$11+'Bazinės prielaidos'!$E$15)</f>
        <v>1</v>
      </c>
      <c r="ED12" s="286" t="b">
        <f>AND(ED10&gt;0,ED10&lt;='Bazinės prielaidos'!$E$11+'Bazinės prielaidos'!$E$15)</f>
        <v>1</v>
      </c>
      <c r="EE12" s="286" t="b">
        <f>AND(EE10&gt;0,EE10&lt;='Bazinės prielaidos'!$E$11+'Bazinės prielaidos'!$E$15)</f>
        <v>1</v>
      </c>
      <c r="EF12" s="286" t="b">
        <f>AND(EF10&gt;0,EF10&lt;='Bazinės prielaidos'!$E$11+'Bazinės prielaidos'!$E$15)</f>
        <v>1</v>
      </c>
      <c r="EG12" s="286" t="b">
        <f>AND(EG10&gt;0,EG10&lt;='Bazinės prielaidos'!$E$11+'Bazinės prielaidos'!$E$15)</f>
        <v>1</v>
      </c>
      <c r="EH12" s="286" t="b">
        <f>AND(EH10&gt;0,EH10&lt;='Bazinės prielaidos'!$E$11+'Bazinės prielaidos'!$E$15)</f>
        <v>1</v>
      </c>
      <c r="EI12" s="286" t="b">
        <f>AND(EI10&gt;0,EI10&lt;='Bazinės prielaidos'!$E$11+'Bazinės prielaidos'!$E$15)</f>
        <v>1</v>
      </c>
      <c r="EJ12" s="286" t="b">
        <f>AND(EJ10&gt;0,EJ10&lt;='Bazinės prielaidos'!$E$11+'Bazinės prielaidos'!$E$15)</f>
        <v>1</v>
      </c>
      <c r="EK12" s="286" t="b">
        <f>AND(EK10&gt;0,EK10&lt;='Bazinės prielaidos'!$E$11+'Bazinės prielaidos'!$E$15)</f>
        <v>1</v>
      </c>
      <c r="EL12" s="286" t="b">
        <f>AND(EL10&gt;0,EL10&lt;='Bazinės prielaidos'!$E$11+'Bazinės prielaidos'!$E$15)</f>
        <v>1</v>
      </c>
      <c r="EM12" s="286" t="b">
        <f>AND(EM10&gt;0,EM10&lt;='Bazinės prielaidos'!$E$11+'Bazinės prielaidos'!$E$15)</f>
        <v>1</v>
      </c>
      <c r="EN12" s="84"/>
      <c r="EO12" s="286" t="b">
        <f>AND(EO10&gt;0,EO10&lt;='Bazinės prielaidos'!$E$11+'Bazinės prielaidos'!$E$15)</f>
        <v>1</v>
      </c>
      <c r="EP12" s="286" t="b">
        <f>AND(EP10&gt;0,EP10&lt;='Bazinės prielaidos'!$E$11+'Bazinės prielaidos'!$E$15)</f>
        <v>1</v>
      </c>
      <c r="EQ12" s="286" t="b">
        <f>AND(EQ10&gt;0,EQ10&lt;='Bazinės prielaidos'!$E$11+'Bazinės prielaidos'!$E$15)</f>
        <v>1</v>
      </c>
      <c r="ER12" s="286" t="b">
        <f>AND(ER10&gt;0,ER10&lt;='Bazinės prielaidos'!$E$11+'Bazinės prielaidos'!$E$15)</f>
        <v>1</v>
      </c>
      <c r="ES12" s="286" t="b">
        <f>AND(ES10&gt;0,ES10&lt;='Bazinės prielaidos'!$E$11+'Bazinės prielaidos'!$E$15)</f>
        <v>1</v>
      </c>
      <c r="ET12" s="286" t="b">
        <f>AND(ET10&gt;0,ET10&lt;='Bazinės prielaidos'!$E$11+'Bazinės prielaidos'!$E$15)</f>
        <v>1</v>
      </c>
      <c r="EU12" s="286" t="b">
        <f>AND(EU10&gt;0,EU10&lt;='Bazinės prielaidos'!$E$11+'Bazinės prielaidos'!$E$15)</f>
        <v>1</v>
      </c>
      <c r="EV12" s="286" t="b">
        <f>AND(EV10&gt;0,EV10&lt;='Bazinės prielaidos'!$E$11+'Bazinės prielaidos'!$E$15)</f>
        <v>1</v>
      </c>
      <c r="EW12" s="286" t="b">
        <f>AND(EW10&gt;0,EW10&lt;='Bazinės prielaidos'!$E$11+'Bazinės prielaidos'!$E$15)</f>
        <v>1</v>
      </c>
      <c r="EX12" s="286" t="b">
        <f>AND(EX10&gt;0,EX10&lt;='Bazinės prielaidos'!$E$11+'Bazinės prielaidos'!$E$15)</f>
        <v>1</v>
      </c>
      <c r="EY12" s="286" t="b">
        <f>AND(EY10&gt;0,EY10&lt;='Bazinės prielaidos'!$E$11+'Bazinės prielaidos'!$E$15)</f>
        <v>1</v>
      </c>
      <c r="EZ12" s="286" t="b">
        <f>AND(EZ10&gt;0,EZ10&lt;='Bazinės prielaidos'!$E$11+'Bazinės prielaidos'!$E$15)</f>
        <v>1</v>
      </c>
      <c r="FA12" s="84"/>
      <c r="FB12" s="286" t="b">
        <f>AND(FB10&gt;0,FB10&lt;='Bazinės prielaidos'!$E$11+'Bazinės prielaidos'!$E$15)</f>
        <v>1</v>
      </c>
      <c r="FC12" s="286" t="b">
        <f>AND(FC10&gt;0,FC10&lt;='Bazinės prielaidos'!$E$11+'Bazinės prielaidos'!$E$15)</f>
        <v>1</v>
      </c>
      <c r="FD12" s="286" t="b">
        <f>AND(FD10&gt;0,FD10&lt;='Bazinės prielaidos'!$E$11+'Bazinės prielaidos'!$E$15)</f>
        <v>1</v>
      </c>
      <c r="FE12" s="286" t="b">
        <f>AND(FE10&gt;0,FE10&lt;='Bazinės prielaidos'!$E$11+'Bazinės prielaidos'!$E$15)</f>
        <v>1</v>
      </c>
      <c r="FF12" s="286" t="b">
        <f>AND(FF10&gt;0,FF10&lt;='Bazinės prielaidos'!$E$11+'Bazinės prielaidos'!$E$15)</f>
        <v>1</v>
      </c>
      <c r="FG12" s="286" t="b">
        <f>AND(FG10&gt;0,FG10&lt;='Bazinės prielaidos'!$E$11+'Bazinės prielaidos'!$E$15)</f>
        <v>1</v>
      </c>
      <c r="FH12" s="286" t="b">
        <f>AND(FH10&gt;0,FH10&lt;='Bazinės prielaidos'!$E$11+'Bazinės prielaidos'!$E$15)</f>
        <v>1</v>
      </c>
      <c r="FI12" s="286" t="b">
        <f>AND(FI10&gt;0,FI10&lt;='Bazinės prielaidos'!$E$11+'Bazinės prielaidos'!$E$15)</f>
        <v>1</v>
      </c>
      <c r="FJ12" s="286" t="b">
        <f>AND(FJ10&gt;0,FJ10&lt;='Bazinės prielaidos'!$E$11+'Bazinės prielaidos'!$E$15)</f>
        <v>1</v>
      </c>
      <c r="FK12" s="286" t="b">
        <f>AND(FK10&gt;0,FK10&lt;='Bazinės prielaidos'!$E$11+'Bazinės prielaidos'!$E$15)</f>
        <v>1</v>
      </c>
      <c r="FL12" s="286" t="b">
        <f>AND(FL10&gt;0,FL10&lt;='Bazinės prielaidos'!$E$11+'Bazinės prielaidos'!$E$15)</f>
        <v>1</v>
      </c>
      <c r="FM12" s="286" t="b">
        <f>AND(FM10&gt;0,FM10&lt;='Bazinės prielaidos'!$E$11+'Bazinės prielaidos'!$E$15)</f>
        <v>1</v>
      </c>
      <c r="FN12" s="84"/>
      <c r="FO12" s="286" t="b">
        <f>AND(FO10&gt;0,FO10&lt;='Bazinės prielaidos'!$E$11+'Bazinės prielaidos'!$E$15)</f>
        <v>1</v>
      </c>
      <c r="FP12" s="286" t="b">
        <f>AND(FP10&gt;0,FP10&lt;='Bazinės prielaidos'!$E$11+'Bazinės prielaidos'!$E$15)</f>
        <v>1</v>
      </c>
      <c r="FQ12" s="286" t="b">
        <f>AND(FQ10&gt;0,FQ10&lt;='Bazinės prielaidos'!$E$11+'Bazinės prielaidos'!$E$15)</f>
        <v>1</v>
      </c>
      <c r="FR12" s="286" t="b">
        <f>AND(FR10&gt;0,FR10&lt;='Bazinės prielaidos'!$E$11+'Bazinės prielaidos'!$E$15)</f>
        <v>1</v>
      </c>
      <c r="FS12" s="286" t="b">
        <f>AND(FS10&gt;0,FS10&lt;='Bazinės prielaidos'!$E$11+'Bazinės prielaidos'!$E$15)</f>
        <v>1</v>
      </c>
      <c r="FT12" s="286" t="b">
        <f>AND(FT10&gt;0,FT10&lt;='Bazinės prielaidos'!$E$11+'Bazinės prielaidos'!$E$15)</f>
        <v>1</v>
      </c>
      <c r="FU12" s="286" t="b">
        <f>AND(FU10&gt;0,FU10&lt;='Bazinės prielaidos'!$E$11+'Bazinės prielaidos'!$E$15)</f>
        <v>1</v>
      </c>
      <c r="FV12" s="286" t="b">
        <f>AND(FV10&gt;0,FV10&lt;='Bazinės prielaidos'!$E$11+'Bazinės prielaidos'!$E$15)</f>
        <v>1</v>
      </c>
      <c r="FW12" s="286" t="b">
        <f>AND(FW10&gt;0,FW10&lt;='Bazinės prielaidos'!$E$11+'Bazinės prielaidos'!$E$15)</f>
        <v>1</v>
      </c>
      <c r="FX12" s="286" t="b">
        <f>AND(FX10&gt;0,FX10&lt;='Bazinės prielaidos'!$E$11+'Bazinės prielaidos'!$E$15)</f>
        <v>1</v>
      </c>
      <c r="FY12" s="286" t="b">
        <f>AND(FY10&gt;0,FY10&lt;='Bazinės prielaidos'!$E$11+'Bazinės prielaidos'!$E$15)</f>
        <v>1</v>
      </c>
      <c r="FZ12" s="286" t="b">
        <f>AND(FZ10&gt;0,FZ10&lt;='Bazinės prielaidos'!$E$11+'Bazinės prielaidos'!$E$15)</f>
        <v>1</v>
      </c>
      <c r="GA12" s="84"/>
      <c r="GB12" s="286" t="b">
        <f>AND(GB10&gt;0,GB10&lt;='Bazinės prielaidos'!$E$11+'Bazinės prielaidos'!$E$15)</f>
        <v>1</v>
      </c>
      <c r="GC12" s="286" t="b">
        <f>AND(GC10&gt;0,GC10&lt;='Bazinės prielaidos'!$E$11+'Bazinės prielaidos'!$E$15)</f>
        <v>1</v>
      </c>
      <c r="GD12" s="286" t="b">
        <f>AND(GD10&gt;0,GD10&lt;='Bazinės prielaidos'!$E$11+'Bazinės prielaidos'!$E$15)</f>
        <v>1</v>
      </c>
      <c r="GE12" s="286" t="b">
        <f>AND(GE10&gt;0,GE10&lt;='Bazinės prielaidos'!$E$11+'Bazinės prielaidos'!$E$15)</f>
        <v>1</v>
      </c>
      <c r="GF12" s="286" t="b">
        <f>AND(GF10&gt;0,GF10&lt;='Bazinės prielaidos'!$E$11+'Bazinės prielaidos'!$E$15)</f>
        <v>1</v>
      </c>
      <c r="GG12" s="286" t="b">
        <f>AND(GG10&gt;0,GG10&lt;='Bazinės prielaidos'!$E$11+'Bazinės prielaidos'!$E$15)</f>
        <v>1</v>
      </c>
      <c r="GH12" s="286" t="b">
        <f>AND(GH10&gt;0,GH10&lt;='Bazinės prielaidos'!$E$11+'Bazinės prielaidos'!$E$15)</f>
        <v>1</v>
      </c>
      <c r="GI12" s="286" t="b">
        <f>AND(GI10&gt;0,GI10&lt;='Bazinės prielaidos'!$E$11+'Bazinės prielaidos'!$E$15)</f>
        <v>1</v>
      </c>
      <c r="GJ12" s="286" t="b">
        <f>AND(GJ10&gt;0,GJ10&lt;='Bazinės prielaidos'!$E$11+'Bazinės prielaidos'!$E$15)</f>
        <v>1</v>
      </c>
      <c r="GK12" s="286" t="b">
        <f>AND(GK10&gt;0,GK10&lt;='Bazinės prielaidos'!$E$11+'Bazinės prielaidos'!$E$15)</f>
        <v>1</v>
      </c>
      <c r="GL12" s="286" t="b">
        <f>AND(GL10&gt;0,GL10&lt;='Bazinės prielaidos'!$E$11+'Bazinės prielaidos'!$E$15)</f>
        <v>1</v>
      </c>
      <c r="GM12" s="286" t="b">
        <f>AND(GM10&gt;0,GM10&lt;='Bazinės prielaidos'!$E$11+'Bazinės prielaidos'!$E$15)</f>
        <v>1</v>
      </c>
      <c r="GN12" s="84"/>
      <c r="GO12" s="286" t="b">
        <f>AND(GO10&gt;0,GO10&lt;='Bazinės prielaidos'!$E$11+'Bazinės prielaidos'!$E$15)</f>
        <v>0</v>
      </c>
      <c r="GP12" s="286" t="b">
        <f>AND(GP10&gt;0,GP10&lt;='Bazinės prielaidos'!$E$11+'Bazinės prielaidos'!$E$15)</f>
        <v>0</v>
      </c>
      <c r="GQ12" s="286" t="b">
        <f>AND(GQ10&gt;0,GQ10&lt;='Bazinės prielaidos'!$E$11+'Bazinės prielaidos'!$E$15)</f>
        <v>0</v>
      </c>
      <c r="GR12" s="286" t="b">
        <f>AND(GR10&gt;0,GR10&lt;='Bazinės prielaidos'!$E$11+'Bazinės prielaidos'!$E$15)</f>
        <v>0</v>
      </c>
      <c r="GS12" s="286" t="b">
        <f>AND(GS10&gt;0,GS10&lt;='Bazinės prielaidos'!$E$11+'Bazinės prielaidos'!$E$15)</f>
        <v>0</v>
      </c>
      <c r="GT12" s="286" t="b">
        <f>AND(GT10&gt;0,GT10&lt;='Bazinės prielaidos'!$E$11+'Bazinės prielaidos'!$E$15)</f>
        <v>0</v>
      </c>
      <c r="GU12" s="286" t="b">
        <f>AND(GU10&gt;0,GU10&lt;='Bazinės prielaidos'!$E$11+'Bazinės prielaidos'!$E$15)</f>
        <v>0</v>
      </c>
      <c r="GV12" s="286" t="b">
        <f>AND(GV10&gt;0,GV10&lt;='Bazinės prielaidos'!$E$11+'Bazinės prielaidos'!$E$15)</f>
        <v>0</v>
      </c>
      <c r="GW12" s="286" t="b">
        <f>AND(GW10&gt;0,GW10&lt;='Bazinės prielaidos'!$E$11+'Bazinės prielaidos'!$E$15)</f>
        <v>0</v>
      </c>
      <c r="GX12" s="286" t="b">
        <f>AND(GX10&gt;0,GX10&lt;='Bazinės prielaidos'!$E$11+'Bazinės prielaidos'!$E$15)</f>
        <v>0</v>
      </c>
      <c r="GY12" s="286" t="b">
        <f>AND(GY10&gt;0,GY10&lt;='Bazinės prielaidos'!$E$11+'Bazinės prielaidos'!$E$15)</f>
        <v>0</v>
      </c>
      <c r="GZ12" s="286" t="b">
        <f>AND(GZ10&gt;0,GZ10&lt;='Bazinės prielaidos'!$E$11+'Bazinės prielaidos'!$E$15)</f>
        <v>0</v>
      </c>
      <c r="HA12" s="84"/>
      <c r="HB12" s="286" t="b">
        <f>AND(HB10&gt;0,HB10&lt;='Bazinės prielaidos'!$E$11+'Bazinės prielaidos'!$E$15)</f>
        <v>0</v>
      </c>
      <c r="HC12" s="286" t="b">
        <f>AND(HC10&gt;0,HC10&lt;='Bazinės prielaidos'!$E$11+'Bazinės prielaidos'!$E$15)</f>
        <v>0</v>
      </c>
      <c r="HD12" s="286" t="b">
        <f>AND(HD10&gt;0,HD10&lt;='Bazinės prielaidos'!$E$11+'Bazinės prielaidos'!$E$15)</f>
        <v>0</v>
      </c>
      <c r="HE12" s="286" t="b">
        <f>AND(HE10&gt;0,HE10&lt;='Bazinės prielaidos'!$E$11+'Bazinės prielaidos'!$E$15)</f>
        <v>0</v>
      </c>
      <c r="HF12" s="286" t="b">
        <f>AND(HF10&gt;0,HF10&lt;='Bazinės prielaidos'!$E$11+'Bazinės prielaidos'!$E$15)</f>
        <v>0</v>
      </c>
      <c r="HG12" s="286" t="b">
        <f>AND(HG10&gt;0,HG10&lt;='Bazinės prielaidos'!$E$11+'Bazinės prielaidos'!$E$15)</f>
        <v>0</v>
      </c>
      <c r="HH12" s="286" t="b">
        <f>AND(HH10&gt;0,HH10&lt;='Bazinės prielaidos'!$E$11+'Bazinės prielaidos'!$E$15)</f>
        <v>0</v>
      </c>
      <c r="HI12" s="286" t="b">
        <f>AND(HI10&gt;0,HI10&lt;='Bazinės prielaidos'!$E$11+'Bazinės prielaidos'!$E$15)</f>
        <v>0</v>
      </c>
      <c r="HJ12" s="286" t="b">
        <f>AND(HJ10&gt;0,HJ10&lt;='Bazinės prielaidos'!$E$11+'Bazinės prielaidos'!$E$15)</f>
        <v>0</v>
      </c>
      <c r="HK12" s="286" t="b">
        <f>AND(HK10&gt;0,HK10&lt;='Bazinės prielaidos'!$E$11+'Bazinės prielaidos'!$E$15)</f>
        <v>0</v>
      </c>
      <c r="HL12" s="286" t="b">
        <f>AND(HL10&gt;0,HL10&lt;='Bazinės prielaidos'!$E$11+'Bazinės prielaidos'!$E$15)</f>
        <v>0</v>
      </c>
      <c r="HM12" s="286" t="b">
        <f>AND(HM10&gt;0,HM10&lt;='Bazinės prielaidos'!$E$11+'Bazinės prielaidos'!$E$15)</f>
        <v>0</v>
      </c>
      <c r="HN12" s="84"/>
      <c r="HO12" s="286" t="b">
        <f>AND(HO10&gt;0,HO10&lt;='Bazinės prielaidos'!$E$11+'Bazinės prielaidos'!$E$15)</f>
        <v>0</v>
      </c>
      <c r="HP12" s="286" t="b">
        <f>AND(HP10&gt;0,HP10&lt;='Bazinės prielaidos'!$E$11+'Bazinės prielaidos'!$E$15)</f>
        <v>0</v>
      </c>
      <c r="HQ12" s="286" t="b">
        <f>AND(HQ10&gt;0,HQ10&lt;='Bazinės prielaidos'!$E$11+'Bazinės prielaidos'!$E$15)</f>
        <v>0</v>
      </c>
      <c r="HR12" s="286" t="b">
        <f>AND(HR10&gt;0,HR10&lt;='Bazinės prielaidos'!$E$11+'Bazinės prielaidos'!$E$15)</f>
        <v>0</v>
      </c>
      <c r="HS12" s="286" t="b">
        <f>AND(HS10&gt;0,HS10&lt;='Bazinės prielaidos'!$E$11+'Bazinės prielaidos'!$E$15)</f>
        <v>0</v>
      </c>
      <c r="HT12" s="286" t="b">
        <f>AND(HT10&gt;0,HT10&lt;='Bazinės prielaidos'!$E$11+'Bazinės prielaidos'!$E$15)</f>
        <v>0</v>
      </c>
      <c r="HU12" s="286" t="b">
        <f>AND(HU10&gt;0,HU10&lt;='Bazinės prielaidos'!$E$11+'Bazinės prielaidos'!$E$15)</f>
        <v>0</v>
      </c>
      <c r="HV12" s="286" t="b">
        <f>AND(HV10&gt;0,HV10&lt;='Bazinės prielaidos'!$E$11+'Bazinės prielaidos'!$E$15)</f>
        <v>0</v>
      </c>
      <c r="HW12" s="286" t="b">
        <f>AND(HW10&gt;0,HW10&lt;='Bazinės prielaidos'!$E$11+'Bazinės prielaidos'!$E$15)</f>
        <v>0</v>
      </c>
      <c r="HX12" s="286" t="b">
        <f>AND(HX10&gt;0,HX10&lt;='Bazinės prielaidos'!$E$11+'Bazinės prielaidos'!$E$15)</f>
        <v>0</v>
      </c>
      <c r="HY12" s="286" t="b">
        <f>AND(HY10&gt;0,HY10&lt;='Bazinės prielaidos'!$E$11+'Bazinės prielaidos'!$E$15)</f>
        <v>0</v>
      </c>
      <c r="HZ12" s="286" t="b">
        <f>AND(HZ10&gt;0,HZ10&lt;='Bazinės prielaidos'!$E$11+'Bazinės prielaidos'!$E$15)</f>
        <v>0</v>
      </c>
      <c r="IA12" s="84"/>
      <c r="IB12" s="286" t="b">
        <f>AND(IB10&gt;0,IB10&lt;='Bazinės prielaidos'!$E$11+'Bazinės prielaidos'!$E$15)</f>
        <v>0</v>
      </c>
      <c r="IC12" s="286" t="b">
        <f>AND(IC10&gt;0,IC10&lt;='Bazinės prielaidos'!$E$11+'Bazinės prielaidos'!$E$15)</f>
        <v>0</v>
      </c>
      <c r="ID12" s="286" t="b">
        <f>AND(ID10&gt;0,ID10&lt;='Bazinės prielaidos'!$E$11+'Bazinės prielaidos'!$E$15)</f>
        <v>0</v>
      </c>
      <c r="IE12" s="286" t="b">
        <f>AND(IE10&gt;0,IE10&lt;='Bazinės prielaidos'!$E$11+'Bazinės prielaidos'!$E$15)</f>
        <v>0</v>
      </c>
      <c r="IF12" s="286" t="b">
        <f>AND(IF10&gt;0,IF10&lt;='Bazinės prielaidos'!$E$11+'Bazinės prielaidos'!$E$15)</f>
        <v>0</v>
      </c>
      <c r="IG12" s="286" t="b">
        <f>AND(IG10&gt;0,IG10&lt;='Bazinės prielaidos'!$E$11+'Bazinės prielaidos'!$E$15)</f>
        <v>0</v>
      </c>
      <c r="IH12" s="286" t="b">
        <f>AND(IH10&gt;0,IH10&lt;='Bazinės prielaidos'!$E$11+'Bazinės prielaidos'!$E$15)</f>
        <v>0</v>
      </c>
      <c r="II12" s="286" t="b">
        <f>AND(II10&gt;0,II10&lt;='Bazinės prielaidos'!$E$11+'Bazinės prielaidos'!$E$15)</f>
        <v>0</v>
      </c>
      <c r="IJ12" s="286" t="b">
        <f>AND(IJ10&gt;0,IJ10&lt;='Bazinės prielaidos'!$E$11+'Bazinės prielaidos'!$E$15)</f>
        <v>0</v>
      </c>
      <c r="IK12" s="286" t="b">
        <f>AND(IK10&gt;0,IK10&lt;='Bazinės prielaidos'!$E$11+'Bazinės prielaidos'!$E$15)</f>
        <v>0</v>
      </c>
      <c r="IL12" s="286" t="b">
        <f>AND(IL10&gt;0,IL10&lt;='Bazinės prielaidos'!$E$11+'Bazinės prielaidos'!$E$15)</f>
        <v>0</v>
      </c>
      <c r="IM12" s="286" t="b">
        <f>AND(IM10&gt;0,IM10&lt;='Bazinės prielaidos'!$E$11+'Bazinės prielaidos'!$E$15)</f>
        <v>0</v>
      </c>
      <c r="IN12" s="84"/>
      <c r="IO12" s="286" t="b">
        <f>AND(IO10&gt;0,IO10&lt;='Bazinės prielaidos'!$E$11+'Bazinės prielaidos'!$E$15)</f>
        <v>0</v>
      </c>
      <c r="IP12" s="286" t="b">
        <f>AND(IP10&gt;0,IP10&lt;='Bazinės prielaidos'!$E$11+'Bazinės prielaidos'!$E$15)</f>
        <v>0</v>
      </c>
      <c r="IQ12" s="286" t="b">
        <f>AND(IQ10&gt;0,IQ10&lt;='Bazinės prielaidos'!$E$11+'Bazinės prielaidos'!$E$15)</f>
        <v>0</v>
      </c>
      <c r="IR12" s="286" t="b">
        <f>AND(IR10&gt;0,IR10&lt;='Bazinės prielaidos'!$E$11+'Bazinės prielaidos'!$E$15)</f>
        <v>0</v>
      </c>
      <c r="IS12" s="286" t="b">
        <f>AND(IS10&gt;0,IS10&lt;='Bazinės prielaidos'!$E$11+'Bazinės prielaidos'!$E$15)</f>
        <v>0</v>
      </c>
      <c r="IT12" s="286" t="b">
        <f>AND(IT10&gt;0,IT10&lt;='Bazinės prielaidos'!$E$11+'Bazinės prielaidos'!$E$15)</f>
        <v>0</v>
      </c>
      <c r="IU12" s="286" t="b">
        <f>AND(IU10&gt;0,IU10&lt;='Bazinės prielaidos'!$E$11+'Bazinės prielaidos'!$E$15)</f>
        <v>0</v>
      </c>
      <c r="IV12" s="286" t="b">
        <f>AND(IV10&gt;0,IV10&lt;='Bazinės prielaidos'!$E$11+'Bazinės prielaidos'!$E$15)</f>
        <v>0</v>
      </c>
      <c r="IW12" s="286" t="b">
        <f>AND(IW10&gt;0,IW10&lt;='Bazinės prielaidos'!$E$11+'Bazinės prielaidos'!$E$15)</f>
        <v>0</v>
      </c>
      <c r="IX12" s="286" t="b">
        <f>AND(IX10&gt;0,IX10&lt;='Bazinės prielaidos'!$E$11+'Bazinės prielaidos'!$E$15)</f>
        <v>0</v>
      </c>
      <c r="IY12" s="286" t="b">
        <f>AND(IY10&gt;0,IY10&lt;='Bazinės prielaidos'!$E$11+'Bazinės prielaidos'!$E$15)</f>
        <v>0</v>
      </c>
      <c r="IZ12" s="286" t="b">
        <f>AND(IZ10&gt;0,IZ10&lt;='Bazinės prielaidos'!$E$11+'Bazinės prielaidos'!$E$15)</f>
        <v>0</v>
      </c>
      <c r="JA12" s="84"/>
      <c r="JB12" s="286" t="b">
        <f>AND(JB10&gt;0,JB10&lt;='Bazinės prielaidos'!$E$11+'Bazinės prielaidos'!$E$15)</f>
        <v>0</v>
      </c>
      <c r="JC12" s="286" t="b">
        <f>AND(JC10&gt;0,JC10&lt;='Bazinės prielaidos'!$E$11+'Bazinės prielaidos'!$E$15)</f>
        <v>0</v>
      </c>
      <c r="JD12" s="286" t="b">
        <f>AND(JD10&gt;0,JD10&lt;='Bazinės prielaidos'!$E$11+'Bazinės prielaidos'!$E$15)</f>
        <v>0</v>
      </c>
      <c r="JE12" s="286" t="b">
        <f>AND(JE10&gt;0,JE10&lt;='Bazinės prielaidos'!$E$11+'Bazinės prielaidos'!$E$15)</f>
        <v>0</v>
      </c>
      <c r="JF12" s="286" t="b">
        <f>AND(JF10&gt;0,JF10&lt;='Bazinės prielaidos'!$E$11+'Bazinės prielaidos'!$E$15)</f>
        <v>0</v>
      </c>
      <c r="JG12" s="286" t="b">
        <f>AND(JG10&gt;0,JG10&lt;='Bazinės prielaidos'!$E$11+'Bazinės prielaidos'!$E$15)</f>
        <v>0</v>
      </c>
      <c r="JH12" s="286" t="b">
        <f>AND(JH10&gt;0,JH10&lt;='Bazinės prielaidos'!$E$11+'Bazinės prielaidos'!$E$15)</f>
        <v>0</v>
      </c>
      <c r="JI12" s="286" t="b">
        <f>AND(JI10&gt;0,JI10&lt;='Bazinės prielaidos'!$E$11+'Bazinės prielaidos'!$E$15)</f>
        <v>0</v>
      </c>
      <c r="JJ12" s="286" t="b">
        <f>AND(JJ10&gt;0,JJ10&lt;='Bazinės prielaidos'!$E$11+'Bazinės prielaidos'!$E$15)</f>
        <v>0</v>
      </c>
      <c r="JK12" s="286" t="b">
        <f>AND(JK10&gt;0,JK10&lt;='Bazinės prielaidos'!$E$11+'Bazinės prielaidos'!$E$15)</f>
        <v>0</v>
      </c>
      <c r="JL12" s="286" t="b">
        <f>AND(JL10&gt;0,JL10&lt;='Bazinės prielaidos'!$E$11+'Bazinės prielaidos'!$E$15)</f>
        <v>0</v>
      </c>
      <c r="JM12" s="286" t="b">
        <f>AND(JM10&gt;0,JM10&lt;='Bazinės prielaidos'!$E$11+'Bazinės prielaidos'!$E$15)</f>
        <v>0</v>
      </c>
      <c r="JN12" s="84"/>
      <c r="JO12" s="286" t="b">
        <f>AND(JO10&gt;0,JO10&lt;='Bazinės prielaidos'!$E$11+'Bazinės prielaidos'!$E$15)</f>
        <v>0</v>
      </c>
      <c r="JP12" s="286" t="b">
        <f>AND(JP10&gt;0,JP10&lt;='Bazinės prielaidos'!$E$11+'Bazinės prielaidos'!$E$15)</f>
        <v>0</v>
      </c>
      <c r="JQ12" s="286" t="b">
        <f>AND(JQ10&gt;0,JQ10&lt;='Bazinės prielaidos'!$E$11+'Bazinės prielaidos'!$E$15)</f>
        <v>0</v>
      </c>
      <c r="JR12" s="286" t="b">
        <f>AND(JR10&gt;0,JR10&lt;='Bazinės prielaidos'!$E$11+'Bazinės prielaidos'!$E$15)</f>
        <v>0</v>
      </c>
      <c r="JS12" s="286" t="b">
        <f>AND(JS10&gt;0,JS10&lt;='Bazinės prielaidos'!$E$11+'Bazinės prielaidos'!$E$15)</f>
        <v>0</v>
      </c>
      <c r="JT12" s="286" t="b">
        <f>AND(JT10&gt;0,JT10&lt;='Bazinės prielaidos'!$E$11+'Bazinės prielaidos'!$E$15)</f>
        <v>0</v>
      </c>
      <c r="JU12" s="286" t="b">
        <f>AND(JU10&gt;0,JU10&lt;='Bazinės prielaidos'!$E$11+'Bazinės prielaidos'!$E$15)</f>
        <v>0</v>
      </c>
      <c r="JV12" s="286" t="b">
        <f>AND(JV10&gt;0,JV10&lt;='Bazinės prielaidos'!$E$11+'Bazinės prielaidos'!$E$15)</f>
        <v>0</v>
      </c>
      <c r="JW12" s="286" t="b">
        <f>AND(JW10&gt;0,JW10&lt;='Bazinės prielaidos'!$E$11+'Bazinės prielaidos'!$E$15)</f>
        <v>0</v>
      </c>
      <c r="JX12" s="286" t="b">
        <f>AND(JX10&gt;0,JX10&lt;='Bazinės prielaidos'!$E$11+'Bazinės prielaidos'!$E$15)</f>
        <v>0</v>
      </c>
      <c r="JY12" s="286" t="b">
        <f>AND(JY10&gt;0,JY10&lt;='Bazinės prielaidos'!$E$11+'Bazinės prielaidos'!$E$15)</f>
        <v>0</v>
      </c>
      <c r="JZ12" s="286" t="b">
        <f>AND(JZ10&gt;0,JZ10&lt;='Bazinės prielaidos'!$E$11+'Bazinės prielaidos'!$E$15)</f>
        <v>0</v>
      </c>
      <c r="KA12" s="84"/>
      <c r="KB12" s="286" t="b">
        <f>AND(KB10&gt;0,KB10&lt;='Bazinės prielaidos'!$E$11+'Bazinės prielaidos'!$E$15)</f>
        <v>0</v>
      </c>
      <c r="KC12" s="286" t="b">
        <f>AND(KC10&gt;0,KC10&lt;='Bazinės prielaidos'!$E$11+'Bazinės prielaidos'!$E$15)</f>
        <v>0</v>
      </c>
      <c r="KD12" s="286" t="b">
        <f>AND(KD10&gt;0,KD10&lt;='Bazinės prielaidos'!$E$11+'Bazinės prielaidos'!$E$15)</f>
        <v>0</v>
      </c>
      <c r="KE12" s="286" t="b">
        <f>AND(KE10&gt;0,KE10&lt;='Bazinės prielaidos'!$E$11+'Bazinės prielaidos'!$E$15)</f>
        <v>0</v>
      </c>
      <c r="KF12" s="286" t="b">
        <f>AND(KF10&gt;0,KF10&lt;='Bazinės prielaidos'!$E$11+'Bazinės prielaidos'!$E$15)</f>
        <v>0</v>
      </c>
      <c r="KG12" s="286" t="b">
        <f>AND(KG10&gt;0,KG10&lt;='Bazinės prielaidos'!$E$11+'Bazinės prielaidos'!$E$15)</f>
        <v>0</v>
      </c>
      <c r="KH12" s="286" t="b">
        <f>AND(KH10&gt;0,KH10&lt;='Bazinės prielaidos'!$E$11+'Bazinės prielaidos'!$E$15)</f>
        <v>0</v>
      </c>
      <c r="KI12" s="286" t="b">
        <f>AND(KI10&gt;0,KI10&lt;='Bazinės prielaidos'!$E$11+'Bazinės prielaidos'!$E$15)</f>
        <v>0</v>
      </c>
      <c r="KJ12" s="286" t="b">
        <f>AND(KJ10&gt;0,KJ10&lt;='Bazinės prielaidos'!$E$11+'Bazinės prielaidos'!$E$15)</f>
        <v>0</v>
      </c>
      <c r="KK12" s="286" t="b">
        <f>AND(KK10&gt;0,KK10&lt;='Bazinės prielaidos'!$E$11+'Bazinės prielaidos'!$E$15)</f>
        <v>0</v>
      </c>
      <c r="KL12" s="286" t="b">
        <f>AND(KL10&gt;0,KL10&lt;='Bazinės prielaidos'!$E$11+'Bazinės prielaidos'!$E$15)</f>
        <v>0</v>
      </c>
      <c r="KM12" s="286" t="b">
        <f>AND(KM10&gt;0,KM10&lt;='Bazinės prielaidos'!$E$11+'Bazinės prielaidos'!$E$15)</f>
        <v>0</v>
      </c>
      <c r="KN12" s="84"/>
      <c r="KO12" s="286" t="b">
        <f>AND(KO10&gt;0,KO10&lt;='Bazinės prielaidos'!$E$11+'Bazinės prielaidos'!$E$15)</f>
        <v>0</v>
      </c>
      <c r="KP12" s="286" t="b">
        <f>AND(KP10&gt;0,KP10&lt;='Bazinės prielaidos'!$E$11+'Bazinės prielaidos'!$E$15)</f>
        <v>0</v>
      </c>
      <c r="KQ12" s="286" t="b">
        <f>AND(KQ10&gt;0,KQ10&lt;='Bazinės prielaidos'!$E$11+'Bazinės prielaidos'!$E$15)</f>
        <v>0</v>
      </c>
      <c r="KR12" s="286" t="b">
        <f>AND(KR10&gt;0,KR10&lt;='Bazinės prielaidos'!$E$11+'Bazinės prielaidos'!$E$15)</f>
        <v>0</v>
      </c>
      <c r="KS12" s="286" t="b">
        <f>AND(KS10&gt;0,KS10&lt;='Bazinės prielaidos'!$E$11+'Bazinės prielaidos'!$E$15)</f>
        <v>0</v>
      </c>
      <c r="KT12" s="286" t="b">
        <f>AND(KT10&gt;0,KT10&lt;='Bazinės prielaidos'!$E$11+'Bazinės prielaidos'!$E$15)</f>
        <v>0</v>
      </c>
      <c r="KU12" s="286" t="b">
        <f>AND(KU10&gt;0,KU10&lt;='Bazinės prielaidos'!$E$11+'Bazinės prielaidos'!$E$15)</f>
        <v>0</v>
      </c>
      <c r="KV12" s="286" t="b">
        <f>AND(KV10&gt;0,KV10&lt;='Bazinės prielaidos'!$E$11+'Bazinės prielaidos'!$E$15)</f>
        <v>0</v>
      </c>
      <c r="KW12" s="286" t="b">
        <f>AND(KW10&gt;0,KW10&lt;='Bazinės prielaidos'!$E$11+'Bazinės prielaidos'!$E$15)</f>
        <v>0</v>
      </c>
      <c r="KX12" s="286" t="b">
        <f>AND(KX10&gt;0,KX10&lt;='Bazinės prielaidos'!$E$11+'Bazinės prielaidos'!$E$15)</f>
        <v>0</v>
      </c>
      <c r="KY12" s="286" t="b">
        <f>AND(KY10&gt;0,KY10&lt;='Bazinės prielaidos'!$E$11+'Bazinės prielaidos'!$E$15)</f>
        <v>0</v>
      </c>
      <c r="KZ12" s="286" t="b">
        <f>AND(KZ10&gt;0,KZ10&lt;='Bazinės prielaidos'!$E$11+'Bazinės prielaidos'!$E$15)</f>
        <v>0</v>
      </c>
      <c r="LA12" s="84"/>
      <c r="LB12" s="286" t="b">
        <f>AND(LB10&gt;0,LB10&lt;='Bazinės prielaidos'!$E$11+'Bazinės prielaidos'!$E$15)</f>
        <v>0</v>
      </c>
      <c r="LC12" s="286" t="b">
        <f>AND(LC10&gt;0,LC10&lt;='Bazinės prielaidos'!$E$11+'Bazinės prielaidos'!$E$15)</f>
        <v>0</v>
      </c>
      <c r="LD12" s="286" t="b">
        <f>AND(LD10&gt;0,LD10&lt;='Bazinės prielaidos'!$E$11+'Bazinės prielaidos'!$E$15)</f>
        <v>0</v>
      </c>
      <c r="LE12" s="286" t="b">
        <f>AND(LE10&gt;0,LE10&lt;='Bazinės prielaidos'!$E$11+'Bazinės prielaidos'!$E$15)</f>
        <v>0</v>
      </c>
      <c r="LF12" s="286" t="b">
        <f>AND(LF10&gt;0,LF10&lt;='Bazinės prielaidos'!$E$11+'Bazinės prielaidos'!$E$15)</f>
        <v>0</v>
      </c>
      <c r="LG12" s="286" t="b">
        <f>AND(LG10&gt;0,LG10&lt;='Bazinės prielaidos'!$E$11+'Bazinės prielaidos'!$E$15)</f>
        <v>0</v>
      </c>
      <c r="LH12" s="286" t="b">
        <f>AND(LH10&gt;0,LH10&lt;='Bazinės prielaidos'!$E$11+'Bazinės prielaidos'!$E$15)</f>
        <v>0</v>
      </c>
      <c r="LI12" s="286" t="b">
        <f>AND(LI10&gt;0,LI10&lt;='Bazinės prielaidos'!$E$11+'Bazinės prielaidos'!$E$15)</f>
        <v>0</v>
      </c>
      <c r="LJ12" s="286" t="b">
        <f>AND(LJ10&gt;0,LJ10&lt;='Bazinės prielaidos'!$E$11+'Bazinės prielaidos'!$E$15)</f>
        <v>0</v>
      </c>
      <c r="LK12" s="286" t="b">
        <f>AND(LK10&gt;0,LK10&lt;='Bazinės prielaidos'!$E$11+'Bazinės prielaidos'!$E$15)</f>
        <v>0</v>
      </c>
      <c r="LL12" s="286" t="b">
        <f>AND(LL10&gt;0,LL10&lt;='Bazinės prielaidos'!$E$11+'Bazinės prielaidos'!$E$15)</f>
        <v>0</v>
      </c>
      <c r="LM12" s="286" t="b">
        <f>AND(LM10&gt;0,LM10&lt;='Bazinės prielaidos'!$E$11+'Bazinės prielaidos'!$E$15)</f>
        <v>0</v>
      </c>
      <c r="LN12" s="286"/>
    </row>
    <row r="13" spans="1:326" s="58" customFormat="1" hidden="1" outlineLevel="1">
      <c r="A13" s="286" t="s">
        <v>313</v>
      </c>
      <c r="B13" s="286" t="b">
        <f>AND(B10&gt;'Bazinės prielaidos'!$E$11,B10&lt;='Bazinės prielaidos'!$E$11+'Bazinės prielaidos'!$E$15)</f>
        <v>0</v>
      </c>
      <c r="C13" s="286" t="b">
        <f>AND(C10&gt;'Bazinės prielaidos'!$E$11,C10&lt;='Bazinės prielaidos'!$E$11+'Bazinės prielaidos'!$E$15)</f>
        <v>0</v>
      </c>
      <c r="D13" s="286" t="b">
        <f>AND(D10&gt;'Bazinės prielaidos'!$E$11,D10&lt;='Bazinės prielaidos'!$E$11+'Bazinės prielaidos'!$E$15)</f>
        <v>0</v>
      </c>
      <c r="E13" s="286" t="b">
        <f>AND(E10&gt;'Bazinės prielaidos'!$E$11,E10&lt;='Bazinės prielaidos'!$E$11+'Bazinės prielaidos'!$E$15)</f>
        <v>0</v>
      </c>
      <c r="F13" s="286" t="b">
        <f>AND(F10&gt;'Bazinės prielaidos'!$E$11,F10&lt;='Bazinės prielaidos'!$E$11+'Bazinės prielaidos'!$E$15)</f>
        <v>0</v>
      </c>
      <c r="G13" s="286" t="b">
        <f>AND(G10&gt;'Bazinės prielaidos'!$E$11,G10&lt;='Bazinės prielaidos'!$E$11+'Bazinės prielaidos'!$E$15)</f>
        <v>0</v>
      </c>
      <c r="H13" s="286" t="b">
        <f>AND(H10&gt;'Bazinės prielaidos'!$E$11,H10&lt;='Bazinės prielaidos'!$E$11+'Bazinės prielaidos'!$E$15)</f>
        <v>0</v>
      </c>
      <c r="I13" s="286" t="b">
        <f>AND(I10&gt;'Bazinės prielaidos'!$E$11,I10&lt;='Bazinės prielaidos'!$E$11+'Bazinės prielaidos'!$E$15)</f>
        <v>0</v>
      </c>
      <c r="J13" s="286" t="b">
        <f>AND(J10&gt;'Bazinės prielaidos'!$E$11,J10&lt;='Bazinės prielaidos'!$E$11+'Bazinės prielaidos'!$E$15)</f>
        <v>0</v>
      </c>
      <c r="K13" s="286" t="b">
        <f>AND(K10&gt;'Bazinės prielaidos'!$E$11,K10&lt;='Bazinės prielaidos'!$E$11+'Bazinės prielaidos'!$E$15)</f>
        <v>0</v>
      </c>
      <c r="L13" s="286" t="b">
        <f>AND(L10&gt;'Bazinės prielaidos'!$E$11,L10&lt;='Bazinės prielaidos'!$E$11+'Bazinės prielaidos'!$E$15)</f>
        <v>0</v>
      </c>
      <c r="M13" s="286" t="b">
        <f>AND(M10&gt;'Bazinės prielaidos'!$E$11,M10&lt;='Bazinės prielaidos'!$E$11+'Bazinės prielaidos'!$E$15)</f>
        <v>0</v>
      </c>
      <c r="N13" s="95"/>
      <c r="O13" s="286" t="b">
        <f>AND(O10&gt;'Bazinės prielaidos'!$E$11,O10&lt;='Bazinės prielaidos'!$E$11+'Bazinės prielaidos'!$E$15)</f>
        <v>0</v>
      </c>
      <c r="P13" s="286" t="b">
        <f>AND(P10&gt;'Bazinės prielaidos'!$E$11,P10&lt;='Bazinės prielaidos'!$E$11+'Bazinės prielaidos'!$E$15)</f>
        <v>0</v>
      </c>
      <c r="Q13" s="286" t="b">
        <f>AND(Q10&gt;'Bazinės prielaidos'!$E$11,Q10&lt;='Bazinės prielaidos'!$E$11+'Bazinės prielaidos'!$E$15)</f>
        <v>0</v>
      </c>
      <c r="R13" s="286" t="b">
        <f>AND(R10&gt;'Bazinės prielaidos'!$E$11,R10&lt;='Bazinės prielaidos'!$E$11+'Bazinės prielaidos'!$E$15)</f>
        <v>0</v>
      </c>
      <c r="S13" s="286" t="b">
        <f>AND(S10&gt;'Bazinės prielaidos'!$E$11,S10&lt;='Bazinės prielaidos'!$E$11+'Bazinės prielaidos'!$E$15)</f>
        <v>0</v>
      </c>
      <c r="T13" s="286" t="b">
        <f>AND(T10&gt;'Bazinės prielaidos'!$E$11,T10&lt;='Bazinės prielaidos'!$E$11+'Bazinės prielaidos'!$E$15)</f>
        <v>0</v>
      </c>
      <c r="U13" s="286" t="b">
        <f>AND(U10&gt;'Bazinės prielaidos'!$E$11,U10&lt;='Bazinės prielaidos'!$E$11+'Bazinės prielaidos'!$E$15)</f>
        <v>0</v>
      </c>
      <c r="V13" s="286" t="b">
        <f>AND(V10&gt;'Bazinės prielaidos'!$E$11,V10&lt;='Bazinės prielaidos'!$E$11+'Bazinės prielaidos'!$E$15)</f>
        <v>0</v>
      </c>
      <c r="W13" s="286" t="b">
        <f>AND(W10&gt;'Bazinės prielaidos'!$E$11,W10&lt;='Bazinės prielaidos'!$E$11+'Bazinės prielaidos'!$E$15)</f>
        <v>0</v>
      </c>
      <c r="X13" s="286" t="b">
        <f>AND(X10&gt;'Bazinės prielaidos'!$E$11,X10&lt;='Bazinės prielaidos'!$E$11+'Bazinės prielaidos'!$E$15)</f>
        <v>0</v>
      </c>
      <c r="Y13" s="286" t="b">
        <f>AND(Y10&gt;'Bazinės prielaidos'!$E$11,Y10&lt;='Bazinės prielaidos'!$E$11+'Bazinės prielaidos'!$E$15)</f>
        <v>0</v>
      </c>
      <c r="Z13" s="286" t="b">
        <f>AND(Z10&gt;'Bazinės prielaidos'!$E$11,Z10&lt;='Bazinės prielaidos'!$E$11+'Bazinės prielaidos'!$E$15)</f>
        <v>0</v>
      </c>
      <c r="AA13" s="95"/>
      <c r="AB13" s="286" t="b">
        <f>AND(AB10&gt;'Bazinės prielaidos'!$E$11,AB10&lt;='Bazinės prielaidos'!$E$11+'Bazinės prielaidos'!$E$15)</f>
        <v>0</v>
      </c>
      <c r="AC13" s="286" t="b">
        <f>AND(AC10&gt;'Bazinės prielaidos'!$E$11,AC10&lt;='Bazinės prielaidos'!$E$11+'Bazinės prielaidos'!$E$15)</f>
        <v>0</v>
      </c>
      <c r="AD13" s="286" t="b">
        <f>AND(AD10&gt;'Bazinės prielaidos'!$E$11,AD10&lt;='Bazinės prielaidos'!$E$11+'Bazinės prielaidos'!$E$15)</f>
        <v>0</v>
      </c>
      <c r="AE13" s="286" t="b">
        <f>AND(AE10&gt;'Bazinės prielaidos'!$E$11,AE10&lt;='Bazinės prielaidos'!$E$11+'Bazinės prielaidos'!$E$15)</f>
        <v>0</v>
      </c>
      <c r="AF13" s="286" t="b">
        <f>AND(AF10&gt;'Bazinės prielaidos'!$E$11,AF10&lt;='Bazinės prielaidos'!$E$11+'Bazinės prielaidos'!$E$15)</f>
        <v>0</v>
      </c>
      <c r="AG13" s="286" t="b">
        <f>AND(AG10&gt;'Bazinės prielaidos'!$E$11,AG10&lt;='Bazinės prielaidos'!$E$11+'Bazinės prielaidos'!$E$15)</f>
        <v>0</v>
      </c>
      <c r="AH13" s="286" t="b">
        <f>AND(AH10&gt;'Bazinės prielaidos'!$E$11,AH10&lt;='Bazinės prielaidos'!$E$11+'Bazinės prielaidos'!$E$15)</f>
        <v>0</v>
      </c>
      <c r="AI13" s="286" t="b">
        <f>AND(AI10&gt;'Bazinės prielaidos'!$E$11,AI10&lt;='Bazinės prielaidos'!$E$11+'Bazinės prielaidos'!$E$15)</f>
        <v>0</v>
      </c>
      <c r="AJ13" s="286" t="b">
        <f>AND(AJ10&gt;'Bazinės prielaidos'!$E$11,AJ10&lt;='Bazinės prielaidos'!$E$11+'Bazinės prielaidos'!$E$15)</f>
        <v>0</v>
      </c>
      <c r="AK13" s="286" t="b">
        <f>AND(AK10&gt;'Bazinės prielaidos'!$E$11,AK10&lt;='Bazinės prielaidos'!$E$11+'Bazinės prielaidos'!$E$15)</f>
        <v>0</v>
      </c>
      <c r="AL13" s="286" t="b">
        <f>AND(AL10&gt;'Bazinės prielaidos'!$E$11,AL10&lt;='Bazinės prielaidos'!$E$11+'Bazinės prielaidos'!$E$15)</f>
        <v>0</v>
      </c>
      <c r="AM13" s="286" t="b">
        <f>AND(AM10&gt;'Bazinės prielaidos'!$E$11,AM10&lt;='Bazinės prielaidos'!$E$11+'Bazinės prielaidos'!$E$15)</f>
        <v>0</v>
      </c>
      <c r="AN13" s="95"/>
      <c r="AO13" s="286" t="b">
        <f>AND(AO10&gt;'Bazinės prielaidos'!$E$11,AO10&lt;='Bazinės prielaidos'!$E$11+'Bazinės prielaidos'!$E$15)</f>
        <v>1</v>
      </c>
      <c r="AP13" s="286" t="b">
        <f>AND(AP10&gt;'Bazinės prielaidos'!$E$11,AP10&lt;='Bazinės prielaidos'!$E$11+'Bazinės prielaidos'!$E$15)</f>
        <v>1</v>
      </c>
      <c r="AQ13" s="286" t="b">
        <f>AND(AQ10&gt;'Bazinės prielaidos'!$E$11,AQ10&lt;='Bazinės prielaidos'!$E$11+'Bazinės prielaidos'!$E$15)</f>
        <v>1</v>
      </c>
      <c r="AR13" s="286" t="b">
        <f>AND(AR10&gt;'Bazinės prielaidos'!$E$11,AR10&lt;='Bazinės prielaidos'!$E$11+'Bazinės prielaidos'!$E$15)</f>
        <v>1</v>
      </c>
      <c r="AS13" s="286" t="b">
        <f>AND(AS10&gt;'Bazinės prielaidos'!$E$11,AS10&lt;='Bazinės prielaidos'!$E$11+'Bazinės prielaidos'!$E$15)</f>
        <v>1</v>
      </c>
      <c r="AT13" s="286" t="b">
        <f>AND(AT10&gt;'Bazinės prielaidos'!$E$11,AT10&lt;='Bazinės prielaidos'!$E$11+'Bazinės prielaidos'!$E$15)</f>
        <v>1</v>
      </c>
      <c r="AU13" s="286" t="b">
        <f>AND(AU10&gt;'Bazinės prielaidos'!$E$11,AU10&lt;='Bazinės prielaidos'!$E$11+'Bazinės prielaidos'!$E$15)</f>
        <v>1</v>
      </c>
      <c r="AV13" s="286" t="b">
        <f>AND(AV10&gt;'Bazinės prielaidos'!$E$11,AV10&lt;='Bazinės prielaidos'!$E$11+'Bazinės prielaidos'!$E$15)</f>
        <v>1</v>
      </c>
      <c r="AW13" s="286" t="b">
        <f>AND(AW10&gt;'Bazinės prielaidos'!$E$11,AW10&lt;='Bazinės prielaidos'!$E$11+'Bazinės prielaidos'!$E$15)</f>
        <v>1</v>
      </c>
      <c r="AX13" s="286" t="b">
        <f>AND(AX10&gt;'Bazinės prielaidos'!$E$11,AX10&lt;='Bazinės prielaidos'!$E$11+'Bazinės prielaidos'!$E$15)</f>
        <v>1</v>
      </c>
      <c r="AY13" s="286" t="b">
        <f>AND(AY10&gt;'Bazinės prielaidos'!$E$11,AY10&lt;='Bazinės prielaidos'!$E$11+'Bazinės prielaidos'!$E$15)</f>
        <v>1</v>
      </c>
      <c r="AZ13" s="286" t="b">
        <f>AND(AZ10&gt;'Bazinės prielaidos'!$E$11,AZ10&lt;='Bazinės prielaidos'!$E$11+'Bazinės prielaidos'!$E$15)</f>
        <v>1</v>
      </c>
      <c r="BA13" s="95"/>
      <c r="BB13" s="286" t="b">
        <f>AND(BB10&gt;'Bazinės prielaidos'!$E$11,BB10&lt;='Bazinės prielaidos'!$E$11+'Bazinės prielaidos'!$E$15)</f>
        <v>1</v>
      </c>
      <c r="BC13" s="286" t="b">
        <f>AND(BC10&gt;'Bazinės prielaidos'!$E$11,BC10&lt;='Bazinės prielaidos'!$E$11+'Bazinės prielaidos'!$E$15)</f>
        <v>1</v>
      </c>
      <c r="BD13" s="286" t="b">
        <f>AND(BD10&gt;'Bazinės prielaidos'!$E$11,BD10&lt;='Bazinės prielaidos'!$E$11+'Bazinės prielaidos'!$E$15)</f>
        <v>1</v>
      </c>
      <c r="BE13" s="286" t="b">
        <f>AND(BE10&gt;'Bazinės prielaidos'!$E$11,BE10&lt;='Bazinės prielaidos'!$E$11+'Bazinės prielaidos'!$E$15)</f>
        <v>1</v>
      </c>
      <c r="BF13" s="286" t="b">
        <f>AND(BF10&gt;'Bazinės prielaidos'!$E$11,BF10&lt;='Bazinės prielaidos'!$E$11+'Bazinės prielaidos'!$E$15)</f>
        <v>1</v>
      </c>
      <c r="BG13" s="286" t="b">
        <f>AND(BG10&gt;'Bazinės prielaidos'!$E$11,BG10&lt;='Bazinės prielaidos'!$E$11+'Bazinės prielaidos'!$E$15)</f>
        <v>1</v>
      </c>
      <c r="BH13" s="286" t="b">
        <f>AND(BH10&gt;'Bazinės prielaidos'!$E$11,BH10&lt;='Bazinės prielaidos'!$E$11+'Bazinės prielaidos'!$E$15)</f>
        <v>1</v>
      </c>
      <c r="BI13" s="286" t="b">
        <f>AND(BI10&gt;'Bazinės prielaidos'!$E$11,BI10&lt;='Bazinės prielaidos'!$E$11+'Bazinės prielaidos'!$E$15)</f>
        <v>1</v>
      </c>
      <c r="BJ13" s="286" t="b">
        <f>AND(BJ10&gt;'Bazinės prielaidos'!$E$11,BJ10&lt;='Bazinės prielaidos'!$E$11+'Bazinės prielaidos'!$E$15)</f>
        <v>1</v>
      </c>
      <c r="BK13" s="286" t="b">
        <f>AND(BK10&gt;'Bazinės prielaidos'!$E$11,BK10&lt;='Bazinės prielaidos'!$E$11+'Bazinės prielaidos'!$E$15)</f>
        <v>1</v>
      </c>
      <c r="BL13" s="286" t="b">
        <f>AND(BL10&gt;'Bazinės prielaidos'!$E$11,BL10&lt;='Bazinės prielaidos'!$E$11+'Bazinės prielaidos'!$E$15)</f>
        <v>1</v>
      </c>
      <c r="BM13" s="286" t="b">
        <f>AND(BM10&gt;'Bazinės prielaidos'!$E$11,BM10&lt;='Bazinės prielaidos'!$E$11+'Bazinės prielaidos'!$E$15)</f>
        <v>1</v>
      </c>
      <c r="BN13" s="95"/>
      <c r="BO13" s="286" t="b">
        <f>AND(BO10&gt;'Bazinės prielaidos'!$E$11,BO10&lt;='Bazinės prielaidos'!$E$11+'Bazinės prielaidos'!$E$15)</f>
        <v>1</v>
      </c>
      <c r="BP13" s="286" t="b">
        <f>AND(BP10&gt;'Bazinės prielaidos'!$E$11,BP10&lt;='Bazinės prielaidos'!$E$11+'Bazinės prielaidos'!$E$15)</f>
        <v>1</v>
      </c>
      <c r="BQ13" s="286" t="b">
        <f>AND(BQ10&gt;'Bazinės prielaidos'!$E$11,BQ10&lt;='Bazinės prielaidos'!$E$11+'Bazinės prielaidos'!$E$15)</f>
        <v>1</v>
      </c>
      <c r="BR13" s="286" t="b">
        <f>AND(BR10&gt;'Bazinės prielaidos'!$E$11,BR10&lt;='Bazinės prielaidos'!$E$11+'Bazinės prielaidos'!$E$15)</f>
        <v>1</v>
      </c>
      <c r="BS13" s="286" t="b">
        <f>AND(BS10&gt;'Bazinės prielaidos'!$E$11,BS10&lt;='Bazinės prielaidos'!$E$11+'Bazinės prielaidos'!$E$15)</f>
        <v>1</v>
      </c>
      <c r="BT13" s="286" t="b">
        <f>AND(BT10&gt;'Bazinės prielaidos'!$E$11,BT10&lt;='Bazinės prielaidos'!$E$11+'Bazinės prielaidos'!$E$15)</f>
        <v>1</v>
      </c>
      <c r="BU13" s="286" t="b">
        <f>AND(BU10&gt;'Bazinės prielaidos'!$E$11,BU10&lt;='Bazinės prielaidos'!$E$11+'Bazinės prielaidos'!$E$15)</f>
        <v>1</v>
      </c>
      <c r="BV13" s="286" t="b">
        <f>AND(BV10&gt;'Bazinės prielaidos'!$E$11,BV10&lt;='Bazinės prielaidos'!$E$11+'Bazinės prielaidos'!$E$15)</f>
        <v>1</v>
      </c>
      <c r="BW13" s="286" t="b">
        <f>AND(BW10&gt;'Bazinės prielaidos'!$E$11,BW10&lt;='Bazinės prielaidos'!$E$11+'Bazinės prielaidos'!$E$15)</f>
        <v>1</v>
      </c>
      <c r="BX13" s="286" t="b">
        <f>AND(BX10&gt;'Bazinės prielaidos'!$E$11,BX10&lt;='Bazinės prielaidos'!$E$11+'Bazinės prielaidos'!$E$15)</f>
        <v>1</v>
      </c>
      <c r="BY13" s="286" t="b">
        <f>AND(BY10&gt;'Bazinės prielaidos'!$E$11,BY10&lt;='Bazinės prielaidos'!$E$11+'Bazinės prielaidos'!$E$15)</f>
        <v>1</v>
      </c>
      <c r="BZ13" s="286" t="b">
        <f>AND(BZ10&gt;'Bazinės prielaidos'!$E$11,BZ10&lt;='Bazinės prielaidos'!$E$11+'Bazinės prielaidos'!$E$15)</f>
        <v>1</v>
      </c>
      <c r="CA13" s="95"/>
      <c r="CB13" s="286" t="b">
        <f>AND(CB10&gt;'Bazinės prielaidos'!$E$11,CB10&lt;='Bazinės prielaidos'!$E$11+'Bazinės prielaidos'!$E$15)</f>
        <v>1</v>
      </c>
      <c r="CC13" s="286" t="b">
        <f>AND(CC10&gt;'Bazinės prielaidos'!$E$11,CC10&lt;='Bazinės prielaidos'!$E$11+'Bazinės prielaidos'!$E$15)</f>
        <v>1</v>
      </c>
      <c r="CD13" s="286" t="b">
        <f>AND(CD10&gt;'Bazinės prielaidos'!$E$11,CD10&lt;='Bazinės prielaidos'!$E$11+'Bazinės prielaidos'!$E$15)</f>
        <v>1</v>
      </c>
      <c r="CE13" s="286" t="b">
        <f>AND(CE10&gt;'Bazinės prielaidos'!$E$11,CE10&lt;='Bazinės prielaidos'!$E$11+'Bazinės prielaidos'!$E$15)</f>
        <v>1</v>
      </c>
      <c r="CF13" s="286" t="b">
        <f>AND(CF10&gt;'Bazinės prielaidos'!$E$11,CF10&lt;='Bazinės prielaidos'!$E$11+'Bazinės prielaidos'!$E$15)</f>
        <v>1</v>
      </c>
      <c r="CG13" s="286" t="b">
        <f>AND(CG10&gt;'Bazinės prielaidos'!$E$11,CG10&lt;='Bazinės prielaidos'!$E$11+'Bazinės prielaidos'!$E$15)</f>
        <v>1</v>
      </c>
      <c r="CH13" s="286" t="b">
        <f>AND(CH10&gt;'Bazinės prielaidos'!$E$11,CH10&lt;='Bazinės prielaidos'!$E$11+'Bazinės prielaidos'!$E$15)</f>
        <v>1</v>
      </c>
      <c r="CI13" s="286" t="b">
        <f>AND(CI10&gt;'Bazinės prielaidos'!$E$11,CI10&lt;='Bazinės prielaidos'!$E$11+'Bazinės prielaidos'!$E$15)</f>
        <v>1</v>
      </c>
      <c r="CJ13" s="286" t="b">
        <f>AND(CJ10&gt;'Bazinės prielaidos'!$E$11,CJ10&lt;='Bazinės prielaidos'!$E$11+'Bazinės prielaidos'!$E$15)</f>
        <v>1</v>
      </c>
      <c r="CK13" s="286" t="b">
        <f>AND(CK10&gt;'Bazinės prielaidos'!$E$11,CK10&lt;='Bazinės prielaidos'!$E$11+'Bazinės prielaidos'!$E$15)</f>
        <v>1</v>
      </c>
      <c r="CL13" s="286" t="b">
        <f>AND(CL10&gt;'Bazinės prielaidos'!$E$11,CL10&lt;='Bazinės prielaidos'!$E$11+'Bazinės prielaidos'!$E$15)</f>
        <v>1</v>
      </c>
      <c r="CM13" s="286" t="b">
        <f>AND(CM10&gt;'Bazinės prielaidos'!$E$11,CM10&lt;='Bazinės prielaidos'!$E$11+'Bazinės prielaidos'!$E$15)</f>
        <v>1</v>
      </c>
      <c r="CN13" s="95"/>
      <c r="CO13" s="286" t="b">
        <f>AND(CO10&gt;'Bazinės prielaidos'!$E$11,CO10&lt;='Bazinės prielaidos'!$E$11+'Bazinės prielaidos'!$E$15)</f>
        <v>1</v>
      </c>
      <c r="CP13" s="286" t="b">
        <f>AND(CP10&gt;'Bazinės prielaidos'!$E$11,CP10&lt;='Bazinės prielaidos'!$E$11+'Bazinės prielaidos'!$E$15)</f>
        <v>1</v>
      </c>
      <c r="CQ13" s="286" t="b">
        <f>AND(CQ10&gt;'Bazinės prielaidos'!$E$11,CQ10&lt;='Bazinės prielaidos'!$E$11+'Bazinės prielaidos'!$E$15)</f>
        <v>1</v>
      </c>
      <c r="CR13" s="286" t="b">
        <f>AND(CR10&gt;'Bazinės prielaidos'!$E$11,CR10&lt;='Bazinės prielaidos'!$E$11+'Bazinės prielaidos'!$E$15)</f>
        <v>1</v>
      </c>
      <c r="CS13" s="286" t="b">
        <f>AND(CS10&gt;'Bazinės prielaidos'!$E$11,CS10&lt;='Bazinės prielaidos'!$E$11+'Bazinės prielaidos'!$E$15)</f>
        <v>1</v>
      </c>
      <c r="CT13" s="286" t="b">
        <f>AND(CT10&gt;'Bazinės prielaidos'!$E$11,CT10&lt;='Bazinės prielaidos'!$E$11+'Bazinės prielaidos'!$E$15)</f>
        <v>1</v>
      </c>
      <c r="CU13" s="286" t="b">
        <f>AND(CU10&gt;'Bazinės prielaidos'!$E$11,CU10&lt;='Bazinės prielaidos'!$E$11+'Bazinės prielaidos'!$E$15)</f>
        <v>1</v>
      </c>
      <c r="CV13" s="286" t="b">
        <f>AND(CV10&gt;'Bazinės prielaidos'!$E$11,CV10&lt;='Bazinės prielaidos'!$E$11+'Bazinės prielaidos'!$E$15)</f>
        <v>1</v>
      </c>
      <c r="CW13" s="286" t="b">
        <f>AND(CW10&gt;'Bazinės prielaidos'!$E$11,CW10&lt;='Bazinės prielaidos'!$E$11+'Bazinės prielaidos'!$E$15)</f>
        <v>1</v>
      </c>
      <c r="CX13" s="286" t="b">
        <f>AND(CX10&gt;'Bazinės prielaidos'!$E$11,CX10&lt;='Bazinės prielaidos'!$E$11+'Bazinės prielaidos'!$E$15)</f>
        <v>1</v>
      </c>
      <c r="CY13" s="286" t="b">
        <f>AND(CY10&gt;'Bazinės prielaidos'!$E$11,CY10&lt;='Bazinės prielaidos'!$E$11+'Bazinės prielaidos'!$E$15)</f>
        <v>1</v>
      </c>
      <c r="CZ13" s="286" t="b">
        <f>AND(CZ10&gt;'Bazinės prielaidos'!$E$11,CZ10&lt;='Bazinės prielaidos'!$E$11+'Bazinės prielaidos'!$E$15)</f>
        <v>1</v>
      </c>
      <c r="DA13" s="95"/>
      <c r="DB13" s="286" t="b">
        <f>AND(DB10&gt;'Bazinės prielaidos'!$E$11,DB10&lt;='Bazinės prielaidos'!$E$11+'Bazinės prielaidos'!$E$15)</f>
        <v>1</v>
      </c>
      <c r="DC13" s="286" t="b">
        <f>AND(DC10&gt;'Bazinės prielaidos'!$E$11,DC10&lt;='Bazinės prielaidos'!$E$11+'Bazinės prielaidos'!$E$15)</f>
        <v>1</v>
      </c>
      <c r="DD13" s="286" t="b">
        <f>AND(DD10&gt;'Bazinės prielaidos'!$E$11,DD10&lt;='Bazinės prielaidos'!$E$11+'Bazinės prielaidos'!$E$15)</f>
        <v>1</v>
      </c>
      <c r="DE13" s="286" t="b">
        <f>AND(DE10&gt;'Bazinės prielaidos'!$E$11,DE10&lt;='Bazinės prielaidos'!$E$11+'Bazinės prielaidos'!$E$15)</f>
        <v>1</v>
      </c>
      <c r="DF13" s="286" t="b">
        <f>AND(DF10&gt;'Bazinės prielaidos'!$E$11,DF10&lt;='Bazinės prielaidos'!$E$11+'Bazinės prielaidos'!$E$15)</f>
        <v>1</v>
      </c>
      <c r="DG13" s="286" t="b">
        <f>AND(DG10&gt;'Bazinės prielaidos'!$E$11,DG10&lt;='Bazinės prielaidos'!$E$11+'Bazinės prielaidos'!$E$15)</f>
        <v>1</v>
      </c>
      <c r="DH13" s="286" t="b">
        <f>AND(DH10&gt;'Bazinės prielaidos'!$E$11,DH10&lt;='Bazinės prielaidos'!$E$11+'Bazinės prielaidos'!$E$15)</f>
        <v>1</v>
      </c>
      <c r="DI13" s="286" t="b">
        <f>AND(DI10&gt;'Bazinės prielaidos'!$E$11,DI10&lt;='Bazinės prielaidos'!$E$11+'Bazinės prielaidos'!$E$15)</f>
        <v>1</v>
      </c>
      <c r="DJ13" s="286" t="b">
        <f>AND(DJ10&gt;'Bazinės prielaidos'!$E$11,DJ10&lt;='Bazinės prielaidos'!$E$11+'Bazinės prielaidos'!$E$15)</f>
        <v>1</v>
      </c>
      <c r="DK13" s="286" t="b">
        <f>AND(DK10&gt;'Bazinės prielaidos'!$E$11,DK10&lt;='Bazinės prielaidos'!$E$11+'Bazinės prielaidos'!$E$15)</f>
        <v>1</v>
      </c>
      <c r="DL13" s="286" t="b">
        <f>AND(DL10&gt;'Bazinės prielaidos'!$E$11,DL10&lt;='Bazinės prielaidos'!$E$11+'Bazinės prielaidos'!$E$15)</f>
        <v>1</v>
      </c>
      <c r="DM13" s="286" t="b">
        <f>AND(DM10&gt;'Bazinės prielaidos'!$E$11,DM10&lt;='Bazinės prielaidos'!$E$11+'Bazinės prielaidos'!$E$15)</f>
        <v>1</v>
      </c>
      <c r="DN13" s="95"/>
      <c r="DO13" s="286" t="b">
        <f>AND(DO10&gt;'Bazinės prielaidos'!$E$11,DO10&lt;='Bazinės prielaidos'!$E$11+'Bazinės prielaidos'!$E$15)</f>
        <v>1</v>
      </c>
      <c r="DP13" s="286" t="b">
        <f>AND(DP10&gt;'Bazinės prielaidos'!$E$11,DP10&lt;='Bazinės prielaidos'!$E$11+'Bazinės prielaidos'!$E$15)</f>
        <v>1</v>
      </c>
      <c r="DQ13" s="286" t="b">
        <f>AND(DQ10&gt;'Bazinės prielaidos'!$E$11,DQ10&lt;='Bazinės prielaidos'!$E$11+'Bazinės prielaidos'!$E$15)</f>
        <v>1</v>
      </c>
      <c r="DR13" s="286" t="b">
        <f>AND(DR10&gt;'Bazinės prielaidos'!$E$11,DR10&lt;='Bazinės prielaidos'!$E$11+'Bazinės prielaidos'!$E$15)</f>
        <v>1</v>
      </c>
      <c r="DS13" s="286" t="b">
        <f>AND(DS10&gt;'Bazinės prielaidos'!$E$11,DS10&lt;='Bazinės prielaidos'!$E$11+'Bazinės prielaidos'!$E$15)</f>
        <v>1</v>
      </c>
      <c r="DT13" s="286" t="b">
        <f>AND(DT10&gt;'Bazinės prielaidos'!$E$11,DT10&lt;='Bazinės prielaidos'!$E$11+'Bazinės prielaidos'!$E$15)</f>
        <v>1</v>
      </c>
      <c r="DU13" s="286" t="b">
        <f>AND(DU10&gt;'Bazinės prielaidos'!$E$11,DU10&lt;='Bazinės prielaidos'!$E$11+'Bazinės prielaidos'!$E$15)</f>
        <v>1</v>
      </c>
      <c r="DV13" s="286" t="b">
        <f>AND(DV10&gt;'Bazinės prielaidos'!$E$11,DV10&lt;='Bazinės prielaidos'!$E$11+'Bazinės prielaidos'!$E$15)</f>
        <v>1</v>
      </c>
      <c r="DW13" s="286" t="b">
        <f>AND(DW10&gt;'Bazinės prielaidos'!$E$11,DW10&lt;='Bazinės prielaidos'!$E$11+'Bazinės prielaidos'!$E$15)</f>
        <v>1</v>
      </c>
      <c r="DX13" s="286" t="b">
        <f>AND(DX10&gt;'Bazinės prielaidos'!$E$11,DX10&lt;='Bazinės prielaidos'!$E$11+'Bazinės prielaidos'!$E$15)</f>
        <v>1</v>
      </c>
      <c r="DY13" s="286" t="b">
        <f>AND(DY10&gt;'Bazinės prielaidos'!$E$11,DY10&lt;='Bazinės prielaidos'!$E$11+'Bazinės prielaidos'!$E$15)</f>
        <v>1</v>
      </c>
      <c r="DZ13" s="286" t="b">
        <f>AND(DZ10&gt;'Bazinės prielaidos'!$E$11,DZ10&lt;='Bazinės prielaidos'!$E$11+'Bazinės prielaidos'!$E$15)</f>
        <v>1</v>
      </c>
      <c r="EA13" s="95"/>
      <c r="EB13" s="286" t="b">
        <f>AND(EB10&gt;'Bazinės prielaidos'!$E$11,EB10&lt;='Bazinės prielaidos'!$E$11+'Bazinės prielaidos'!$E$15)</f>
        <v>1</v>
      </c>
      <c r="EC13" s="286" t="b">
        <f>AND(EC10&gt;'Bazinės prielaidos'!$E$11,EC10&lt;='Bazinės prielaidos'!$E$11+'Bazinės prielaidos'!$E$15)</f>
        <v>1</v>
      </c>
      <c r="ED13" s="286" t="b">
        <f>AND(ED10&gt;'Bazinės prielaidos'!$E$11,ED10&lt;='Bazinės prielaidos'!$E$11+'Bazinės prielaidos'!$E$15)</f>
        <v>1</v>
      </c>
      <c r="EE13" s="286" t="b">
        <f>AND(EE10&gt;'Bazinės prielaidos'!$E$11,EE10&lt;='Bazinės prielaidos'!$E$11+'Bazinės prielaidos'!$E$15)</f>
        <v>1</v>
      </c>
      <c r="EF13" s="286" t="b">
        <f>AND(EF10&gt;'Bazinės prielaidos'!$E$11,EF10&lt;='Bazinės prielaidos'!$E$11+'Bazinės prielaidos'!$E$15)</f>
        <v>1</v>
      </c>
      <c r="EG13" s="286" t="b">
        <f>AND(EG10&gt;'Bazinės prielaidos'!$E$11,EG10&lt;='Bazinės prielaidos'!$E$11+'Bazinės prielaidos'!$E$15)</f>
        <v>1</v>
      </c>
      <c r="EH13" s="286" t="b">
        <f>AND(EH10&gt;'Bazinės prielaidos'!$E$11,EH10&lt;='Bazinės prielaidos'!$E$11+'Bazinės prielaidos'!$E$15)</f>
        <v>1</v>
      </c>
      <c r="EI13" s="286" t="b">
        <f>AND(EI10&gt;'Bazinės prielaidos'!$E$11,EI10&lt;='Bazinės prielaidos'!$E$11+'Bazinės prielaidos'!$E$15)</f>
        <v>1</v>
      </c>
      <c r="EJ13" s="286" t="b">
        <f>AND(EJ10&gt;'Bazinės prielaidos'!$E$11,EJ10&lt;='Bazinės prielaidos'!$E$11+'Bazinės prielaidos'!$E$15)</f>
        <v>1</v>
      </c>
      <c r="EK13" s="286" t="b">
        <f>AND(EK10&gt;'Bazinės prielaidos'!$E$11,EK10&lt;='Bazinės prielaidos'!$E$11+'Bazinės prielaidos'!$E$15)</f>
        <v>1</v>
      </c>
      <c r="EL13" s="286" t="b">
        <f>AND(EL10&gt;'Bazinės prielaidos'!$E$11,EL10&lt;='Bazinės prielaidos'!$E$11+'Bazinės prielaidos'!$E$15)</f>
        <v>1</v>
      </c>
      <c r="EM13" s="286" t="b">
        <f>AND(EM10&gt;'Bazinės prielaidos'!$E$11,EM10&lt;='Bazinės prielaidos'!$E$11+'Bazinės prielaidos'!$E$15)</f>
        <v>1</v>
      </c>
      <c r="EN13" s="95"/>
      <c r="EO13" s="286" t="b">
        <f>AND(EO10&gt;'Bazinės prielaidos'!$E$11,EO10&lt;='Bazinės prielaidos'!$E$11+'Bazinės prielaidos'!$E$15)</f>
        <v>1</v>
      </c>
      <c r="EP13" s="286" t="b">
        <f>AND(EP10&gt;'Bazinės prielaidos'!$E$11,EP10&lt;='Bazinės prielaidos'!$E$11+'Bazinės prielaidos'!$E$15)</f>
        <v>1</v>
      </c>
      <c r="EQ13" s="286" t="b">
        <f>AND(EQ10&gt;'Bazinės prielaidos'!$E$11,EQ10&lt;='Bazinės prielaidos'!$E$11+'Bazinės prielaidos'!$E$15)</f>
        <v>1</v>
      </c>
      <c r="ER13" s="286" t="b">
        <f>AND(ER10&gt;'Bazinės prielaidos'!$E$11,ER10&lt;='Bazinės prielaidos'!$E$11+'Bazinės prielaidos'!$E$15)</f>
        <v>1</v>
      </c>
      <c r="ES13" s="286" t="b">
        <f>AND(ES10&gt;'Bazinės prielaidos'!$E$11,ES10&lt;='Bazinės prielaidos'!$E$11+'Bazinės prielaidos'!$E$15)</f>
        <v>1</v>
      </c>
      <c r="ET13" s="286" t="b">
        <f>AND(ET10&gt;'Bazinės prielaidos'!$E$11,ET10&lt;='Bazinės prielaidos'!$E$11+'Bazinės prielaidos'!$E$15)</f>
        <v>1</v>
      </c>
      <c r="EU13" s="286" t="b">
        <f>AND(EU10&gt;'Bazinės prielaidos'!$E$11,EU10&lt;='Bazinės prielaidos'!$E$11+'Bazinės prielaidos'!$E$15)</f>
        <v>1</v>
      </c>
      <c r="EV13" s="286" t="b">
        <f>AND(EV10&gt;'Bazinės prielaidos'!$E$11,EV10&lt;='Bazinės prielaidos'!$E$11+'Bazinės prielaidos'!$E$15)</f>
        <v>1</v>
      </c>
      <c r="EW13" s="286" t="b">
        <f>AND(EW10&gt;'Bazinės prielaidos'!$E$11,EW10&lt;='Bazinės prielaidos'!$E$11+'Bazinės prielaidos'!$E$15)</f>
        <v>1</v>
      </c>
      <c r="EX13" s="286" t="b">
        <f>AND(EX10&gt;'Bazinės prielaidos'!$E$11,EX10&lt;='Bazinės prielaidos'!$E$11+'Bazinės prielaidos'!$E$15)</f>
        <v>1</v>
      </c>
      <c r="EY13" s="286" t="b">
        <f>AND(EY10&gt;'Bazinės prielaidos'!$E$11,EY10&lt;='Bazinės prielaidos'!$E$11+'Bazinės prielaidos'!$E$15)</f>
        <v>1</v>
      </c>
      <c r="EZ13" s="286" t="b">
        <f>AND(EZ10&gt;'Bazinės prielaidos'!$E$11,EZ10&lt;='Bazinės prielaidos'!$E$11+'Bazinės prielaidos'!$E$15)</f>
        <v>1</v>
      </c>
      <c r="FA13" s="95"/>
      <c r="FB13" s="286" t="b">
        <f>AND(FB10&gt;'Bazinės prielaidos'!$E$11,FB10&lt;='Bazinės prielaidos'!$E$11+'Bazinės prielaidos'!$E$15)</f>
        <v>1</v>
      </c>
      <c r="FC13" s="286" t="b">
        <f>AND(FC10&gt;'Bazinės prielaidos'!$E$11,FC10&lt;='Bazinės prielaidos'!$E$11+'Bazinės prielaidos'!$E$15)</f>
        <v>1</v>
      </c>
      <c r="FD13" s="286" t="b">
        <f>AND(FD10&gt;'Bazinės prielaidos'!$E$11,FD10&lt;='Bazinės prielaidos'!$E$11+'Bazinės prielaidos'!$E$15)</f>
        <v>1</v>
      </c>
      <c r="FE13" s="286" t="b">
        <f>AND(FE10&gt;'Bazinės prielaidos'!$E$11,FE10&lt;='Bazinės prielaidos'!$E$11+'Bazinės prielaidos'!$E$15)</f>
        <v>1</v>
      </c>
      <c r="FF13" s="286" t="b">
        <f>AND(FF10&gt;'Bazinės prielaidos'!$E$11,FF10&lt;='Bazinės prielaidos'!$E$11+'Bazinės prielaidos'!$E$15)</f>
        <v>1</v>
      </c>
      <c r="FG13" s="286" t="b">
        <f>AND(FG10&gt;'Bazinės prielaidos'!$E$11,FG10&lt;='Bazinės prielaidos'!$E$11+'Bazinės prielaidos'!$E$15)</f>
        <v>1</v>
      </c>
      <c r="FH13" s="286" t="b">
        <f>AND(FH10&gt;'Bazinės prielaidos'!$E$11,FH10&lt;='Bazinės prielaidos'!$E$11+'Bazinės prielaidos'!$E$15)</f>
        <v>1</v>
      </c>
      <c r="FI13" s="286" t="b">
        <f>AND(FI10&gt;'Bazinės prielaidos'!$E$11,FI10&lt;='Bazinės prielaidos'!$E$11+'Bazinės prielaidos'!$E$15)</f>
        <v>1</v>
      </c>
      <c r="FJ13" s="286" t="b">
        <f>AND(FJ10&gt;'Bazinės prielaidos'!$E$11,FJ10&lt;='Bazinės prielaidos'!$E$11+'Bazinės prielaidos'!$E$15)</f>
        <v>1</v>
      </c>
      <c r="FK13" s="286" t="b">
        <f>AND(FK10&gt;'Bazinės prielaidos'!$E$11,FK10&lt;='Bazinės prielaidos'!$E$11+'Bazinės prielaidos'!$E$15)</f>
        <v>1</v>
      </c>
      <c r="FL13" s="286" t="b">
        <f>AND(FL10&gt;'Bazinės prielaidos'!$E$11,FL10&lt;='Bazinės prielaidos'!$E$11+'Bazinės prielaidos'!$E$15)</f>
        <v>1</v>
      </c>
      <c r="FM13" s="286" t="b">
        <f>AND(FM10&gt;'Bazinės prielaidos'!$E$11,FM10&lt;='Bazinės prielaidos'!$E$11+'Bazinės prielaidos'!$E$15)</f>
        <v>1</v>
      </c>
      <c r="FN13" s="95"/>
      <c r="FO13" s="286" t="b">
        <f>AND(FO10&gt;'Bazinės prielaidos'!$E$11,FO10&lt;='Bazinės prielaidos'!$E$11+'Bazinės prielaidos'!$E$15)</f>
        <v>1</v>
      </c>
      <c r="FP13" s="286" t="b">
        <f>AND(FP10&gt;'Bazinės prielaidos'!$E$11,FP10&lt;='Bazinės prielaidos'!$E$11+'Bazinės prielaidos'!$E$15)</f>
        <v>1</v>
      </c>
      <c r="FQ13" s="286" t="b">
        <f>AND(FQ10&gt;'Bazinės prielaidos'!$E$11,FQ10&lt;='Bazinės prielaidos'!$E$11+'Bazinės prielaidos'!$E$15)</f>
        <v>1</v>
      </c>
      <c r="FR13" s="286" t="b">
        <f>AND(FR10&gt;'Bazinės prielaidos'!$E$11,FR10&lt;='Bazinės prielaidos'!$E$11+'Bazinės prielaidos'!$E$15)</f>
        <v>1</v>
      </c>
      <c r="FS13" s="286" t="b">
        <f>AND(FS10&gt;'Bazinės prielaidos'!$E$11,FS10&lt;='Bazinės prielaidos'!$E$11+'Bazinės prielaidos'!$E$15)</f>
        <v>1</v>
      </c>
      <c r="FT13" s="286" t="b">
        <f>AND(FT10&gt;'Bazinės prielaidos'!$E$11,FT10&lt;='Bazinės prielaidos'!$E$11+'Bazinės prielaidos'!$E$15)</f>
        <v>1</v>
      </c>
      <c r="FU13" s="286" t="b">
        <f>AND(FU10&gt;'Bazinės prielaidos'!$E$11,FU10&lt;='Bazinės prielaidos'!$E$11+'Bazinės prielaidos'!$E$15)</f>
        <v>1</v>
      </c>
      <c r="FV13" s="286" t="b">
        <f>AND(FV10&gt;'Bazinės prielaidos'!$E$11,FV10&lt;='Bazinės prielaidos'!$E$11+'Bazinės prielaidos'!$E$15)</f>
        <v>1</v>
      </c>
      <c r="FW13" s="286" t="b">
        <f>AND(FW10&gt;'Bazinės prielaidos'!$E$11,FW10&lt;='Bazinės prielaidos'!$E$11+'Bazinės prielaidos'!$E$15)</f>
        <v>1</v>
      </c>
      <c r="FX13" s="286" t="b">
        <f>AND(FX10&gt;'Bazinės prielaidos'!$E$11,FX10&lt;='Bazinės prielaidos'!$E$11+'Bazinės prielaidos'!$E$15)</f>
        <v>1</v>
      </c>
      <c r="FY13" s="286" t="b">
        <f>AND(FY10&gt;'Bazinės prielaidos'!$E$11,FY10&lt;='Bazinės prielaidos'!$E$11+'Bazinės prielaidos'!$E$15)</f>
        <v>1</v>
      </c>
      <c r="FZ13" s="286" t="b">
        <f>AND(FZ10&gt;'Bazinės prielaidos'!$E$11,FZ10&lt;='Bazinės prielaidos'!$E$11+'Bazinės prielaidos'!$E$15)</f>
        <v>1</v>
      </c>
      <c r="GA13" s="95"/>
      <c r="GB13" s="286" t="b">
        <f>AND(GB10&gt;'Bazinės prielaidos'!$E$11,GB10&lt;='Bazinės prielaidos'!$E$11+'Bazinės prielaidos'!$E$15)</f>
        <v>1</v>
      </c>
      <c r="GC13" s="286" t="b">
        <f>AND(GC10&gt;'Bazinės prielaidos'!$E$11,GC10&lt;='Bazinės prielaidos'!$E$11+'Bazinės prielaidos'!$E$15)</f>
        <v>1</v>
      </c>
      <c r="GD13" s="286" t="b">
        <f>AND(GD10&gt;'Bazinės prielaidos'!$E$11,GD10&lt;='Bazinės prielaidos'!$E$11+'Bazinės prielaidos'!$E$15)</f>
        <v>1</v>
      </c>
      <c r="GE13" s="286" t="b">
        <f>AND(GE10&gt;'Bazinės prielaidos'!$E$11,GE10&lt;='Bazinės prielaidos'!$E$11+'Bazinės prielaidos'!$E$15)</f>
        <v>1</v>
      </c>
      <c r="GF13" s="286" t="b">
        <f>AND(GF10&gt;'Bazinės prielaidos'!$E$11,GF10&lt;='Bazinės prielaidos'!$E$11+'Bazinės prielaidos'!$E$15)</f>
        <v>1</v>
      </c>
      <c r="GG13" s="286" t="b">
        <f>AND(GG10&gt;'Bazinės prielaidos'!$E$11,GG10&lt;='Bazinės prielaidos'!$E$11+'Bazinės prielaidos'!$E$15)</f>
        <v>1</v>
      </c>
      <c r="GH13" s="286" t="b">
        <f>AND(GH10&gt;'Bazinės prielaidos'!$E$11,GH10&lt;='Bazinės prielaidos'!$E$11+'Bazinės prielaidos'!$E$15)</f>
        <v>1</v>
      </c>
      <c r="GI13" s="286" t="b">
        <f>AND(GI10&gt;'Bazinės prielaidos'!$E$11,GI10&lt;='Bazinės prielaidos'!$E$11+'Bazinės prielaidos'!$E$15)</f>
        <v>1</v>
      </c>
      <c r="GJ13" s="286" t="b">
        <f>AND(GJ10&gt;'Bazinės prielaidos'!$E$11,GJ10&lt;='Bazinės prielaidos'!$E$11+'Bazinės prielaidos'!$E$15)</f>
        <v>1</v>
      </c>
      <c r="GK13" s="286" t="b">
        <f>AND(GK10&gt;'Bazinės prielaidos'!$E$11,GK10&lt;='Bazinės prielaidos'!$E$11+'Bazinės prielaidos'!$E$15)</f>
        <v>1</v>
      </c>
      <c r="GL13" s="286" t="b">
        <f>AND(GL10&gt;'Bazinės prielaidos'!$E$11,GL10&lt;='Bazinės prielaidos'!$E$11+'Bazinės prielaidos'!$E$15)</f>
        <v>1</v>
      </c>
      <c r="GM13" s="286" t="b">
        <f>AND(GM10&gt;'Bazinės prielaidos'!$E$11,GM10&lt;='Bazinės prielaidos'!$E$11+'Bazinės prielaidos'!$E$15)</f>
        <v>1</v>
      </c>
      <c r="GN13" s="95"/>
      <c r="GO13" s="286" t="b">
        <f>AND(GO10&gt;'Bazinės prielaidos'!$E$11,GO10&lt;='Bazinės prielaidos'!$E$11+'Bazinės prielaidos'!$E$15)</f>
        <v>0</v>
      </c>
      <c r="GP13" s="286" t="b">
        <f>AND(GP10&gt;'Bazinės prielaidos'!$E$11,GP10&lt;='Bazinės prielaidos'!$E$11+'Bazinės prielaidos'!$E$15)</f>
        <v>0</v>
      </c>
      <c r="GQ13" s="286" t="b">
        <f>AND(GQ10&gt;'Bazinės prielaidos'!$E$11,GQ10&lt;='Bazinės prielaidos'!$E$11+'Bazinės prielaidos'!$E$15)</f>
        <v>0</v>
      </c>
      <c r="GR13" s="286" t="b">
        <f>AND(GR10&gt;'Bazinės prielaidos'!$E$11,GR10&lt;='Bazinės prielaidos'!$E$11+'Bazinės prielaidos'!$E$15)</f>
        <v>0</v>
      </c>
      <c r="GS13" s="286" t="b">
        <f>AND(GS10&gt;'Bazinės prielaidos'!$E$11,GS10&lt;='Bazinės prielaidos'!$E$11+'Bazinės prielaidos'!$E$15)</f>
        <v>0</v>
      </c>
      <c r="GT13" s="286" t="b">
        <f>AND(GT10&gt;'Bazinės prielaidos'!$E$11,GT10&lt;='Bazinės prielaidos'!$E$11+'Bazinės prielaidos'!$E$15)</f>
        <v>0</v>
      </c>
      <c r="GU13" s="286" t="b">
        <f>AND(GU10&gt;'Bazinės prielaidos'!$E$11,GU10&lt;='Bazinės prielaidos'!$E$11+'Bazinės prielaidos'!$E$15)</f>
        <v>0</v>
      </c>
      <c r="GV13" s="286" t="b">
        <f>AND(GV10&gt;'Bazinės prielaidos'!$E$11,GV10&lt;='Bazinės prielaidos'!$E$11+'Bazinės prielaidos'!$E$15)</f>
        <v>0</v>
      </c>
      <c r="GW13" s="286" t="b">
        <f>AND(GW10&gt;'Bazinės prielaidos'!$E$11,GW10&lt;='Bazinės prielaidos'!$E$11+'Bazinės prielaidos'!$E$15)</f>
        <v>0</v>
      </c>
      <c r="GX13" s="286" t="b">
        <f>AND(GX10&gt;'Bazinės prielaidos'!$E$11,GX10&lt;='Bazinės prielaidos'!$E$11+'Bazinės prielaidos'!$E$15)</f>
        <v>0</v>
      </c>
      <c r="GY13" s="286" t="b">
        <f>AND(GY10&gt;'Bazinės prielaidos'!$E$11,GY10&lt;='Bazinės prielaidos'!$E$11+'Bazinės prielaidos'!$E$15)</f>
        <v>0</v>
      </c>
      <c r="GZ13" s="286" t="b">
        <f>AND(GZ10&gt;'Bazinės prielaidos'!$E$11,GZ10&lt;='Bazinės prielaidos'!$E$11+'Bazinės prielaidos'!$E$15)</f>
        <v>0</v>
      </c>
      <c r="HA13" s="95"/>
      <c r="HB13" s="286" t="b">
        <f>AND(HB10&gt;'Bazinės prielaidos'!$E$11,HB10&lt;='Bazinės prielaidos'!$E$11+'Bazinės prielaidos'!$E$15)</f>
        <v>0</v>
      </c>
      <c r="HC13" s="286" t="b">
        <f>AND(HC10&gt;'Bazinės prielaidos'!$E$11,HC10&lt;='Bazinės prielaidos'!$E$11+'Bazinės prielaidos'!$E$15)</f>
        <v>0</v>
      </c>
      <c r="HD13" s="286" t="b">
        <f>AND(HD10&gt;'Bazinės prielaidos'!$E$11,HD10&lt;='Bazinės prielaidos'!$E$11+'Bazinės prielaidos'!$E$15)</f>
        <v>0</v>
      </c>
      <c r="HE13" s="286" t="b">
        <f>AND(HE10&gt;'Bazinės prielaidos'!$E$11,HE10&lt;='Bazinės prielaidos'!$E$11+'Bazinės prielaidos'!$E$15)</f>
        <v>0</v>
      </c>
      <c r="HF13" s="286" t="b">
        <f>AND(HF10&gt;'Bazinės prielaidos'!$E$11,HF10&lt;='Bazinės prielaidos'!$E$11+'Bazinės prielaidos'!$E$15)</f>
        <v>0</v>
      </c>
      <c r="HG13" s="286" t="b">
        <f>AND(HG10&gt;'Bazinės prielaidos'!$E$11,HG10&lt;='Bazinės prielaidos'!$E$11+'Bazinės prielaidos'!$E$15)</f>
        <v>0</v>
      </c>
      <c r="HH13" s="286" t="b">
        <f>AND(HH10&gt;'Bazinės prielaidos'!$E$11,HH10&lt;='Bazinės prielaidos'!$E$11+'Bazinės prielaidos'!$E$15)</f>
        <v>0</v>
      </c>
      <c r="HI13" s="286" t="b">
        <f>AND(HI10&gt;'Bazinės prielaidos'!$E$11,HI10&lt;='Bazinės prielaidos'!$E$11+'Bazinės prielaidos'!$E$15)</f>
        <v>0</v>
      </c>
      <c r="HJ13" s="286" t="b">
        <f>AND(HJ10&gt;'Bazinės prielaidos'!$E$11,HJ10&lt;='Bazinės prielaidos'!$E$11+'Bazinės prielaidos'!$E$15)</f>
        <v>0</v>
      </c>
      <c r="HK13" s="286" t="b">
        <f>AND(HK10&gt;'Bazinės prielaidos'!$E$11,HK10&lt;='Bazinės prielaidos'!$E$11+'Bazinės prielaidos'!$E$15)</f>
        <v>0</v>
      </c>
      <c r="HL13" s="286" t="b">
        <f>AND(HL10&gt;'Bazinės prielaidos'!$E$11,HL10&lt;='Bazinės prielaidos'!$E$11+'Bazinės prielaidos'!$E$15)</f>
        <v>0</v>
      </c>
      <c r="HM13" s="286" t="b">
        <f>AND(HM10&gt;'Bazinės prielaidos'!$E$11,HM10&lt;='Bazinės prielaidos'!$E$11+'Bazinės prielaidos'!$E$15)</f>
        <v>0</v>
      </c>
      <c r="HN13" s="95"/>
      <c r="HO13" s="286" t="b">
        <f>AND(HO10&gt;'Bazinės prielaidos'!$E$11,HO10&lt;='Bazinės prielaidos'!$E$11+'Bazinės prielaidos'!$E$15)</f>
        <v>0</v>
      </c>
      <c r="HP13" s="286" t="b">
        <f>AND(HP10&gt;'Bazinės prielaidos'!$E$11,HP10&lt;='Bazinės prielaidos'!$E$11+'Bazinės prielaidos'!$E$15)</f>
        <v>0</v>
      </c>
      <c r="HQ13" s="286" t="b">
        <f>AND(HQ10&gt;'Bazinės prielaidos'!$E$11,HQ10&lt;='Bazinės prielaidos'!$E$11+'Bazinės prielaidos'!$E$15)</f>
        <v>0</v>
      </c>
      <c r="HR13" s="286" t="b">
        <f>AND(HR10&gt;'Bazinės prielaidos'!$E$11,HR10&lt;='Bazinės prielaidos'!$E$11+'Bazinės prielaidos'!$E$15)</f>
        <v>0</v>
      </c>
      <c r="HS13" s="286" t="b">
        <f>AND(HS10&gt;'Bazinės prielaidos'!$E$11,HS10&lt;='Bazinės prielaidos'!$E$11+'Bazinės prielaidos'!$E$15)</f>
        <v>0</v>
      </c>
      <c r="HT13" s="286" t="b">
        <f>AND(HT10&gt;'Bazinės prielaidos'!$E$11,HT10&lt;='Bazinės prielaidos'!$E$11+'Bazinės prielaidos'!$E$15)</f>
        <v>0</v>
      </c>
      <c r="HU13" s="286" t="b">
        <f>AND(HU10&gt;'Bazinės prielaidos'!$E$11,HU10&lt;='Bazinės prielaidos'!$E$11+'Bazinės prielaidos'!$E$15)</f>
        <v>0</v>
      </c>
      <c r="HV13" s="286" t="b">
        <f>AND(HV10&gt;'Bazinės prielaidos'!$E$11,HV10&lt;='Bazinės prielaidos'!$E$11+'Bazinės prielaidos'!$E$15)</f>
        <v>0</v>
      </c>
      <c r="HW13" s="286" t="b">
        <f>AND(HW10&gt;'Bazinės prielaidos'!$E$11,HW10&lt;='Bazinės prielaidos'!$E$11+'Bazinės prielaidos'!$E$15)</f>
        <v>0</v>
      </c>
      <c r="HX13" s="286" t="b">
        <f>AND(HX10&gt;'Bazinės prielaidos'!$E$11,HX10&lt;='Bazinės prielaidos'!$E$11+'Bazinės prielaidos'!$E$15)</f>
        <v>0</v>
      </c>
      <c r="HY13" s="286" t="b">
        <f>AND(HY10&gt;'Bazinės prielaidos'!$E$11,HY10&lt;='Bazinės prielaidos'!$E$11+'Bazinės prielaidos'!$E$15)</f>
        <v>0</v>
      </c>
      <c r="HZ13" s="286" t="b">
        <f>AND(HZ10&gt;'Bazinės prielaidos'!$E$11,HZ10&lt;='Bazinės prielaidos'!$E$11+'Bazinės prielaidos'!$E$15)</f>
        <v>0</v>
      </c>
      <c r="IA13" s="95"/>
      <c r="IB13" s="286" t="b">
        <f>AND(IB10&gt;'Bazinės prielaidos'!$E$11,IB10&lt;='Bazinės prielaidos'!$E$11+'Bazinės prielaidos'!$E$15)</f>
        <v>0</v>
      </c>
      <c r="IC13" s="286" t="b">
        <f>AND(IC10&gt;'Bazinės prielaidos'!$E$11,IC10&lt;='Bazinės prielaidos'!$E$11+'Bazinės prielaidos'!$E$15)</f>
        <v>0</v>
      </c>
      <c r="ID13" s="286" t="b">
        <f>AND(ID10&gt;'Bazinės prielaidos'!$E$11,ID10&lt;='Bazinės prielaidos'!$E$11+'Bazinės prielaidos'!$E$15)</f>
        <v>0</v>
      </c>
      <c r="IE13" s="286" t="b">
        <f>AND(IE10&gt;'Bazinės prielaidos'!$E$11,IE10&lt;='Bazinės prielaidos'!$E$11+'Bazinės prielaidos'!$E$15)</f>
        <v>0</v>
      </c>
      <c r="IF13" s="286" t="b">
        <f>AND(IF10&gt;'Bazinės prielaidos'!$E$11,IF10&lt;='Bazinės prielaidos'!$E$11+'Bazinės prielaidos'!$E$15)</f>
        <v>0</v>
      </c>
      <c r="IG13" s="286" t="b">
        <f>AND(IG10&gt;'Bazinės prielaidos'!$E$11,IG10&lt;='Bazinės prielaidos'!$E$11+'Bazinės prielaidos'!$E$15)</f>
        <v>0</v>
      </c>
      <c r="IH13" s="286" t="b">
        <f>AND(IH10&gt;'Bazinės prielaidos'!$E$11,IH10&lt;='Bazinės prielaidos'!$E$11+'Bazinės prielaidos'!$E$15)</f>
        <v>0</v>
      </c>
      <c r="II13" s="286" t="b">
        <f>AND(II10&gt;'Bazinės prielaidos'!$E$11,II10&lt;='Bazinės prielaidos'!$E$11+'Bazinės prielaidos'!$E$15)</f>
        <v>0</v>
      </c>
      <c r="IJ13" s="286" t="b">
        <f>AND(IJ10&gt;'Bazinės prielaidos'!$E$11,IJ10&lt;='Bazinės prielaidos'!$E$11+'Bazinės prielaidos'!$E$15)</f>
        <v>0</v>
      </c>
      <c r="IK13" s="286" t="b">
        <f>AND(IK10&gt;'Bazinės prielaidos'!$E$11,IK10&lt;='Bazinės prielaidos'!$E$11+'Bazinės prielaidos'!$E$15)</f>
        <v>0</v>
      </c>
      <c r="IL13" s="286" t="b">
        <f>AND(IL10&gt;'Bazinės prielaidos'!$E$11,IL10&lt;='Bazinės prielaidos'!$E$11+'Bazinės prielaidos'!$E$15)</f>
        <v>0</v>
      </c>
      <c r="IM13" s="286" t="b">
        <f>AND(IM10&gt;'Bazinės prielaidos'!$E$11,IM10&lt;='Bazinės prielaidos'!$E$11+'Bazinės prielaidos'!$E$15)</f>
        <v>0</v>
      </c>
      <c r="IN13" s="95"/>
      <c r="IO13" s="286" t="b">
        <f>AND(IO10&gt;'Bazinės prielaidos'!$E$11,IO10&lt;='Bazinės prielaidos'!$E$11+'Bazinės prielaidos'!$E$15)</f>
        <v>0</v>
      </c>
      <c r="IP13" s="286" t="b">
        <f>AND(IP10&gt;'Bazinės prielaidos'!$E$11,IP10&lt;='Bazinės prielaidos'!$E$11+'Bazinės prielaidos'!$E$15)</f>
        <v>0</v>
      </c>
      <c r="IQ13" s="286" t="b">
        <f>AND(IQ10&gt;'Bazinės prielaidos'!$E$11,IQ10&lt;='Bazinės prielaidos'!$E$11+'Bazinės prielaidos'!$E$15)</f>
        <v>0</v>
      </c>
      <c r="IR13" s="286" t="b">
        <f>AND(IR10&gt;'Bazinės prielaidos'!$E$11,IR10&lt;='Bazinės prielaidos'!$E$11+'Bazinės prielaidos'!$E$15)</f>
        <v>0</v>
      </c>
      <c r="IS13" s="286" t="b">
        <f>AND(IS10&gt;'Bazinės prielaidos'!$E$11,IS10&lt;='Bazinės prielaidos'!$E$11+'Bazinės prielaidos'!$E$15)</f>
        <v>0</v>
      </c>
      <c r="IT13" s="286" t="b">
        <f>AND(IT10&gt;'Bazinės prielaidos'!$E$11,IT10&lt;='Bazinės prielaidos'!$E$11+'Bazinės prielaidos'!$E$15)</f>
        <v>0</v>
      </c>
      <c r="IU13" s="286" t="b">
        <f>AND(IU10&gt;'Bazinės prielaidos'!$E$11,IU10&lt;='Bazinės prielaidos'!$E$11+'Bazinės prielaidos'!$E$15)</f>
        <v>0</v>
      </c>
      <c r="IV13" s="286" t="b">
        <f>AND(IV10&gt;'Bazinės prielaidos'!$E$11,IV10&lt;='Bazinės prielaidos'!$E$11+'Bazinės prielaidos'!$E$15)</f>
        <v>0</v>
      </c>
      <c r="IW13" s="286" t="b">
        <f>AND(IW10&gt;'Bazinės prielaidos'!$E$11,IW10&lt;='Bazinės prielaidos'!$E$11+'Bazinės prielaidos'!$E$15)</f>
        <v>0</v>
      </c>
      <c r="IX13" s="286" t="b">
        <f>AND(IX10&gt;'Bazinės prielaidos'!$E$11,IX10&lt;='Bazinės prielaidos'!$E$11+'Bazinės prielaidos'!$E$15)</f>
        <v>0</v>
      </c>
      <c r="IY13" s="286" t="b">
        <f>AND(IY10&gt;'Bazinės prielaidos'!$E$11,IY10&lt;='Bazinės prielaidos'!$E$11+'Bazinės prielaidos'!$E$15)</f>
        <v>0</v>
      </c>
      <c r="IZ13" s="286" t="b">
        <f>AND(IZ10&gt;'Bazinės prielaidos'!$E$11,IZ10&lt;='Bazinės prielaidos'!$E$11+'Bazinės prielaidos'!$E$15)</f>
        <v>0</v>
      </c>
      <c r="JA13" s="95"/>
      <c r="JB13" s="286" t="b">
        <f>AND(JB10&gt;'Bazinės prielaidos'!$E$11,JB10&lt;='Bazinės prielaidos'!$E$11+'Bazinės prielaidos'!$E$15)</f>
        <v>0</v>
      </c>
      <c r="JC13" s="286" t="b">
        <f>AND(JC10&gt;'Bazinės prielaidos'!$E$11,JC10&lt;='Bazinės prielaidos'!$E$11+'Bazinės prielaidos'!$E$15)</f>
        <v>0</v>
      </c>
      <c r="JD13" s="286" t="b">
        <f>AND(JD10&gt;'Bazinės prielaidos'!$E$11,JD10&lt;='Bazinės prielaidos'!$E$11+'Bazinės prielaidos'!$E$15)</f>
        <v>0</v>
      </c>
      <c r="JE13" s="286" t="b">
        <f>AND(JE10&gt;'Bazinės prielaidos'!$E$11,JE10&lt;='Bazinės prielaidos'!$E$11+'Bazinės prielaidos'!$E$15)</f>
        <v>0</v>
      </c>
      <c r="JF13" s="286" t="b">
        <f>AND(JF10&gt;'Bazinės prielaidos'!$E$11,JF10&lt;='Bazinės prielaidos'!$E$11+'Bazinės prielaidos'!$E$15)</f>
        <v>0</v>
      </c>
      <c r="JG13" s="286" t="b">
        <f>AND(JG10&gt;'Bazinės prielaidos'!$E$11,JG10&lt;='Bazinės prielaidos'!$E$11+'Bazinės prielaidos'!$E$15)</f>
        <v>0</v>
      </c>
      <c r="JH13" s="286" t="b">
        <f>AND(JH10&gt;'Bazinės prielaidos'!$E$11,JH10&lt;='Bazinės prielaidos'!$E$11+'Bazinės prielaidos'!$E$15)</f>
        <v>0</v>
      </c>
      <c r="JI13" s="286" t="b">
        <f>AND(JI10&gt;'Bazinės prielaidos'!$E$11,JI10&lt;='Bazinės prielaidos'!$E$11+'Bazinės prielaidos'!$E$15)</f>
        <v>0</v>
      </c>
      <c r="JJ13" s="286" t="b">
        <f>AND(JJ10&gt;'Bazinės prielaidos'!$E$11,JJ10&lt;='Bazinės prielaidos'!$E$11+'Bazinės prielaidos'!$E$15)</f>
        <v>0</v>
      </c>
      <c r="JK13" s="286" t="b">
        <f>AND(JK10&gt;'Bazinės prielaidos'!$E$11,JK10&lt;='Bazinės prielaidos'!$E$11+'Bazinės prielaidos'!$E$15)</f>
        <v>0</v>
      </c>
      <c r="JL13" s="286" t="b">
        <f>AND(JL10&gt;'Bazinės prielaidos'!$E$11,JL10&lt;='Bazinės prielaidos'!$E$11+'Bazinės prielaidos'!$E$15)</f>
        <v>0</v>
      </c>
      <c r="JM13" s="286" t="b">
        <f>AND(JM10&gt;'Bazinės prielaidos'!$E$11,JM10&lt;='Bazinės prielaidos'!$E$11+'Bazinės prielaidos'!$E$15)</f>
        <v>0</v>
      </c>
      <c r="JN13" s="95"/>
      <c r="JO13" s="286" t="b">
        <f>AND(JO10&gt;'Bazinės prielaidos'!$E$11,JO10&lt;='Bazinės prielaidos'!$E$11+'Bazinės prielaidos'!$E$15)</f>
        <v>0</v>
      </c>
      <c r="JP13" s="286" t="b">
        <f>AND(JP10&gt;'Bazinės prielaidos'!$E$11,JP10&lt;='Bazinės prielaidos'!$E$11+'Bazinės prielaidos'!$E$15)</f>
        <v>0</v>
      </c>
      <c r="JQ13" s="286" t="b">
        <f>AND(JQ10&gt;'Bazinės prielaidos'!$E$11,JQ10&lt;='Bazinės prielaidos'!$E$11+'Bazinės prielaidos'!$E$15)</f>
        <v>0</v>
      </c>
      <c r="JR13" s="286" t="b">
        <f>AND(JR10&gt;'Bazinės prielaidos'!$E$11,JR10&lt;='Bazinės prielaidos'!$E$11+'Bazinės prielaidos'!$E$15)</f>
        <v>0</v>
      </c>
      <c r="JS13" s="286" t="b">
        <f>AND(JS10&gt;'Bazinės prielaidos'!$E$11,JS10&lt;='Bazinės prielaidos'!$E$11+'Bazinės prielaidos'!$E$15)</f>
        <v>0</v>
      </c>
      <c r="JT13" s="286" t="b">
        <f>AND(JT10&gt;'Bazinės prielaidos'!$E$11,JT10&lt;='Bazinės prielaidos'!$E$11+'Bazinės prielaidos'!$E$15)</f>
        <v>0</v>
      </c>
      <c r="JU13" s="286" t="b">
        <f>AND(JU10&gt;'Bazinės prielaidos'!$E$11,JU10&lt;='Bazinės prielaidos'!$E$11+'Bazinės prielaidos'!$E$15)</f>
        <v>0</v>
      </c>
      <c r="JV13" s="286" t="b">
        <f>AND(JV10&gt;'Bazinės prielaidos'!$E$11,JV10&lt;='Bazinės prielaidos'!$E$11+'Bazinės prielaidos'!$E$15)</f>
        <v>0</v>
      </c>
      <c r="JW13" s="286" t="b">
        <f>AND(JW10&gt;'Bazinės prielaidos'!$E$11,JW10&lt;='Bazinės prielaidos'!$E$11+'Bazinės prielaidos'!$E$15)</f>
        <v>0</v>
      </c>
      <c r="JX13" s="286" t="b">
        <f>AND(JX10&gt;'Bazinės prielaidos'!$E$11,JX10&lt;='Bazinės prielaidos'!$E$11+'Bazinės prielaidos'!$E$15)</f>
        <v>0</v>
      </c>
      <c r="JY13" s="286" t="b">
        <f>AND(JY10&gt;'Bazinės prielaidos'!$E$11,JY10&lt;='Bazinės prielaidos'!$E$11+'Bazinės prielaidos'!$E$15)</f>
        <v>0</v>
      </c>
      <c r="JZ13" s="286" t="b">
        <f>AND(JZ10&gt;'Bazinės prielaidos'!$E$11,JZ10&lt;='Bazinės prielaidos'!$E$11+'Bazinės prielaidos'!$E$15)</f>
        <v>0</v>
      </c>
      <c r="KA13" s="95"/>
      <c r="KB13" s="286" t="b">
        <f>AND(KB10&gt;'Bazinės prielaidos'!$E$11,KB10&lt;='Bazinės prielaidos'!$E$11+'Bazinės prielaidos'!$E$15)</f>
        <v>0</v>
      </c>
      <c r="KC13" s="286" t="b">
        <f>AND(KC10&gt;'Bazinės prielaidos'!$E$11,KC10&lt;='Bazinės prielaidos'!$E$11+'Bazinės prielaidos'!$E$15)</f>
        <v>0</v>
      </c>
      <c r="KD13" s="286" t="b">
        <f>AND(KD10&gt;'Bazinės prielaidos'!$E$11,KD10&lt;='Bazinės prielaidos'!$E$11+'Bazinės prielaidos'!$E$15)</f>
        <v>0</v>
      </c>
      <c r="KE13" s="286" t="b">
        <f>AND(KE10&gt;'Bazinės prielaidos'!$E$11,KE10&lt;='Bazinės prielaidos'!$E$11+'Bazinės prielaidos'!$E$15)</f>
        <v>0</v>
      </c>
      <c r="KF13" s="286" t="b">
        <f>AND(KF10&gt;'Bazinės prielaidos'!$E$11,KF10&lt;='Bazinės prielaidos'!$E$11+'Bazinės prielaidos'!$E$15)</f>
        <v>0</v>
      </c>
      <c r="KG13" s="286" t="b">
        <f>AND(KG10&gt;'Bazinės prielaidos'!$E$11,KG10&lt;='Bazinės prielaidos'!$E$11+'Bazinės prielaidos'!$E$15)</f>
        <v>0</v>
      </c>
      <c r="KH13" s="286" t="b">
        <f>AND(KH10&gt;'Bazinės prielaidos'!$E$11,KH10&lt;='Bazinės prielaidos'!$E$11+'Bazinės prielaidos'!$E$15)</f>
        <v>0</v>
      </c>
      <c r="KI13" s="286" t="b">
        <f>AND(KI10&gt;'Bazinės prielaidos'!$E$11,KI10&lt;='Bazinės prielaidos'!$E$11+'Bazinės prielaidos'!$E$15)</f>
        <v>0</v>
      </c>
      <c r="KJ13" s="286" t="b">
        <f>AND(KJ10&gt;'Bazinės prielaidos'!$E$11,KJ10&lt;='Bazinės prielaidos'!$E$11+'Bazinės prielaidos'!$E$15)</f>
        <v>0</v>
      </c>
      <c r="KK13" s="286" t="b">
        <f>AND(KK10&gt;'Bazinės prielaidos'!$E$11,KK10&lt;='Bazinės prielaidos'!$E$11+'Bazinės prielaidos'!$E$15)</f>
        <v>0</v>
      </c>
      <c r="KL13" s="286" t="b">
        <f>AND(KL10&gt;'Bazinės prielaidos'!$E$11,KL10&lt;='Bazinės prielaidos'!$E$11+'Bazinės prielaidos'!$E$15)</f>
        <v>0</v>
      </c>
      <c r="KM13" s="286" t="b">
        <f>AND(KM10&gt;'Bazinės prielaidos'!$E$11,KM10&lt;='Bazinės prielaidos'!$E$11+'Bazinės prielaidos'!$E$15)</f>
        <v>0</v>
      </c>
      <c r="KN13" s="95"/>
      <c r="KO13" s="286" t="b">
        <f>AND(KO10&gt;'Bazinės prielaidos'!$E$11,KO10&lt;='Bazinės prielaidos'!$E$11+'Bazinės prielaidos'!$E$15)</f>
        <v>0</v>
      </c>
      <c r="KP13" s="286" t="b">
        <f>AND(KP10&gt;'Bazinės prielaidos'!$E$11,KP10&lt;='Bazinės prielaidos'!$E$11+'Bazinės prielaidos'!$E$15)</f>
        <v>0</v>
      </c>
      <c r="KQ13" s="286" t="b">
        <f>AND(KQ10&gt;'Bazinės prielaidos'!$E$11,KQ10&lt;='Bazinės prielaidos'!$E$11+'Bazinės prielaidos'!$E$15)</f>
        <v>0</v>
      </c>
      <c r="KR13" s="286" t="b">
        <f>AND(KR10&gt;'Bazinės prielaidos'!$E$11,KR10&lt;='Bazinės prielaidos'!$E$11+'Bazinės prielaidos'!$E$15)</f>
        <v>0</v>
      </c>
      <c r="KS13" s="286" t="b">
        <f>AND(KS10&gt;'Bazinės prielaidos'!$E$11,KS10&lt;='Bazinės prielaidos'!$E$11+'Bazinės prielaidos'!$E$15)</f>
        <v>0</v>
      </c>
      <c r="KT13" s="286" t="b">
        <f>AND(KT10&gt;'Bazinės prielaidos'!$E$11,KT10&lt;='Bazinės prielaidos'!$E$11+'Bazinės prielaidos'!$E$15)</f>
        <v>0</v>
      </c>
      <c r="KU13" s="286" t="b">
        <f>AND(KU10&gt;'Bazinės prielaidos'!$E$11,KU10&lt;='Bazinės prielaidos'!$E$11+'Bazinės prielaidos'!$E$15)</f>
        <v>0</v>
      </c>
      <c r="KV13" s="286" t="b">
        <f>AND(KV10&gt;'Bazinės prielaidos'!$E$11,KV10&lt;='Bazinės prielaidos'!$E$11+'Bazinės prielaidos'!$E$15)</f>
        <v>0</v>
      </c>
      <c r="KW13" s="286" t="b">
        <f>AND(KW10&gt;'Bazinės prielaidos'!$E$11,KW10&lt;='Bazinės prielaidos'!$E$11+'Bazinės prielaidos'!$E$15)</f>
        <v>0</v>
      </c>
      <c r="KX13" s="286" t="b">
        <f>AND(KX10&gt;'Bazinės prielaidos'!$E$11,KX10&lt;='Bazinės prielaidos'!$E$11+'Bazinės prielaidos'!$E$15)</f>
        <v>0</v>
      </c>
      <c r="KY13" s="286" t="b">
        <f>AND(KY10&gt;'Bazinės prielaidos'!$E$11,KY10&lt;='Bazinės prielaidos'!$E$11+'Bazinės prielaidos'!$E$15)</f>
        <v>0</v>
      </c>
      <c r="KZ13" s="286" t="b">
        <f>AND(KZ10&gt;'Bazinės prielaidos'!$E$11,KZ10&lt;='Bazinės prielaidos'!$E$11+'Bazinės prielaidos'!$E$15)</f>
        <v>0</v>
      </c>
      <c r="LA13" s="95"/>
      <c r="LB13" s="286" t="b">
        <f>AND(LB10&gt;'Bazinės prielaidos'!$E$11,LB10&lt;='Bazinės prielaidos'!$E$11+'Bazinės prielaidos'!$E$15)</f>
        <v>0</v>
      </c>
      <c r="LC13" s="286" t="b">
        <f>AND(LC10&gt;'Bazinės prielaidos'!$E$11,LC10&lt;='Bazinės prielaidos'!$E$11+'Bazinės prielaidos'!$E$15)</f>
        <v>0</v>
      </c>
      <c r="LD13" s="286" t="b">
        <f>AND(LD10&gt;'Bazinės prielaidos'!$E$11,LD10&lt;='Bazinės prielaidos'!$E$11+'Bazinės prielaidos'!$E$15)</f>
        <v>0</v>
      </c>
      <c r="LE13" s="286" t="b">
        <f>AND(LE10&gt;'Bazinės prielaidos'!$E$11,LE10&lt;='Bazinės prielaidos'!$E$11+'Bazinės prielaidos'!$E$15)</f>
        <v>0</v>
      </c>
      <c r="LF13" s="286" t="b">
        <f>AND(LF10&gt;'Bazinės prielaidos'!$E$11,LF10&lt;='Bazinės prielaidos'!$E$11+'Bazinės prielaidos'!$E$15)</f>
        <v>0</v>
      </c>
      <c r="LG13" s="286" t="b">
        <f>AND(LG10&gt;'Bazinės prielaidos'!$E$11,LG10&lt;='Bazinės prielaidos'!$E$11+'Bazinės prielaidos'!$E$15)</f>
        <v>0</v>
      </c>
      <c r="LH13" s="286" t="b">
        <f>AND(LH10&gt;'Bazinės prielaidos'!$E$11,LH10&lt;='Bazinės prielaidos'!$E$11+'Bazinės prielaidos'!$E$15)</f>
        <v>0</v>
      </c>
      <c r="LI13" s="286" t="b">
        <f>AND(LI10&gt;'Bazinės prielaidos'!$E$11,LI10&lt;='Bazinės prielaidos'!$E$11+'Bazinės prielaidos'!$E$15)</f>
        <v>0</v>
      </c>
      <c r="LJ13" s="286" t="b">
        <f>AND(LJ10&gt;'Bazinės prielaidos'!$E$11,LJ10&lt;='Bazinės prielaidos'!$E$11+'Bazinės prielaidos'!$E$15)</f>
        <v>0</v>
      </c>
      <c r="LK13" s="286" t="b">
        <f>AND(LK10&gt;'Bazinės prielaidos'!$E$11,LK10&lt;='Bazinės prielaidos'!$E$11+'Bazinės prielaidos'!$E$15)</f>
        <v>0</v>
      </c>
      <c r="LL13" s="286" t="b">
        <f>AND(LL10&gt;'Bazinės prielaidos'!$E$11,LL10&lt;='Bazinės prielaidos'!$E$11+'Bazinės prielaidos'!$E$15)</f>
        <v>0</v>
      </c>
      <c r="LM13" s="286" t="b">
        <f>AND(LM10&gt;'Bazinės prielaidos'!$E$11,LM10&lt;='Bazinės prielaidos'!$E$11+'Bazinės prielaidos'!$E$15)</f>
        <v>0</v>
      </c>
      <c r="LN13" s="284"/>
    </row>
    <row r="14" spans="1:326" s="58" customFormat="1" hidden="1" outlineLevel="1">
      <c r="A14" s="286" t="s">
        <v>314</v>
      </c>
      <c r="B14" s="286" t="b">
        <f>AND(B10&gt;='Dalyvio prielaidos'!$E$141,B10&lt;'Dalyvio prielaidos'!$E$142*12+'Dalyvio prielaidos'!$E$141)</f>
        <v>0</v>
      </c>
      <c r="C14" s="286" t="b">
        <f>AND(C10&gt;='Dalyvio prielaidos'!$E$141,C10&lt;'Dalyvio prielaidos'!$E$142*12+'Dalyvio prielaidos'!$E$141)</f>
        <v>0</v>
      </c>
      <c r="D14" s="286" t="b">
        <f>AND(D10&gt;='Dalyvio prielaidos'!$E$141,D10&lt;'Dalyvio prielaidos'!$E$142*12+'Dalyvio prielaidos'!$E$141)</f>
        <v>0</v>
      </c>
      <c r="E14" s="286" t="b">
        <f>AND(E10&gt;='Dalyvio prielaidos'!$E$141,E10&lt;'Dalyvio prielaidos'!$E$142*12+'Dalyvio prielaidos'!$E$141)</f>
        <v>0</v>
      </c>
      <c r="F14" s="286" t="b">
        <f>AND(F10&gt;='Dalyvio prielaidos'!$E$141,F10&lt;'Dalyvio prielaidos'!$E$142*12+'Dalyvio prielaidos'!$E$141)</f>
        <v>0</v>
      </c>
      <c r="G14" s="286" t="b">
        <f>AND(G10&gt;='Dalyvio prielaidos'!$E$141,G10&lt;'Dalyvio prielaidos'!$E$142*12+'Dalyvio prielaidos'!$E$141)</f>
        <v>0</v>
      </c>
      <c r="H14" s="286" t="b">
        <f>AND(H10&gt;='Dalyvio prielaidos'!$E$141,H10&lt;'Dalyvio prielaidos'!$E$142*12+'Dalyvio prielaidos'!$E$141)</f>
        <v>0</v>
      </c>
      <c r="I14" s="286" t="b">
        <f>AND(I10&gt;='Dalyvio prielaidos'!$E$141,I10&lt;'Dalyvio prielaidos'!$E$142*12+'Dalyvio prielaidos'!$E$141)</f>
        <v>0</v>
      </c>
      <c r="J14" s="286" t="b">
        <f>AND(J10&gt;='Dalyvio prielaidos'!$E$141,J10&lt;'Dalyvio prielaidos'!$E$142*12+'Dalyvio prielaidos'!$E$141)</f>
        <v>0</v>
      </c>
      <c r="K14" s="286" t="b">
        <f>AND(K10&gt;='Dalyvio prielaidos'!$E$141,K10&lt;'Dalyvio prielaidos'!$E$142*12+'Dalyvio prielaidos'!$E$141)</f>
        <v>0</v>
      </c>
      <c r="L14" s="286" t="b">
        <f>AND(L10&gt;='Dalyvio prielaidos'!$E$141,L10&lt;'Dalyvio prielaidos'!$E$142*12+'Dalyvio prielaidos'!$E$141)</f>
        <v>0</v>
      </c>
      <c r="M14" s="286" t="b">
        <f>AND(M10&gt;='Dalyvio prielaidos'!$E$141,M10&lt;'Dalyvio prielaidos'!$E$142*12+'Dalyvio prielaidos'!$E$141)</f>
        <v>0</v>
      </c>
      <c r="N14" s="95"/>
      <c r="O14" s="286" t="b">
        <f>AND(O10&gt;='Dalyvio prielaidos'!$E$141,O10&lt;'Dalyvio prielaidos'!$E$142*12+'Dalyvio prielaidos'!$E$141)</f>
        <v>0</v>
      </c>
      <c r="P14" s="286" t="b">
        <f>AND(P10&gt;='Dalyvio prielaidos'!$E$141,P10&lt;'Dalyvio prielaidos'!$E$142*12+'Dalyvio prielaidos'!$E$141)</f>
        <v>0</v>
      </c>
      <c r="Q14" s="286" t="b">
        <f>AND(Q10&gt;='Dalyvio prielaidos'!$E$141,Q10&lt;'Dalyvio prielaidos'!$E$142*12+'Dalyvio prielaidos'!$E$141)</f>
        <v>0</v>
      </c>
      <c r="R14" s="286" t="b">
        <f>AND(R10&gt;='Dalyvio prielaidos'!$E$141,R10&lt;'Dalyvio prielaidos'!$E$142*12+'Dalyvio prielaidos'!$E$141)</f>
        <v>0</v>
      </c>
      <c r="S14" s="286" t="b">
        <f>AND(S10&gt;='Dalyvio prielaidos'!$E$141,S10&lt;'Dalyvio prielaidos'!$E$142*12+'Dalyvio prielaidos'!$E$141)</f>
        <v>0</v>
      </c>
      <c r="T14" s="286" t="b">
        <f>AND(T10&gt;='Dalyvio prielaidos'!$E$141,T10&lt;'Dalyvio prielaidos'!$E$142*12+'Dalyvio prielaidos'!$E$141)</f>
        <v>0</v>
      </c>
      <c r="U14" s="286" t="b">
        <f>AND(U10&gt;='Dalyvio prielaidos'!$E$141,U10&lt;'Dalyvio prielaidos'!$E$142*12+'Dalyvio prielaidos'!$E$141)</f>
        <v>0</v>
      </c>
      <c r="V14" s="286" t="b">
        <f>AND(V10&gt;='Dalyvio prielaidos'!$E$141,V10&lt;'Dalyvio prielaidos'!$E$142*12+'Dalyvio prielaidos'!$E$141)</f>
        <v>0</v>
      </c>
      <c r="W14" s="286" t="b">
        <f>AND(W10&gt;='Dalyvio prielaidos'!$E$141,W10&lt;'Dalyvio prielaidos'!$E$142*12+'Dalyvio prielaidos'!$E$141)</f>
        <v>0</v>
      </c>
      <c r="X14" s="286" t="b">
        <f>AND(X10&gt;='Dalyvio prielaidos'!$E$141,X10&lt;'Dalyvio prielaidos'!$E$142*12+'Dalyvio prielaidos'!$E$141)</f>
        <v>0</v>
      </c>
      <c r="Y14" s="286" t="b">
        <f>AND(Y10&gt;='Dalyvio prielaidos'!$E$141,Y10&lt;'Dalyvio prielaidos'!$E$142*12+'Dalyvio prielaidos'!$E$141)</f>
        <v>0</v>
      </c>
      <c r="Z14" s="286" t="b">
        <f>AND(Z10&gt;='Dalyvio prielaidos'!$E$141,Z10&lt;'Dalyvio prielaidos'!$E$142*12+'Dalyvio prielaidos'!$E$141)</f>
        <v>0</v>
      </c>
      <c r="AA14" s="95"/>
      <c r="AB14" s="286" t="b">
        <f>AND(AB10&gt;='Dalyvio prielaidos'!$E$141,AB10&lt;'Dalyvio prielaidos'!$E$142*12+'Dalyvio prielaidos'!$E$141)</f>
        <v>0</v>
      </c>
      <c r="AC14" s="286" t="b">
        <f>AND(AC10&gt;='Dalyvio prielaidos'!$E$141,AC10&lt;'Dalyvio prielaidos'!$E$142*12+'Dalyvio prielaidos'!$E$141)</f>
        <v>0</v>
      </c>
      <c r="AD14" s="286" t="b">
        <f>AND(AD10&gt;='Dalyvio prielaidos'!$E$141,AD10&lt;'Dalyvio prielaidos'!$E$142*12+'Dalyvio prielaidos'!$E$141)</f>
        <v>0</v>
      </c>
      <c r="AE14" s="286" t="b">
        <f>AND(AE10&gt;='Dalyvio prielaidos'!$E$141,AE10&lt;'Dalyvio prielaidos'!$E$142*12+'Dalyvio prielaidos'!$E$141)</f>
        <v>0</v>
      </c>
      <c r="AF14" s="286" t="b">
        <f>AND(AF10&gt;='Dalyvio prielaidos'!$E$141,AF10&lt;'Dalyvio prielaidos'!$E$142*12+'Dalyvio prielaidos'!$E$141)</f>
        <v>0</v>
      </c>
      <c r="AG14" s="286" t="b">
        <f>AND(AG10&gt;='Dalyvio prielaidos'!$E$141,AG10&lt;'Dalyvio prielaidos'!$E$142*12+'Dalyvio prielaidos'!$E$141)</f>
        <v>0</v>
      </c>
      <c r="AH14" s="286" t="b">
        <f>AND(AH10&gt;='Dalyvio prielaidos'!$E$141,AH10&lt;'Dalyvio prielaidos'!$E$142*12+'Dalyvio prielaidos'!$E$141)</f>
        <v>0</v>
      </c>
      <c r="AI14" s="286" t="b">
        <f>AND(AI10&gt;='Dalyvio prielaidos'!$E$141,AI10&lt;'Dalyvio prielaidos'!$E$142*12+'Dalyvio prielaidos'!$E$141)</f>
        <v>0</v>
      </c>
      <c r="AJ14" s="286" t="b">
        <f>AND(AJ10&gt;='Dalyvio prielaidos'!$E$141,AJ10&lt;'Dalyvio prielaidos'!$E$142*12+'Dalyvio prielaidos'!$E$141)</f>
        <v>0</v>
      </c>
      <c r="AK14" s="286" t="b">
        <f>AND(AK10&gt;='Dalyvio prielaidos'!$E$141,AK10&lt;'Dalyvio prielaidos'!$E$142*12+'Dalyvio prielaidos'!$E$141)</f>
        <v>0</v>
      </c>
      <c r="AL14" s="286" t="b">
        <f>AND(AL10&gt;='Dalyvio prielaidos'!$E$141,AL10&lt;'Dalyvio prielaidos'!$E$142*12+'Dalyvio prielaidos'!$E$141)</f>
        <v>0</v>
      </c>
      <c r="AM14" s="286" t="b">
        <f>AND(AM10&gt;='Dalyvio prielaidos'!$E$141,AM10&lt;'Dalyvio prielaidos'!$E$142*12+'Dalyvio prielaidos'!$E$141)</f>
        <v>0</v>
      </c>
      <c r="AN14" s="95"/>
      <c r="AO14" s="286" t="b">
        <f>AND(AO10&gt;='Dalyvio prielaidos'!$E$141,AO10&lt;'Dalyvio prielaidos'!$E$142*12+'Dalyvio prielaidos'!$E$141)</f>
        <v>1</v>
      </c>
      <c r="AP14" s="286" t="b">
        <f>AND(AP10&gt;='Dalyvio prielaidos'!$E$141,AP10&lt;'Dalyvio prielaidos'!$E$142*12+'Dalyvio prielaidos'!$E$141)</f>
        <v>1</v>
      </c>
      <c r="AQ14" s="286" t="b">
        <f>AND(AQ10&gt;='Dalyvio prielaidos'!$E$141,AQ10&lt;'Dalyvio prielaidos'!$E$142*12+'Dalyvio prielaidos'!$E$141)</f>
        <v>1</v>
      </c>
      <c r="AR14" s="286" t="b">
        <f>AND(AR10&gt;='Dalyvio prielaidos'!$E$141,AR10&lt;'Dalyvio prielaidos'!$E$142*12+'Dalyvio prielaidos'!$E$141)</f>
        <v>1</v>
      </c>
      <c r="AS14" s="286" t="b">
        <f>AND(AS10&gt;='Dalyvio prielaidos'!$E$141,AS10&lt;'Dalyvio prielaidos'!$E$142*12+'Dalyvio prielaidos'!$E$141)</f>
        <v>1</v>
      </c>
      <c r="AT14" s="286" t="b">
        <f>AND(AT10&gt;='Dalyvio prielaidos'!$E$141,AT10&lt;'Dalyvio prielaidos'!$E$142*12+'Dalyvio prielaidos'!$E$141)</f>
        <v>1</v>
      </c>
      <c r="AU14" s="286" t="b">
        <f>AND(AU10&gt;='Dalyvio prielaidos'!$E$141,AU10&lt;'Dalyvio prielaidos'!$E$142*12+'Dalyvio prielaidos'!$E$141)</f>
        <v>1</v>
      </c>
      <c r="AV14" s="286" t="b">
        <f>AND(AV10&gt;='Dalyvio prielaidos'!$E$141,AV10&lt;'Dalyvio prielaidos'!$E$142*12+'Dalyvio prielaidos'!$E$141)</f>
        <v>1</v>
      </c>
      <c r="AW14" s="286" t="b">
        <f>AND(AW10&gt;='Dalyvio prielaidos'!$E$141,AW10&lt;'Dalyvio prielaidos'!$E$142*12+'Dalyvio prielaidos'!$E$141)</f>
        <v>1</v>
      </c>
      <c r="AX14" s="286" t="b">
        <f>AND(AX10&gt;='Dalyvio prielaidos'!$E$141,AX10&lt;'Dalyvio prielaidos'!$E$142*12+'Dalyvio prielaidos'!$E$141)</f>
        <v>1</v>
      </c>
      <c r="AY14" s="286" t="b">
        <f>AND(AY10&gt;='Dalyvio prielaidos'!$E$141,AY10&lt;'Dalyvio prielaidos'!$E$142*12+'Dalyvio prielaidos'!$E$141)</f>
        <v>1</v>
      </c>
      <c r="AZ14" s="286" t="b">
        <f>AND(AZ10&gt;='Dalyvio prielaidos'!$E$141,AZ10&lt;'Dalyvio prielaidos'!$E$142*12+'Dalyvio prielaidos'!$E$141)</f>
        <v>1</v>
      </c>
      <c r="BA14" s="95"/>
      <c r="BB14" s="286" t="b">
        <f>AND(BB10&gt;='Dalyvio prielaidos'!$E$141,BB10&lt;'Dalyvio prielaidos'!$E$142*12+'Dalyvio prielaidos'!$E$141)</f>
        <v>1</v>
      </c>
      <c r="BC14" s="286" t="b">
        <f>AND(BC10&gt;='Dalyvio prielaidos'!$E$141,BC10&lt;'Dalyvio prielaidos'!$E$142*12+'Dalyvio prielaidos'!$E$141)</f>
        <v>1</v>
      </c>
      <c r="BD14" s="286" t="b">
        <f>AND(BD10&gt;='Dalyvio prielaidos'!$E$141,BD10&lt;'Dalyvio prielaidos'!$E$142*12+'Dalyvio prielaidos'!$E$141)</f>
        <v>1</v>
      </c>
      <c r="BE14" s="286" t="b">
        <f>AND(BE10&gt;='Dalyvio prielaidos'!$E$141,BE10&lt;'Dalyvio prielaidos'!$E$142*12+'Dalyvio prielaidos'!$E$141)</f>
        <v>1</v>
      </c>
      <c r="BF14" s="286" t="b">
        <f>AND(BF10&gt;='Dalyvio prielaidos'!$E$141,BF10&lt;'Dalyvio prielaidos'!$E$142*12+'Dalyvio prielaidos'!$E$141)</f>
        <v>1</v>
      </c>
      <c r="BG14" s="286" t="b">
        <f>AND(BG10&gt;='Dalyvio prielaidos'!$E$141,BG10&lt;'Dalyvio prielaidos'!$E$142*12+'Dalyvio prielaidos'!$E$141)</f>
        <v>1</v>
      </c>
      <c r="BH14" s="286" t="b">
        <f>AND(BH10&gt;='Dalyvio prielaidos'!$E$141,BH10&lt;'Dalyvio prielaidos'!$E$142*12+'Dalyvio prielaidos'!$E$141)</f>
        <v>1</v>
      </c>
      <c r="BI14" s="286" t="b">
        <f>AND(BI10&gt;='Dalyvio prielaidos'!$E$141,BI10&lt;'Dalyvio prielaidos'!$E$142*12+'Dalyvio prielaidos'!$E$141)</f>
        <v>1</v>
      </c>
      <c r="BJ14" s="286" t="b">
        <f>AND(BJ10&gt;='Dalyvio prielaidos'!$E$141,BJ10&lt;'Dalyvio prielaidos'!$E$142*12+'Dalyvio prielaidos'!$E$141)</f>
        <v>1</v>
      </c>
      <c r="BK14" s="286" t="b">
        <f>AND(BK10&gt;='Dalyvio prielaidos'!$E$141,BK10&lt;'Dalyvio prielaidos'!$E$142*12+'Dalyvio prielaidos'!$E$141)</f>
        <v>1</v>
      </c>
      <c r="BL14" s="286" t="b">
        <f>AND(BL10&gt;='Dalyvio prielaidos'!$E$141,BL10&lt;'Dalyvio prielaidos'!$E$142*12+'Dalyvio prielaidos'!$E$141)</f>
        <v>1</v>
      </c>
      <c r="BM14" s="286" t="b">
        <f>AND(BM10&gt;='Dalyvio prielaidos'!$E$141,BM10&lt;'Dalyvio prielaidos'!$E$142*12+'Dalyvio prielaidos'!$E$141)</f>
        <v>1</v>
      </c>
      <c r="BN14" s="95"/>
      <c r="BO14" s="286" t="b">
        <f>AND(BO10&gt;='Dalyvio prielaidos'!$E$141,BO10&lt;'Dalyvio prielaidos'!$E$142*12+'Dalyvio prielaidos'!$E$141)</f>
        <v>1</v>
      </c>
      <c r="BP14" s="286" t="b">
        <f>AND(BP10&gt;='Dalyvio prielaidos'!$E$141,BP10&lt;'Dalyvio prielaidos'!$E$142*12+'Dalyvio prielaidos'!$E$141)</f>
        <v>1</v>
      </c>
      <c r="BQ14" s="286" t="b">
        <f>AND(BQ10&gt;='Dalyvio prielaidos'!$E$141,BQ10&lt;'Dalyvio prielaidos'!$E$142*12+'Dalyvio prielaidos'!$E$141)</f>
        <v>1</v>
      </c>
      <c r="BR14" s="286" t="b">
        <f>AND(BR10&gt;='Dalyvio prielaidos'!$E$141,BR10&lt;'Dalyvio prielaidos'!$E$142*12+'Dalyvio prielaidos'!$E$141)</f>
        <v>1</v>
      </c>
      <c r="BS14" s="286" t="b">
        <f>AND(BS10&gt;='Dalyvio prielaidos'!$E$141,BS10&lt;'Dalyvio prielaidos'!$E$142*12+'Dalyvio prielaidos'!$E$141)</f>
        <v>1</v>
      </c>
      <c r="BT14" s="286" t="b">
        <f>AND(BT10&gt;='Dalyvio prielaidos'!$E$141,BT10&lt;'Dalyvio prielaidos'!$E$142*12+'Dalyvio prielaidos'!$E$141)</f>
        <v>1</v>
      </c>
      <c r="BU14" s="286" t="b">
        <f>AND(BU10&gt;='Dalyvio prielaidos'!$E$141,BU10&lt;'Dalyvio prielaidos'!$E$142*12+'Dalyvio prielaidos'!$E$141)</f>
        <v>1</v>
      </c>
      <c r="BV14" s="286" t="b">
        <f>AND(BV10&gt;='Dalyvio prielaidos'!$E$141,BV10&lt;'Dalyvio prielaidos'!$E$142*12+'Dalyvio prielaidos'!$E$141)</f>
        <v>1</v>
      </c>
      <c r="BW14" s="286" t="b">
        <f>AND(BW10&gt;='Dalyvio prielaidos'!$E$141,BW10&lt;'Dalyvio prielaidos'!$E$142*12+'Dalyvio prielaidos'!$E$141)</f>
        <v>1</v>
      </c>
      <c r="BX14" s="286" t="b">
        <f>AND(BX10&gt;='Dalyvio prielaidos'!$E$141,BX10&lt;'Dalyvio prielaidos'!$E$142*12+'Dalyvio prielaidos'!$E$141)</f>
        <v>1</v>
      </c>
      <c r="BY14" s="286" t="b">
        <f>AND(BY10&gt;='Dalyvio prielaidos'!$E$141,BY10&lt;'Dalyvio prielaidos'!$E$142*12+'Dalyvio prielaidos'!$E$141)</f>
        <v>1</v>
      </c>
      <c r="BZ14" s="286" t="b">
        <f>AND(BZ10&gt;='Dalyvio prielaidos'!$E$141,BZ10&lt;'Dalyvio prielaidos'!$E$142*12+'Dalyvio prielaidos'!$E$141)</f>
        <v>1</v>
      </c>
      <c r="CA14" s="95"/>
      <c r="CB14" s="286" t="b">
        <f>AND(CB10&gt;='Dalyvio prielaidos'!$E$141,CB10&lt;'Dalyvio prielaidos'!$E$142*12+'Dalyvio prielaidos'!$E$141)</f>
        <v>1</v>
      </c>
      <c r="CC14" s="286" t="b">
        <f>AND(CC10&gt;='Dalyvio prielaidos'!$E$141,CC10&lt;'Dalyvio prielaidos'!$E$142*12+'Dalyvio prielaidos'!$E$141)</f>
        <v>1</v>
      </c>
      <c r="CD14" s="286" t="b">
        <f>AND(CD10&gt;='Dalyvio prielaidos'!$E$141,CD10&lt;'Dalyvio prielaidos'!$E$142*12+'Dalyvio prielaidos'!$E$141)</f>
        <v>1</v>
      </c>
      <c r="CE14" s="286" t="b">
        <f>AND(CE10&gt;='Dalyvio prielaidos'!$E$141,CE10&lt;'Dalyvio prielaidos'!$E$142*12+'Dalyvio prielaidos'!$E$141)</f>
        <v>1</v>
      </c>
      <c r="CF14" s="286" t="b">
        <f>AND(CF10&gt;='Dalyvio prielaidos'!$E$141,CF10&lt;'Dalyvio prielaidos'!$E$142*12+'Dalyvio prielaidos'!$E$141)</f>
        <v>1</v>
      </c>
      <c r="CG14" s="286" t="b">
        <f>AND(CG10&gt;='Dalyvio prielaidos'!$E$141,CG10&lt;'Dalyvio prielaidos'!$E$142*12+'Dalyvio prielaidos'!$E$141)</f>
        <v>1</v>
      </c>
      <c r="CH14" s="286" t="b">
        <f>AND(CH10&gt;='Dalyvio prielaidos'!$E$141,CH10&lt;'Dalyvio prielaidos'!$E$142*12+'Dalyvio prielaidos'!$E$141)</f>
        <v>1</v>
      </c>
      <c r="CI14" s="286" t="b">
        <f>AND(CI10&gt;='Dalyvio prielaidos'!$E$141,CI10&lt;'Dalyvio prielaidos'!$E$142*12+'Dalyvio prielaidos'!$E$141)</f>
        <v>1</v>
      </c>
      <c r="CJ14" s="286" t="b">
        <f>AND(CJ10&gt;='Dalyvio prielaidos'!$E$141,CJ10&lt;'Dalyvio prielaidos'!$E$142*12+'Dalyvio prielaidos'!$E$141)</f>
        <v>1</v>
      </c>
      <c r="CK14" s="286" t="b">
        <f>AND(CK10&gt;='Dalyvio prielaidos'!$E$141,CK10&lt;'Dalyvio prielaidos'!$E$142*12+'Dalyvio prielaidos'!$E$141)</f>
        <v>1</v>
      </c>
      <c r="CL14" s="286" t="b">
        <f>AND(CL10&gt;='Dalyvio prielaidos'!$E$141,CL10&lt;'Dalyvio prielaidos'!$E$142*12+'Dalyvio prielaidos'!$E$141)</f>
        <v>1</v>
      </c>
      <c r="CM14" s="286" t="b">
        <f>AND(CM10&gt;='Dalyvio prielaidos'!$E$141,CM10&lt;'Dalyvio prielaidos'!$E$142*12+'Dalyvio prielaidos'!$E$141)</f>
        <v>1</v>
      </c>
      <c r="CN14" s="95"/>
      <c r="CO14" s="286" t="b">
        <f>AND(CO10&gt;='Dalyvio prielaidos'!$E$141,CO10&lt;'Dalyvio prielaidos'!$E$142*12+'Dalyvio prielaidos'!$E$141)</f>
        <v>1</v>
      </c>
      <c r="CP14" s="286" t="b">
        <f>AND(CP10&gt;='Dalyvio prielaidos'!$E$141,CP10&lt;'Dalyvio prielaidos'!$E$142*12+'Dalyvio prielaidos'!$E$141)</f>
        <v>1</v>
      </c>
      <c r="CQ14" s="286" t="b">
        <f>AND(CQ10&gt;='Dalyvio prielaidos'!$E$141,CQ10&lt;'Dalyvio prielaidos'!$E$142*12+'Dalyvio prielaidos'!$E$141)</f>
        <v>1</v>
      </c>
      <c r="CR14" s="286" t="b">
        <f>AND(CR10&gt;='Dalyvio prielaidos'!$E$141,CR10&lt;'Dalyvio prielaidos'!$E$142*12+'Dalyvio prielaidos'!$E$141)</f>
        <v>1</v>
      </c>
      <c r="CS14" s="286" t="b">
        <f>AND(CS10&gt;='Dalyvio prielaidos'!$E$141,CS10&lt;'Dalyvio prielaidos'!$E$142*12+'Dalyvio prielaidos'!$E$141)</f>
        <v>1</v>
      </c>
      <c r="CT14" s="286" t="b">
        <f>AND(CT10&gt;='Dalyvio prielaidos'!$E$141,CT10&lt;'Dalyvio prielaidos'!$E$142*12+'Dalyvio prielaidos'!$E$141)</f>
        <v>1</v>
      </c>
      <c r="CU14" s="286" t="b">
        <f>AND(CU10&gt;='Dalyvio prielaidos'!$E$141,CU10&lt;'Dalyvio prielaidos'!$E$142*12+'Dalyvio prielaidos'!$E$141)</f>
        <v>1</v>
      </c>
      <c r="CV14" s="286" t="b">
        <f>AND(CV10&gt;='Dalyvio prielaidos'!$E$141,CV10&lt;'Dalyvio prielaidos'!$E$142*12+'Dalyvio prielaidos'!$E$141)</f>
        <v>1</v>
      </c>
      <c r="CW14" s="286" t="b">
        <f>AND(CW10&gt;='Dalyvio prielaidos'!$E$141,CW10&lt;'Dalyvio prielaidos'!$E$142*12+'Dalyvio prielaidos'!$E$141)</f>
        <v>1</v>
      </c>
      <c r="CX14" s="286" t="b">
        <f>AND(CX10&gt;='Dalyvio prielaidos'!$E$141,CX10&lt;'Dalyvio prielaidos'!$E$142*12+'Dalyvio prielaidos'!$E$141)</f>
        <v>1</v>
      </c>
      <c r="CY14" s="286" t="b">
        <f>AND(CY10&gt;='Dalyvio prielaidos'!$E$141,CY10&lt;'Dalyvio prielaidos'!$E$142*12+'Dalyvio prielaidos'!$E$141)</f>
        <v>1</v>
      </c>
      <c r="CZ14" s="286" t="b">
        <f>AND(CZ10&gt;='Dalyvio prielaidos'!$E$141,CZ10&lt;'Dalyvio prielaidos'!$E$142*12+'Dalyvio prielaidos'!$E$141)</f>
        <v>1</v>
      </c>
      <c r="DA14" s="95"/>
      <c r="DB14" s="286" t="b">
        <f>AND(DB10&gt;='Dalyvio prielaidos'!$E$141,DB10&lt;'Dalyvio prielaidos'!$E$142*12+'Dalyvio prielaidos'!$E$141)</f>
        <v>1</v>
      </c>
      <c r="DC14" s="286" t="b">
        <f>AND(DC10&gt;='Dalyvio prielaidos'!$E$141,DC10&lt;'Dalyvio prielaidos'!$E$142*12+'Dalyvio prielaidos'!$E$141)</f>
        <v>1</v>
      </c>
      <c r="DD14" s="286" t="b">
        <f>AND(DD10&gt;='Dalyvio prielaidos'!$E$141,DD10&lt;'Dalyvio prielaidos'!$E$142*12+'Dalyvio prielaidos'!$E$141)</f>
        <v>1</v>
      </c>
      <c r="DE14" s="286" t="b">
        <f>AND(DE10&gt;='Dalyvio prielaidos'!$E$141,DE10&lt;'Dalyvio prielaidos'!$E$142*12+'Dalyvio prielaidos'!$E$141)</f>
        <v>1</v>
      </c>
      <c r="DF14" s="286" t="b">
        <f>AND(DF10&gt;='Dalyvio prielaidos'!$E$141,DF10&lt;'Dalyvio prielaidos'!$E$142*12+'Dalyvio prielaidos'!$E$141)</f>
        <v>1</v>
      </c>
      <c r="DG14" s="286" t="b">
        <f>AND(DG10&gt;='Dalyvio prielaidos'!$E$141,DG10&lt;'Dalyvio prielaidos'!$E$142*12+'Dalyvio prielaidos'!$E$141)</f>
        <v>1</v>
      </c>
      <c r="DH14" s="286" t="b">
        <f>AND(DH10&gt;='Dalyvio prielaidos'!$E$141,DH10&lt;'Dalyvio prielaidos'!$E$142*12+'Dalyvio prielaidos'!$E$141)</f>
        <v>1</v>
      </c>
      <c r="DI14" s="286" t="b">
        <f>AND(DI10&gt;='Dalyvio prielaidos'!$E$141,DI10&lt;'Dalyvio prielaidos'!$E$142*12+'Dalyvio prielaidos'!$E$141)</f>
        <v>1</v>
      </c>
      <c r="DJ14" s="286" t="b">
        <f>AND(DJ10&gt;='Dalyvio prielaidos'!$E$141,DJ10&lt;'Dalyvio prielaidos'!$E$142*12+'Dalyvio prielaidos'!$E$141)</f>
        <v>1</v>
      </c>
      <c r="DK14" s="286" t="b">
        <f>AND(DK10&gt;='Dalyvio prielaidos'!$E$141,DK10&lt;'Dalyvio prielaidos'!$E$142*12+'Dalyvio prielaidos'!$E$141)</f>
        <v>1</v>
      </c>
      <c r="DL14" s="286" t="b">
        <f>AND(DL10&gt;='Dalyvio prielaidos'!$E$141,DL10&lt;'Dalyvio prielaidos'!$E$142*12+'Dalyvio prielaidos'!$E$141)</f>
        <v>1</v>
      </c>
      <c r="DM14" s="286" t="b">
        <f>AND(DM10&gt;='Dalyvio prielaidos'!$E$141,DM10&lt;'Dalyvio prielaidos'!$E$142*12+'Dalyvio prielaidos'!$E$141)</f>
        <v>1</v>
      </c>
      <c r="DN14" s="95"/>
      <c r="DO14" s="286" t="b">
        <f>AND(DO10&gt;='Dalyvio prielaidos'!$E$141,DO10&lt;'Dalyvio prielaidos'!$E$142*12+'Dalyvio prielaidos'!$E$141)</f>
        <v>1</v>
      </c>
      <c r="DP14" s="286" t="b">
        <f>AND(DP10&gt;='Dalyvio prielaidos'!$E$141,DP10&lt;'Dalyvio prielaidos'!$E$142*12+'Dalyvio prielaidos'!$E$141)</f>
        <v>1</v>
      </c>
      <c r="DQ14" s="286" t="b">
        <f>AND(DQ10&gt;='Dalyvio prielaidos'!$E$141,DQ10&lt;'Dalyvio prielaidos'!$E$142*12+'Dalyvio prielaidos'!$E$141)</f>
        <v>1</v>
      </c>
      <c r="DR14" s="286" t="b">
        <f>AND(DR10&gt;='Dalyvio prielaidos'!$E$141,DR10&lt;'Dalyvio prielaidos'!$E$142*12+'Dalyvio prielaidos'!$E$141)</f>
        <v>1</v>
      </c>
      <c r="DS14" s="286" t="b">
        <f>AND(DS10&gt;='Dalyvio prielaidos'!$E$141,DS10&lt;'Dalyvio prielaidos'!$E$142*12+'Dalyvio prielaidos'!$E$141)</f>
        <v>1</v>
      </c>
      <c r="DT14" s="286" t="b">
        <f>AND(DT10&gt;='Dalyvio prielaidos'!$E$141,DT10&lt;'Dalyvio prielaidos'!$E$142*12+'Dalyvio prielaidos'!$E$141)</f>
        <v>1</v>
      </c>
      <c r="DU14" s="286" t="b">
        <f>AND(DU10&gt;='Dalyvio prielaidos'!$E$141,DU10&lt;'Dalyvio prielaidos'!$E$142*12+'Dalyvio prielaidos'!$E$141)</f>
        <v>1</v>
      </c>
      <c r="DV14" s="286" t="b">
        <f>AND(DV10&gt;='Dalyvio prielaidos'!$E$141,DV10&lt;'Dalyvio prielaidos'!$E$142*12+'Dalyvio prielaidos'!$E$141)</f>
        <v>1</v>
      </c>
      <c r="DW14" s="286" t="b">
        <f>AND(DW10&gt;='Dalyvio prielaidos'!$E$141,DW10&lt;'Dalyvio prielaidos'!$E$142*12+'Dalyvio prielaidos'!$E$141)</f>
        <v>1</v>
      </c>
      <c r="DX14" s="286" t="b">
        <f>AND(DX10&gt;='Dalyvio prielaidos'!$E$141,DX10&lt;'Dalyvio prielaidos'!$E$142*12+'Dalyvio prielaidos'!$E$141)</f>
        <v>1</v>
      </c>
      <c r="DY14" s="286" t="b">
        <f>AND(DY10&gt;='Dalyvio prielaidos'!$E$141,DY10&lt;'Dalyvio prielaidos'!$E$142*12+'Dalyvio prielaidos'!$E$141)</f>
        <v>1</v>
      </c>
      <c r="DZ14" s="286" t="b">
        <f>AND(DZ10&gt;='Dalyvio prielaidos'!$E$141,DZ10&lt;'Dalyvio prielaidos'!$E$142*12+'Dalyvio prielaidos'!$E$141)</f>
        <v>1</v>
      </c>
      <c r="EA14" s="95"/>
      <c r="EB14" s="286" t="b">
        <f>AND(EB10&gt;='Dalyvio prielaidos'!$E$141,EB10&lt;'Dalyvio prielaidos'!$E$142*12+'Dalyvio prielaidos'!$E$141)</f>
        <v>1</v>
      </c>
      <c r="EC14" s="286" t="b">
        <f>AND(EC10&gt;='Dalyvio prielaidos'!$E$141,EC10&lt;'Dalyvio prielaidos'!$E$142*12+'Dalyvio prielaidos'!$E$141)</f>
        <v>1</v>
      </c>
      <c r="ED14" s="286" t="b">
        <f>AND(ED10&gt;='Dalyvio prielaidos'!$E$141,ED10&lt;'Dalyvio prielaidos'!$E$142*12+'Dalyvio prielaidos'!$E$141)</f>
        <v>1</v>
      </c>
      <c r="EE14" s="286" t="b">
        <f>AND(EE10&gt;='Dalyvio prielaidos'!$E$141,EE10&lt;'Dalyvio prielaidos'!$E$142*12+'Dalyvio prielaidos'!$E$141)</f>
        <v>1</v>
      </c>
      <c r="EF14" s="286" t="b">
        <f>AND(EF10&gt;='Dalyvio prielaidos'!$E$141,EF10&lt;'Dalyvio prielaidos'!$E$142*12+'Dalyvio prielaidos'!$E$141)</f>
        <v>1</v>
      </c>
      <c r="EG14" s="286" t="b">
        <f>AND(EG10&gt;='Dalyvio prielaidos'!$E$141,EG10&lt;'Dalyvio prielaidos'!$E$142*12+'Dalyvio prielaidos'!$E$141)</f>
        <v>1</v>
      </c>
      <c r="EH14" s="286" t="b">
        <f>AND(EH10&gt;='Dalyvio prielaidos'!$E$141,EH10&lt;'Dalyvio prielaidos'!$E$142*12+'Dalyvio prielaidos'!$E$141)</f>
        <v>1</v>
      </c>
      <c r="EI14" s="286" t="b">
        <f>AND(EI10&gt;='Dalyvio prielaidos'!$E$141,EI10&lt;'Dalyvio prielaidos'!$E$142*12+'Dalyvio prielaidos'!$E$141)</f>
        <v>1</v>
      </c>
      <c r="EJ14" s="286" t="b">
        <f>AND(EJ10&gt;='Dalyvio prielaidos'!$E$141,EJ10&lt;'Dalyvio prielaidos'!$E$142*12+'Dalyvio prielaidos'!$E$141)</f>
        <v>1</v>
      </c>
      <c r="EK14" s="286" t="b">
        <f>AND(EK10&gt;='Dalyvio prielaidos'!$E$141,EK10&lt;'Dalyvio prielaidos'!$E$142*12+'Dalyvio prielaidos'!$E$141)</f>
        <v>1</v>
      </c>
      <c r="EL14" s="286" t="b">
        <f>AND(EL10&gt;='Dalyvio prielaidos'!$E$141,EL10&lt;'Dalyvio prielaidos'!$E$142*12+'Dalyvio prielaidos'!$E$141)</f>
        <v>1</v>
      </c>
      <c r="EM14" s="286" t="b">
        <f>AND(EM10&gt;='Dalyvio prielaidos'!$E$141,EM10&lt;'Dalyvio prielaidos'!$E$142*12+'Dalyvio prielaidos'!$E$141)</f>
        <v>1</v>
      </c>
      <c r="EN14" s="95"/>
      <c r="EO14" s="286" t="b">
        <f>AND(EO10&gt;='Dalyvio prielaidos'!$E$141,EO10&lt;'Dalyvio prielaidos'!$E$142*12+'Dalyvio prielaidos'!$E$141)</f>
        <v>1</v>
      </c>
      <c r="EP14" s="286" t="b">
        <f>AND(EP10&gt;='Dalyvio prielaidos'!$E$141,EP10&lt;'Dalyvio prielaidos'!$E$142*12+'Dalyvio prielaidos'!$E$141)</f>
        <v>1</v>
      </c>
      <c r="EQ14" s="286" t="b">
        <f>AND(EQ10&gt;='Dalyvio prielaidos'!$E$141,EQ10&lt;'Dalyvio prielaidos'!$E$142*12+'Dalyvio prielaidos'!$E$141)</f>
        <v>1</v>
      </c>
      <c r="ER14" s="286" t="b">
        <f>AND(ER10&gt;='Dalyvio prielaidos'!$E$141,ER10&lt;'Dalyvio prielaidos'!$E$142*12+'Dalyvio prielaidos'!$E$141)</f>
        <v>1</v>
      </c>
      <c r="ES14" s="286" t="b">
        <f>AND(ES10&gt;='Dalyvio prielaidos'!$E$141,ES10&lt;'Dalyvio prielaidos'!$E$142*12+'Dalyvio prielaidos'!$E$141)</f>
        <v>1</v>
      </c>
      <c r="ET14" s="286" t="b">
        <f>AND(ET10&gt;='Dalyvio prielaidos'!$E$141,ET10&lt;'Dalyvio prielaidos'!$E$142*12+'Dalyvio prielaidos'!$E$141)</f>
        <v>1</v>
      </c>
      <c r="EU14" s="286" t="b">
        <f>AND(EU10&gt;='Dalyvio prielaidos'!$E$141,EU10&lt;'Dalyvio prielaidos'!$E$142*12+'Dalyvio prielaidos'!$E$141)</f>
        <v>1</v>
      </c>
      <c r="EV14" s="286" t="b">
        <f>AND(EV10&gt;='Dalyvio prielaidos'!$E$141,EV10&lt;'Dalyvio prielaidos'!$E$142*12+'Dalyvio prielaidos'!$E$141)</f>
        <v>1</v>
      </c>
      <c r="EW14" s="286" t="b">
        <f>AND(EW10&gt;='Dalyvio prielaidos'!$E$141,EW10&lt;'Dalyvio prielaidos'!$E$142*12+'Dalyvio prielaidos'!$E$141)</f>
        <v>1</v>
      </c>
      <c r="EX14" s="286" t="b">
        <f>AND(EX10&gt;='Dalyvio prielaidos'!$E$141,EX10&lt;'Dalyvio prielaidos'!$E$142*12+'Dalyvio prielaidos'!$E$141)</f>
        <v>1</v>
      </c>
      <c r="EY14" s="286" t="b">
        <f>AND(EY10&gt;='Dalyvio prielaidos'!$E$141,EY10&lt;'Dalyvio prielaidos'!$E$142*12+'Dalyvio prielaidos'!$E$141)</f>
        <v>1</v>
      </c>
      <c r="EZ14" s="286" t="b">
        <f>AND(EZ10&gt;='Dalyvio prielaidos'!$E$141,EZ10&lt;'Dalyvio prielaidos'!$E$142*12+'Dalyvio prielaidos'!$E$141)</f>
        <v>1</v>
      </c>
      <c r="FA14" s="95"/>
      <c r="FB14" s="286" t="b">
        <f>AND(FB10&gt;='Dalyvio prielaidos'!$E$141,FB10&lt;'Dalyvio prielaidos'!$E$142*12+'Dalyvio prielaidos'!$E$141)</f>
        <v>1</v>
      </c>
      <c r="FC14" s="286" t="b">
        <f>AND(FC10&gt;='Dalyvio prielaidos'!$E$141,FC10&lt;'Dalyvio prielaidos'!$E$142*12+'Dalyvio prielaidos'!$E$141)</f>
        <v>1</v>
      </c>
      <c r="FD14" s="286" t="b">
        <f>AND(FD10&gt;='Dalyvio prielaidos'!$E$141,FD10&lt;'Dalyvio prielaidos'!$E$142*12+'Dalyvio prielaidos'!$E$141)</f>
        <v>1</v>
      </c>
      <c r="FE14" s="286" t="b">
        <f>AND(FE10&gt;='Dalyvio prielaidos'!$E$141,FE10&lt;'Dalyvio prielaidos'!$E$142*12+'Dalyvio prielaidos'!$E$141)</f>
        <v>1</v>
      </c>
      <c r="FF14" s="286" t="b">
        <f>AND(FF10&gt;='Dalyvio prielaidos'!$E$141,FF10&lt;'Dalyvio prielaidos'!$E$142*12+'Dalyvio prielaidos'!$E$141)</f>
        <v>1</v>
      </c>
      <c r="FG14" s="286" t="b">
        <f>AND(FG10&gt;='Dalyvio prielaidos'!$E$141,FG10&lt;'Dalyvio prielaidos'!$E$142*12+'Dalyvio prielaidos'!$E$141)</f>
        <v>1</v>
      </c>
      <c r="FH14" s="286" t="b">
        <f>AND(FH10&gt;='Dalyvio prielaidos'!$E$141,FH10&lt;'Dalyvio prielaidos'!$E$142*12+'Dalyvio prielaidos'!$E$141)</f>
        <v>1</v>
      </c>
      <c r="FI14" s="286" t="b">
        <f>AND(FI10&gt;='Dalyvio prielaidos'!$E$141,FI10&lt;'Dalyvio prielaidos'!$E$142*12+'Dalyvio prielaidos'!$E$141)</f>
        <v>1</v>
      </c>
      <c r="FJ14" s="286" t="b">
        <f>AND(FJ10&gt;='Dalyvio prielaidos'!$E$141,FJ10&lt;'Dalyvio prielaidos'!$E$142*12+'Dalyvio prielaidos'!$E$141)</f>
        <v>1</v>
      </c>
      <c r="FK14" s="286" t="b">
        <f>AND(FK10&gt;='Dalyvio prielaidos'!$E$141,FK10&lt;'Dalyvio prielaidos'!$E$142*12+'Dalyvio prielaidos'!$E$141)</f>
        <v>1</v>
      </c>
      <c r="FL14" s="286" t="b">
        <f>AND(FL10&gt;='Dalyvio prielaidos'!$E$141,FL10&lt;'Dalyvio prielaidos'!$E$142*12+'Dalyvio prielaidos'!$E$141)</f>
        <v>1</v>
      </c>
      <c r="FM14" s="286" t="b">
        <f>AND(FM10&gt;='Dalyvio prielaidos'!$E$141,FM10&lt;'Dalyvio prielaidos'!$E$142*12+'Dalyvio prielaidos'!$E$141)</f>
        <v>1</v>
      </c>
      <c r="FN14" s="95"/>
      <c r="FO14" s="286" t="b">
        <f>AND(FO10&gt;='Dalyvio prielaidos'!$E$141,FO10&lt;'Dalyvio prielaidos'!$E$142*12+'Dalyvio prielaidos'!$E$141)</f>
        <v>1</v>
      </c>
      <c r="FP14" s="286" t="b">
        <f>AND(FP10&gt;='Dalyvio prielaidos'!$E$141,FP10&lt;'Dalyvio prielaidos'!$E$142*12+'Dalyvio prielaidos'!$E$141)</f>
        <v>1</v>
      </c>
      <c r="FQ14" s="286" t="b">
        <f>AND(FQ10&gt;='Dalyvio prielaidos'!$E$141,FQ10&lt;'Dalyvio prielaidos'!$E$142*12+'Dalyvio prielaidos'!$E$141)</f>
        <v>1</v>
      </c>
      <c r="FR14" s="286" t="b">
        <f>AND(FR10&gt;='Dalyvio prielaidos'!$E$141,FR10&lt;'Dalyvio prielaidos'!$E$142*12+'Dalyvio prielaidos'!$E$141)</f>
        <v>1</v>
      </c>
      <c r="FS14" s="286" t="b">
        <f>AND(FS10&gt;='Dalyvio prielaidos'!$E$141,FS10&lt;'Dalyvio prielaidos'!$E$142*12+'Dalyvio prielaidos'!$E$141)</f>
        <v>1</v>
      </c>
      <c r="FT14" s="286" t="b">
        <f>AND(FT10&gt;='Dalyvio prielaidos'!$E$141,FT10&lt;'Dalyvio prielaidos'!$E$142*12+'Dalyvio prielaidos'!$E$141)</f>
        <v>1</v>
      </c>
      <c r="FU14" s="286" t="b">
        <f>AND(FU10&gt;='Dalyvio prielaidos'!$E$141,FU10&lt;'Dalyvio prielaidos'!$E$142*12+'Dalyvio prielaidos'!$E$141)</f>
        <v>1</v>
      </c>
      <c r="FV14" s="286" t="b">
        <f>AND(FV10&gt;='Dalyvio prielaidos'!$E$141,FV10&lt;'Dalyvio prielaidos'!$E$142*12+'Dalyvio prielaidos'!$E$141)</f>
        <v>1</v>
      </c>
      <c r="FW14" s="286" t="b">
        <f>AND(FW10&gt;='Dalyvio prielaidos'!$E$141,FW10&lt;'Dalyvio prielaidos'!$E$142*12+'Dalyvio prielaidos'!$E$141)</f>
        <v>1</v>
      </c>
      <c r="FX14" s="286" t="b">
        <f>AND(FX10&gt;='Dalyvio prielaidos'!$E$141,FX10&lt;'Dalyvio prielaidos'!$E$142*12+'Dalyvio prielaidos'!$E$141)</f>
        <v>1</v>
      </c>
      <c r="FY14" s="286" t="b">
        <f>AND(FY10&gt;='Dalyvio prielaidos'!$E$141,FY10&lt;'Dalyvio prielaidos'!$E$142*12+'Dalyvio prielaidos'!$E$141)</f>
        <v>1</v>
      </c>
      <c r="FZ14" s="286" t="b">
        <f>AND(FZ10&gt;='Dalyvio prielaidos'!$E$141,FZ10&lt;'Dalyvio prielaidos'!$E$142*12+'Dalyvio prielaidos'!$E$141)</f>
        <v>1</v>
      </c>
      <c r="GA14" s="95"/>
      <c r="GB14" s="286" t="b">
        <f>AND(GB10&gt;='Dalyvio prielaidos'!$E$141,GB10&lt;'Dalyvio prielaidos'!$E$142*12+'Dalyvio prielaidos'!$E$141)</f>
        <v>0</v>
      </c>
      <c r="GC14" s="286" t="b">
        <f>AND(GC10&gt;='Dalyvio prielaidos'!$E$141,GC10&lt;'Dalyvio prielaidos'!$E$142*12+'Dalyvio prielaidos'!$E$141)</f>
        <v>0</v>
      </c>
      <c r="GD14" s="286" t="b">
        <f>AND(GD10&gt;='Dalyvio prielaidos'!$E$141,GD10&lt;'Dalyvio prielaidos'!$E$142*12+'Dalyvio prielaidos'!$E$141)</f>
        <v>0</v>
      </c>
      <c r="GE14" s="286" t="b">
        <f>AND(GE10&gt;='Dalyvio prielaidos'!$E$141,GE10&lt;'Dalyvio prielaidos'!$E$142*12+'Dalyvio prielaidos'!$E$141)</f>
        <v>0</v>
      </c>
      <c r="GF14" s="286" t="b">
        <f>AND(GF10&gt;='Dalyvio prielaidos'!$E$141,GF10&lt;'Dalyvio prielaidos'!$E$142*12+'Dalyvio prielaidos'!$E$141)</f>
        <v>0</v>
      </c>
      <c r="GG14" s="286" t="b">
        <f>AND(GG10&gt;='Dalyvio prielaidos'!$E$141,GG10&lt;'Dalyvio prielaidos'!$E$142*12+'Dalyvio prielaidos'!$E$141)</f>
        <v>0</v>
      </c>
      <c r="GH14" s="286" t="b">
        <f>AND(GH10&gt;='Dalyvio prielaidos'!$E$141,GH10&lt;'Dalyvio prielaidos'!$E$142*12+'Dalyvio prielaidos'!$E$141)</f>
        <v>0</v>
      </c>
      <c r="GI14" s="286" t="b">
        <f>AND(GI10&gt;='Dalyvio prielaidos'!$E$141,GI10&lt;'Dalyvio prielaidos'!$E$142*12+'Dalyvio prielaidos'!$E$141)</f>
        <v>0</v>
      </c>
      <c r="GJ14" s="286" t="b">
        <f>AND(GJ10&gt;='Dalyvio prielaidos'!$E$141,GJ10&lt;'Dalyvio prielaidos'!$E$142*12+'Dalyvio prielaidos'!$E$141)</f>
        <v>0</v>
      </c>
      <c r="GK14" s="286" t="b">
        <f>AND(GK10&gt;='Dalyvio prielaidos'!$E$141,GK10&lt;'Dalyvio prielaidos'!$E$142*12+'Dalyvio prielaidos'!$E$141)</f>
        <v>0</v>
      </c>
      <c r="GL14" s="286" t="b">
        <f>AND(GL10&gt;='Dalyvio prielaidos'!$E$141,GL10&lt;'Dalyvio prielaidos'!$E$142*12+'Dalyvio prielaidos'!$E$141)</f>
        <v>0</v>
      </c>
      <c r="GM14" s="286" t="b">
        <f>AND(GM10&gt;='Dalyvio prielaidos'!$E$141,GM10&lt;'Dalyvio prielaidos'!$E$142*12+'Dalyvio prielaidos'!$E$141)</f>
        <v>0</v>
      </c>
      <c r="GN14" s="95"/>
      <c r="GO14" s="286" t="b">
        <f>AND(GO10&gt;='Dalyvio prielaidos'!$E$141,GO10&lt;'Dalyvio prielaidos'!$E$142*12+'Dalyvio prielaidos'!$E$141)</f>
        <v>0</v>
      </c>
      <c r="GP14" s="286" t="b">
        <f>AND(GP10&gt;='Dalyvio prielaidos'!$E$141,GP10&lt;'Dalyvio prielaidos'!$E$142*12+'Dalyvio prielaidos'!$E$141)</f>
        <v>0</v>
      </c>
      <c r="GQ14" s="286" t="b">
        <f>AND(GQ10&gt;='Dalyvio prielaidos'!$E$141,GQ10&lt;'Dalyvio prielaidos'!$E$142*12+'Dalyvio prielaidos'!$E$141)</f>
        <v>0</v>
      </c>
      <c r="GR14" s="286" t="b">
        <f>AND(GR10&gt;='Dalyvio prielaidos'!$E$141,GR10&lt;'Dalyvio prielaidos'!$E$142*12+'Dalyvio prielaidos'!$E$141)</f>
        <v>0</v>
      </c>
      <c r="GS14" s="286" t="b">
        <f>AND(GS10&gt;='Dalyvio prielaidos'!$E$141,GS10&lt;'Dalyvio prielaidos'!$E$142*12+'Dalyvio prielaidos'!$E$141)</f>
        <v>0</v>
      </c>
      <c r="GT14" s="286" t="b">
        <f>AND(GT10&gt;='Dalyvio prielaidos'!$E$141,GT10&lt;'Dalyvio prielaidos'!$E$142*12+'Dalyvio prielaidos'!$E$141)</f>
        <v>0</v>
      </c>
      <c r="GU14" s="286" t="b">
        <f>AND(GU10&gt;='Dalyvio prielaidos'!$E$141,GU10&lt;'Dalyvio prielaidos'!$E$142*12+'Dalyvio prielaidos'!$E$141)</f>
        <v>0</v>
      </c>
      <c r="GV14" s="286" t="b">
        <f>AND(GV10&gt;='Dalyvio prielaidos'!$E$141,GV10&lt;'Dalyvio prielaidos'!$E$142*12+'Dalyvio prielaidos'!$E$141)</f>
        <v>0</v>
      </c>
      <c r="GW14" s="286" t="b">
        <f>AND(GW10&gt;='Dalyvio prielaidos'!$E$141,GW10&lt;'Dalyvio prielaidos'!$E$142*12+'Dalyvio prielaidos'!$E$141)</f>
        <v>0</v>
      </c>
      <c r="GX14" s="286" t="b">
        <f>AND(GX10&gt;='Dalyvio prielaidos'!$E$141,GX10&lt;'Dalyvio prielaidos'!$E$142*12+'Dalyvio prielaidos'!$E$141)</f>
        <v>0</v>
      </c>
      <c r="GY14" s="286" t="b">
        <f>AND(GY10&gt;='Dalyvio prielaidos'!$E$141,GY10&lt;'Dalyvio prielaidos'!$E$142*12+'Dalyvio prielaidos'!$E$141)</f>
        <v>0</v>
      </c>
      <c r="GZ14" s="286" t="b">
        <f>AND(GZ10&gt;='Dalyvio prielaidos'!$E$141,GZ10&lt;'Dalyvio prielaidos'!$E$142*12+'Dalyvio prielaidos'!$E$141)</f>
        <v>0</v>
      </c>
      <c r="HA14" s="95"/>
      <c r="HB14" s="286" t="b">
        <f>AND(HB10&gt;='Dalyvio prielaidos'!$E$141,HB10&lt;'Dalyvio prielaidos'!$E$142*12+'Dalyvio prielaidos'!$E$141)</f>
        <v>0</v>
      </c>
      <c r="HC14" s="286" t="b">
        <f>AND(HC10&gt;='Dalyvio prielaidos'!$E$141,HC10&lt;'Dalyvio prielaidos'!$E$142*12+'Dalyvio prielaidos'!$E$141)</f>
        <v>0</v>
      </c>
      <c r="HD14" s="286" t="b">
        <f>AND(HD10&gt;='Dalyvio prielaidos'!$E$141,HD10&lt;'Dalyvio prielaidos'!$E$142*12+'Dalyvio prielaidos'!$E$141)</f>
        <v>0</v>
      </c>
      <c r="HE14" s="286" t="b">
        <f>AND(HE10&gt;='Dalyvio prielaidos'!$E$141,HE10&lt;'Dalyvio prielaidos'!$E$142*12+'Dalyvio prielaidos'!$E$141)</f>
        <v>0</v>
      </c>
      <c r="HF14" s="286" t="b">
        <f>AND(HF10&gt;='Dalyvio prielaidos'!$E$141,HF10&lt;'Dalyvio prielaidos'!$E$142*12+'Dalyvio prielaidos'!$E$141)</f>
        <v>0</v>
      </c>
      <c r="HG14" s="286" t="b">
        <f>AND(HG10&gt;='Dalyvio prielaidos'!$E$141,HG10&lt;'Dalyvio prielaidos'!$E$142*12+'Dalyvio prielaidos'!$E$141)</f>
        <v>0</v>
      </c>
      <c r="HH14" s="286" t="b">
        <f>AND(HH10&gt;='Dalyvio prielaidos'!$E$141,HH10&lt;'Dalyvio prielaidos'!$E$142*12+'Dalyvio prielaidos'!$E$141)</f>
        <v>0</v>
      </c>
      <c r="HI14" s="286" t="b">
        <f>AND(HI10&gt;='Dalyvio prielaidos'!$E$141,HI10&lt;'Dalyvio prielaidos'!$E$142*12+'Dalyvio prielaidos'!$E$141)</f>
        <v>0</v>
      </c>
      <c r="HJ14" s="286" t="b">
        <f>AND(HJ10&gt;='Dalyvio prielaidos'!$E$141,HJ10&lt;'Dalyvio prielaidos'!$E$142*12+'Dalyvio prielaidos'!$E$141)</f>
        <v>0</v>
      </c>
      <c r="HK14" s="286" t="b">
        <f>AND(HK10&gt;='Dalyvio prielaidos'!$E$141,HK10&lt;'Dalyvio prielaidos'!$E$142*12+'Dalyvio prielaidos'!$E$141)</f>
        <v>0</v>
      </c>
      <c r="HL14" s="286" t="b">
        <f>AND(HL10&gt;='Dalyvio prielaidos'!$E$141,HL10&lt;'Dalyvio prielaidos'!$E$142*12+'Dalyvio prielaidos'!$E$141)</f>
        <v>0</v>
      </c>
      <c r="HM14" s="286" t="b">
        <f>AND(HM10&gt;='Dalyvio prielaidos'!$E$141,HM10&lt;'Dalyvio prielaidos'!$E$142*12+'Dalyvio prielaidos'!$E$141)</f>
        <v>0</v>
      </c>
      <c r="HN14" s="95"/>
      <c r="HO14" s="286" t="b">
        <f>AND(HO10&gt;='Dalyvio prielaidos'!$E$141,HO10&lt;'Dalyvio prielaidos'!$E$142*12+'Dalyvio prielaidos'!$E$141)</f>
        <v>0</v>
      </c>
      <c r="HP14" s="286" t="b">
        <f>AND(HP10&gt;='Dalyvio prielaidos'!$E$141,HP10&lt;'Dalyvio prielaidos'!$E$142*12+'Dalyvio prielaidos'!$E$141)</f>
        <v>0</v>
      </c>
      <c r="HQ14" s="286" t="b">
        <f>AND(HQ10&gt;='Dalyvio prielaidos'!$E$141,HQ10&lt;'Dalyvio prielaidos'!$E$142*12+'Dalyvio prielaidos'!$E$141)</f>
        <v>0</v>
      </c>
      <c r="HR14" s="286" t="b">
        <f>AND(HR10&gt;='Dalyvio prielaidos'!$E$141,HR10&lt;'Dalyvio prielaidos'!$E$142*12+'Dalyvio prielaidos'!$E$141)</f>
        <v>0</v>
      </c>
      <c r="HS14" s="286" t="b">
        <f>AND(HS10&gt;='Dalyvio prielaidos'!$E$141,HS10&lt;'Dalyvio prielaidos'!$E$142*12+'Dalyvio prielaidos'!$E$141)</f>
        <v>0</v>
      </c>
      <c r="HT14" s="286" t="b">
        <f>AND(HT10&gt;='Dalyvio prielaidos'!$E$141,HT10&lt;'Dalyvio prielaidos'!$E$142*12+'Dalyvio prielaidos'!$E$141)</f>
        <v>0</v>
      </c>
      <c r="HU14" s="286" t="b">
        <f>AND(HU10&gt;='Dalyvio prielaidos'!$E$141,HU10&lt;'Dalyvio prielaidos'!$E$142*12+'Dalyvio prielaidos'!$E$141)</f>
        <v>0</v>
      </c>
      <c r="HV14" s="286" t="b">
        <f>AND(HV10&gt;='Dalyvio prielaidos'!$E$141,HV10&lt;'Dalyvio prielaidos'!$E$142*12+'Dalyvio prielaidos'!$E$141)</f>
        <v>0</v>
      </c>
      <c r="HW14" s="286" t="b">
        <f>AND(HW10&gt;='Dalyvio prielaidos'!$E$141,HW10&lt;'Dalyvio prielaidos'!$E$142*12+'Dalyvio prielaidos'!$E$141)</f>
        <v>0</v>
      </c>
      <c r="HX14" s="286" t="b">
        <f>AND(HX10&gt;='Dalyvio prielaidos'!$E$141,HX10&lt;'Dalyvio prielaidos'!$E$142*12+'Dalyvio prielaidos'!$E$141)</f>
        <v>0</v>
      </c>
      <c r="HY14" s="286" t="b">
        <f>AND(HY10&gt;='Dalyvio prielaidos'!$E$141,HY10&lt;'Dalyvio prielaidos'!$E$142*12+'Dalyvio prielaidos'!$E$141)</f>
        <v>0</v>
      </c>
      <c r="HZ14" s="286" t="b">
        <f>AND(HZ10&gt;='Dalyvio prielaidos'!$E$141,HZ10&lt;'Dalyvio prielaidos'!$E$142*12+'Dalyvio prielaidos'!$E$141)</f>
        <v>0</v>
      </c>
      <c r="IA14" s="95"/>
      <c r="IB14" s="286" t="b">
        <f>AND(IB10&gt;='Dalyvio prielaidos'!$E$141,IB10&lt;'Dalyvio prielaidos'!$E$142*12+'Dalyvio prielaidos'!$E$141)</f>
        <v>0</v>
      </c>
      <c r="IC14" s="286" t="b">
        <f>AND(IC10&gt;='Dalyvio prielaidos'!$E$141,IC10&lt;'Dalyvio prielaidos'!$E$142*12+'Dalyvio prielaidos'!$E$141)</f>
        <v>0</v>
      </c>
      <c r="ID14" s="286" t="b">
        <f>AND(ID10&gt;='Dalyvio prielaidos'!$E$141,ID10&lt;'Dalyvio prielaidos'!$E$142*12+'Dalyvio prielaidos'!$E$141)</f>
        <v>0</v>
      </c>
      <c r="IE14" s="286" t="b">
        <f>AND(IE10&gt;='Dalyvio prielaidos'!$E$141,IE10&lt;'Dalyvio prielaidos'!$E$142*12+'Dalyvio prielaidos'!$E$141)</f>
        <v>0</v>
      </c>
      <c r="IF14" s="286" t="b">
        <f>AND(IF10&gt;='Dalyvio prielaidos'!$E$141,IF10&lt;'Dalyvio prielaidos'!$E$142*12+'Dalyvio prielaidos'!$E$141)</f>
        <v>0</v>
      </c>
      <c r="IG14" s="286" t="b">
        <f>AND(IG10&gt;='Dalyvio prielaidos'!$E$141,IG10&lt;'Dalyvio prielaidos'!$E$142*12+'Dalyvio prielaidos'!$E$141)</f>
        <v>0</v>
      </c>
      <c r="IH14" s="286" t="b">
        <f>AND(IH10&gt;='Dalyvio prielaidos'!$E$141,IH10&lt;'Dalyvio prielaidos'!$E$142*12+'Dalyvio prielaidos'!$E$141)</f>
        <v>0</v>
      </c>
      <c r="II14" s="286" t="b">
        <f>AND(II10&gt;='Dalyvio prielaidos'!$E$141,II10&lt;'Dalyvio prielaidos'!$E$142*12+'Dalyvio prielaidos'!$E$141)</f>
        <v>0</v>
      </c>
      <c r="IJ14" s="286" t="b">
        <f>AND(IJ10&gt;='Dalyvio prielaidos'!$E$141,IJ10&lt;'Dalyvio prielaidos'!$E$142*12+'Dalyvio prielaidos'!$E$141)</f>
        <v>0</v>
      </c>
      <c r="IK14" s="286" t="b">
        <f>AND(IK10&gt;='Dalyvio prielaidos'!$E$141,IK10&lt;'Dalyvio prielaidos'!$E$142*12+'Dalyvio prielaidos'!$E$141)</f>
        <v>0</v>
      </c>
      <c r="IL14" s="286" t="b">
        <f>AND(IL10&gt;='Dalyvio prielaidos'!$E$141,IL10&lt;'Dalyvio prielaidos'!$E$142*12+'Dalyvio prielaidos'!$E$141)</f>
        <v>0</v>
      </c>
      <c r="IM14" s="286" t="b">
        <f>AND(IM10&gt;='Dalyvio prielaidos'!$E$141,IM10&lt;'Dalyvio prielaidos'!$E$142*12+'Dalyvio prielaidos'!$E$141)</f>
        <v>0</v>
      </c>
      <c r="IN14" s="95"/>
      <c r="IO14" s="286" t="b">
        <f>AND(IO10&gt;='Dalyvio prielaidos'!$E$141,IO10&lt;'Dalyvio prielaidos'!$E$142*12+'Dalyvio prielaidos'!$E$141)</f>
        <v>0</v>
      </c>
      <c r="IP14" s="286" t="b">
        <f>AND(IP10&gt;='Dalyvio prielaidos'!$E$141,IP10&lt;'Dalyvio prielaidos'!$E$142*12+'Dalyvio prielaidos'!$E$141)</f>
        <v>0</v>
      </c>
      <c r="IQ14" s="286" t="b">
        <f>AND(IQ10&gt;='Dalyvio prielaidos'!$E$141,IQ10&lt;'Dalyvio prielaidos'!$E$142*12+'Dalyvio prielaidos'!$E$141)</f>
        <v>0</v>
      </c>
      <c r="IR14" s="286" t="b">
        <f>AND(IR10&gt;='Dalyvio prielaidos'!$E$141,IR10&lt;'Dalyvio prielaidos'!$E$142*12+'Dalyvio prielaidos'!$E$141)</f>
        <v>0</v>
      </c>
      <c r="IS14" s="286" t="b">
        <f>AND(IS10&gt;='Dalyvio prielaidos'!$E$141,IS10&lt;'Dalyvio prielaidos'!$E$142*12+'Dalyvio prielaidos'!$E$141)</f>
        <v>0</v>
      </c>
      <c r="IT14" s="286" t="b">
        <f>AND(IT10&gt;='Dalyvio prielaidos'!$E$141,IT10&lt;'Dalyvio prielaidos'!$E$142*12+'Dalyvio prielaidos'!$E$141)</f>
        <v>0</v>
      </c>
      <c r="IU14" s="286" t="b">
        <f>AND(IU10&gt;='Dalyvio prielaidos'!$E$141,IU10&lt;'Dalyvio prielaidos'!$E$142*12+'Dalyvio prielaidos'!$E$141)</f>
        <v>0</v>
      </c>
      <c r="IV14" s="286" t="b">
        <f>AND(IV10&gt;='Dalyvio prielaidos'!$E$141,IV10&lt;'Dalyvio prielaidos'!$E$142*12+'Dalyvio prielaidos'!$E$141)</f>
        <v>0</v>
      </c>
      <c r="IW14" s="286" t="b">
        <f>AND(IW10&gt;='Dalyvio prielaidos'!$E$141,IW10&lt;'Dalyvio prielaidos'!$E$142*12+'Dalyvio prielaidos'!$E$141)</f>
        <v>0</v>
      </c>
      <c r="IX14" s="286" t="b">
        <f>AND(IX10&gt;='Dalyvio prielaidos'!$E$141,IX10&lt;'Dalyvio prielaidos'!$E$142*12+'Dalyvio prielaidos'!$E$141)</f>
        <v>0</v>
      </c>
      <c r="IY14" s="286" t="b">
        <f>AND(IY10&gt;='Dalyvio prielaidos'!$E$141,IY10&lt;'Dalyvio prielaidos'!$E$142*12+'Dalyvio prielaidos'!$E$141)</f>
        <v>0</v>
      </c>
      <c r="IZ14" s="286" t="b">
        <f>AND(IZ10&gt;='Dalyvio prielaidos'!$E$141,IZ10&lt;'Dalyvio prielaidos'!$E$142*12+'Dalyvio prielaidos'!$E$141)</f>
        <v>0</v>
      </c>
      <c r="JA14" s="95"/>
      <c r="JB14" s="286" t="b">
        <f>AND(JB10&gt;='Dalyvio prielaidos'!$E$141,JB10&lt;'Dalyvio prielaidos'!$E$142*12+'Dalyvio prielaidos'!$E$141)</f>
        <v>0</v>
      </c>
      <c r="JC14" s="286" t="b">
        <f>AND(JC10&gt;='Dalyvio prielaidos'!$E$141,JC10&lt;'Dalyvio prielaidos'!$E$142*12+'Dalyvio prielaidos'!$E$141)</f>
        <v>0</v>
      </c>
      <c r="JD14" s="286" t="b">
        <f>AND(JD10&gt;='Dalyvio prielaidos'!$E$141,JD10&lt;'Dalyvio prielaidos'!$E$142*12+'Dalyvio prielaidos'!$E$141)</f>
        <v>0</v>
      </c>
      <c r="JE14" s="286" t="b">
        <f>AND(JE10&gt;='Dalyvio prielaidos'!$E$141,JE10&lt;'Dalyvio prielaidos'!$E$142*12+'Dalyvio prielaidos'!$E$141)</f>
        <v>0</v>
      </c>
      <c r="JF14" s="286" t="b">
        <f>AND(JF10&gt;='Dalyvio prielaidos'!$E$141,JF10&lt;'Dalyvio prielaidos'!$E$142*12+'Dalyvio prielaidos'!$E$141)</f>
        <v>0</v>
      </c>
      <c r="JG14" s="286" t="b">
        <f>AND(JG10&gt;='Dalyvio prielaidos'!$E$141,JG10&lt;'Dalyvio prielaidos'!$E$142*12+'Dalyvio prielaidos'!$E$141)</f>
        <v>0</v>
      </c>
      <c r="JH14" s="286" t="b">
        <f>AND(JH10&gt;='Dalyvio prielaidos'!$E$141,JH10&lt;'Dalyvio prielaidos'!$E$142*12+'Dalyvio prielaidos'!$E$141)</f>
        <v>0</v>
      </c>
      <c r="JI14" s="286" t="b">
        <f>AND(JI10&gt;='Dalyvio prielaidos'!$E$141,JI10&lt;'Dalyvio prielaidos'!$E$142*12+'Dalyvio prielaidos'!$E$141)</f>
        <v>0</v>
      </c>
      <c r="JJ14" s="286" t="b">
        <f>AND(JJ10&gt;='Dalyvio prielaidos'!$E$141,JJ10&lt;'Dalyvio prielaidos'!$E$142*12+'Dalyvio prielaidos'!$E$141)</f>
        <v>0</v>
      </c>
      <c r="JK14" s="286" t="b">
        <f>AND(JK10&gt;='Dalyvio prielaidos'!$E$141,JK10&lt;'Dalyvio prielaidos'!$E$142*12+'Dalyvio prielaidos'!$E$141)</f>
        <v>0</v>
      </c>
      <c r="JL14" s="286" t="b">
        <f>AND(JL10&gt;='Dalyvio prielaidos'!$E$141,JL10&lt;'Dalyvio prielaidos'!$E$142*12+'Dalyvio prielaidos'!$E$141)</f>
        <v>0</v>
      </c>
      <c r="JM14" s="286" t="b">
        <f>AND(JM10&gt;='Dalyvio prielaidos'!$E$141,JM10&lt;'Dalyvio prielaidos'!$E$142*12+'Dalyvio prielaidos'!$E$141)</f>
        <v>0</v>
      </c>
      <c r="JN14" s="95"/>
      <c r="JO14" s="286" t="b">
        <f>AND(JO10&gt;='Dalyvio prielaidos'!$E$141,JO10&lt;'Dalyvio prielaidos'!$E$142*12+'Dalyvio prielaidos'!$E$141)</f>
        <v>0</v>
      </c>
      <c r="JP14" s="286" t="b">
        <f>AND(JP10&gt;='Dalyvio prielaidos'!$E$141,JP10&lt;'Dalyvio prielaidos'!$E$142*12+'Dalyvio prielaidos'!$E$141)</f>
        <v>0</v>
      </c>
      <c r="JQ14" s="286" t="b">
        <f>AND(JQ10&gt;='Dalyvio prielaidos'!$E$141,JQ10&lt;'Dalyvio prielaidos'!$E$142*12+'Dalyvio prielaidos'!$E$141)</f>
        <v>0</v>
      </c>
      <c r="JR14" s="286" t="b">
        <f>AND(JR10&gt;='Dalyvio prielaidos'!$E$141,JR10&lt;'Dalyvio prielaidos'!$E$142*12+'Dalyvio prielaidos'!$E$141)</f>
        <v>0</v>
      </c>
      <c r="JS14" s="286" t="b">
        <f>AND(JS10&gt;='Dalyvio prielaidos'!$E$141,JS10&lt;'Dalyvio prielaidos'!$E$142*12+'Dalyvio prielaidos'!$E$141)</f>
        <v>0</v>
      </c>
      <c r="JT14" s="286" t="b">
        <f>AND(JT10&gt;='Dalyvio prielaidos'!$E$141,JT10&lt;'Dalyvio prielaidos'!$E$142*12+'Dalyvio prielaidos'!$E$141)</f>
        <v>0</v>
      </c>
      <c r="JU14" s="286" t="b">
        <f>AND(JU10&gt;='Dalyvio prielaidos'!$E$141,JU10&lt;'Dalyvio prielaidos'!$E$142*12+'Dalyvio prielaidos'!$E$141)</f>
        <v>0</v>
      </c>
      <c r="JV14" s="286" t="b">
        <f>AND(JV10&gt;='Dalyvio prielaidos'!$E$141,JV10&lt;'Dalyvio prielaidos'!$E$142*12+'Dalyvio prielaidos'!$E$141)</f>
        <v>0</v>
      </c>
      <c r="JW14" s="286" t="b">
        <f>AND(JW10&gt;='Dalyvio prielaidos'!$E$141,JW10&lt;'Dalyvio prielaidos'!$E$142*12+'Dalyvio prielaidos'!$E$141)</f>
        <v>0</v>
      </c>
      <c r="JX14" s="286" t="b">
        <f>AND(JX10&gt;='Dalyvio prielaidos'!$E$141,JX10&lt;'Dalyvio prielaidos'!$E$142*12+'Dalyvio prielaidos'!$E$141)</f>
        <v>0</v>
      </c>
      <c r="JY14" s="286" t="b">
        <f>AND(JY10&gt;='Dalyvio prielaidos'!$E$141,JY10&lt;'Dalyvio prielaidos'!$E$142*12+'Dalyvio prielaidos'!$E$141)</f>
        <v>0</v>
      </c>
      <c r="JZ14" s="286" t="b">
        <f>AND(JZ10&gt;='Dalyvio prielaidos'!$E$141,JZ10&lt;'Dalyvio prielaidos'!$E$142*12+'Dalyvio prielaidos'!$E$141)</f>
        <v>0</v>
      </c>
      <c r="KA14" s="95"/>
      <c r="KB14" s="286" t="b">
        <f>AND(KB10&gt;='Dalyvio prielaidos'!$E$141,KB10&lt;'Dalyvio prielaidos'!$E$142*12+'Dalyvio prielaidos'!$E$141)</f>
        <v>0</v>
      </c>
      <c r="KC14" s="286" t="b">
        <f>AND(KC10&gt;='Dalyvio prielaidos'!$E$141,KC10&lt;'Dalyvio prielaidos'!$E$142*12+'Dalyvio prielaidos'!$E$141)</f>
        <v>0</v>
      </c>
      <c r="KD14" s="286" t="b">
        <f>AND(KD10&gt;='Dalyvio prielaidos'!$E$141,KD10&lt;'Dalyvio prielaidos'!$E$142*12+'Dalyvio prielaidos'!$E$141)</f>
        <v>0</v>
      </c>
      <c r="KE14" s="286" t="b">
        <f>AND(KE10&gt;='Dalyvio prielaidos'!$E$141,KE10&lt;'Dalyvio prielaidos'!$E$142*12+'Dalyvio prielaidos'!$E$141)</f>
        <v>0</v>
      </c>
      <c r="KF14" s="286" t="b">
        <f>AND(KF10&gt;='Dalyvio prielaidos'!$E$141,KF10&lt;'Dalyvio prielaidos'!$E$142*12+'Dalyvio prielaidos'!$E$141)</f>
        <v>0</v>
      </c>
      <c r="KG14" s="286" t="b">
        <f>AND(KG10&gt;='Dalyvio prielaidos'!$E$141,KG10&lt;'Dalyvio prielaidos'!$E$142*12+'Dalyvio prielaidos'!$E$141)</f>
        <v>0</v>
      </c>
      <c r="KH14" s="286" t="b">
        <f>AND(KH10&gt;='Dalyvio prielaidos'!$E$141,KH10&lt;'Dalyvio prielaidos'!$E$142*12+'Dalyvio prielaidos'!$E$141)</f>
        <v>0</v>
      </c>
      <c r="KI14" s="286" t="b">
        <f>AND(KI10&gt;='Dalyvio prielaidos'!$E$141,KI10&lt;'Dalyvio prielaidos'!$E$142*12+'Dalyvio prielaidos'!$E$141)</f>
        <v>0</v>
      </c>
      <c r="KJ14" s="286" t="b">
        <f>AND(KJ10&gt;='Dalyvio prielaidos'!$E$141,KJ10&lt;'Dalyvio prielaidos'!$E$142*12+'Dalyvio prielaidos'!$E$141)</f>
        <v>0</v>
      </c>
      <c r="KK14" s="286" t="b">
        <f>AND(KK10&gt;='Dalyvio prielaidos'!$E$141,KK10&lt;'Dalyvio prielaidos'!$E$142*12+'Dalyvio prielaidos'!$E$141)</f>
        <v>0</v>
      </c>
      <c r="KL14" s="286" t="b">
        <f>AND(KL10&gt;='Dalyvio prielaidos'!$E$141,KL10&lt;'Dalyvio prielaidos'!$E$142*12+'Dalyvio prielaidos'!$E$141)</f>
        <v>0</v>
      </c>
      <c r="KM14" s="286" t="b">
        <f>AND(KM10&gt;='Dalyvio prielaidos'!$E$141,KM10&lt;'Dalyvio prielaidos'!$E$142*12+'Dalyvio prielaidos'!$E$141)</f>
        <v>0</v>
      </c>
      <c r="KN14" s="95"/>
      <c r="KO14" s="286" t="b">
        <f>AND(KO10&gt;='Dalyvio prielaidos'!$E$141,KO10&lt;'Dalyvio prielaidos'!$E$142*12+'Dalyvio prielaidos'!$E$141)</f>
        <v>0</v>
      </c>
      <c r="KP14" s="286" t="b">
        <f>AND(KP10&gt;='Dalyvio prielaidos'!$E$141,KP10&lt;'Dalyvio prielaidos'!$E$142*12+'Dalyvio prielaidos'!$E$141)</f>
        <v>0</v>
      </c>
      <c r="KQ14" s="286" t="b">
        <f>AND(KQ10&gt;='Dalyvio prielaidos'!$E$141,KQ10&lt;'Dalyvio prielaidos'!$E$142*12+'Dalyvio prielaidos'!$E$141)</f>
        <v>0</v>
      </c>
      <c r="KR14" s="286" t="b">
        <f>AND(KR10&gt;='Dalyvio prielaidos'!$E$141,KR10&lt;'Dalyvio prielaidos'!$E$142*12+'Dalyvio prielaidos'!$E$141)</f>
        <v>0</v>
      </c>
      <c r="KS14" s="286" t="b">
        <f>AND(KS10&gt;='Dalyvio prielaidos'!$E$141,KS10&lt;'Dalyvio prielaidos'!$E$142*12+'Dalyvio prielaidos'!$E$141)</f>
        <v>0</v>
      </c>
      <c r="KT14" s="286" t="b">
        <f>AND(KT10&gt;='Dalyvio prielaidos'!$E$141,KT10&lt;'Dalyvio prielaidos'!$E$142*12+'Dalyvio prielaidos'!$E$141)</f>
        <v>0</v>
      </c>
      <c r="KU14" s="286" t="b">
        <f>AND(KU10&gt;='Dalyvio prielaidos'!$E$141,KU10&lt;'Dalyvio prielaidos'!$E$142*12+'Dalyvio prielaidos'!$E$141)</f>
        <v>0</v>
      </c>
      <c r="KV14" s="286" t="b">
        <f>AND(KV10&gt;='Dalyvio prielaidos'!$E$141,KV10&lt;'Dalyvio prielaidos'!$E$142*12+'Dalyvio prielaidos'!$E$141)</f>
        <v>0</v>
      </c>
      <c r="KW14" s="286" t="b">
        <f>AND(KW10&gt;='Dalyvio prielaidos'!$E$141,KW10&lt;'Dalyvio prielaidos'!$E$142*12+'Dalyvio prielaidos'!$E$141)</f>
        <v>0</v>
      </c>
      <c r="KX14" s="286" t="b">
        <f>AND(KX10&gt;='Dalyvio prielaidos'!$E$141,KX10&lt;'Dalyvio prielaidos'!$E$142*12+'Dalyvio prielaidos'!$E$141)</f>
        <v>0</v>
      </c>
      <c r="KY14" s="286" t="b">
        <f>AND(KY10&gt;='Dalyvio prielaidos'!$E$141,KY10&lt;'Dalyvio prielaidos'!$E$142*12+'Dalyvio prielaidos'!$E$141)</f>
        <v>0</v>
      </c>
      <c r="KZ14" s="286" t="b">
        <f>AND(KZ10&gt;='Dalyvio prielaidos'!$E$141,KZ10&lt;'Dalyvio prielaidos'!$E$142*12+'Dalyvio prielaidos'!$E$141)</f>
        <v>0</v>
      </c>
      <c r="LA14" s="95"/>
      <c r="LB14" s="286" t="b">
        <f>AND(LB10&gt;='Dalyvio prielaidos'!$E$141,LB10&lt;'Dalyvio prielaidos'!$E$142*12+'Dalyvio prielaidos'!$E$141)</f>
        <v>0</v>
      </c>
      <c r="LC14" s="286" t="b">
        <f>AND(LC10&gt;='Dalyvio prielaidos'!$E$141,LC10&lt;'Dalyvio prielaidos'!$E$142*12+'Dalyvio prielaidos'!$E$141)</f>
        <v>0</v>
      </c>
      <c r="LD14" s="286" t="b">
        <f>AND(LD10&gt;='Dalyvio prielaidos'!$E$141,LD10&lt;'Dalyvio prielaidos'!$E$142*12+'Dalyvio prielaidos'!$E$141)</f>
        <v>0</v>
      </c>
      <c r="LE14" s="286" t="b">
        <f>AND(LE10&gt;='Dalyvio prielaidos'!$E$141,LE10&lt;'Dalyvio prielaidos'!$E$142*12+'Dalyvio prielaidos'!$E$141)</f>
        <v>0</v>
      </c>
      <c r="LF14" s="286" t="b">
        <f>AND(LF10&gt;='Dalyvio prielaidos'!$E$141,LF10&lt;'Dalyvio prielaidos'!$E$142*12+'Dalyvio prielaidos'!$E$141)</f>
        <v>0</v>
      </c>
      <c r="LG14" s="286" t="b">
        <f>AND(LG10&gt;='Dalyvio prielaidos'!$E$141,LG10&lt;'Dalyvio prielaidos'!$E$142*12+'Dalyvio prielaidos'!$E$141)</f>
        <v>0</v>
      </c>
      <c r="LH14" s="286" t="b">
        <f>AND(LH10&gt;='Dalyvio prielaidos'!$E$141,LH10&lt;'Dalyvio prielaidos'!$E$142*12+'Dalyvio prielaidos'!$E$141)</f>
        <v>0</v>
      </c>
      <c r="LI14" s="286" t="b">
        <f>AND(LI10&gt;='Dalyvio prielaidos'!$E$141,LI10&lt;'Dalyvio prielaidos'!$E$142*12+'Dalyvio prielaidos'!$E$141)</f>
        <v>0</v>
      </c>
      <c r="LJ14" s="286" t="b">
        <f>AND(LJ10&gt;='Dalyvio prielaidos'!$E$141,LJ10&lt;'Dalyvio prielaidos'!$E$142*12+'Dalyvio prielaidos'!$E$141)</f>
        <v>0</v>
      </c>
      <c r="LK14" s="286" t="b">
        <f>AND(LK10&gt;='Dalyvio prielaidos'!$E$141,LK10&lt;'Dalyvio prielaidos'!$E$142*12+'Dalyvio prielaidos'!$E$141)</f>
        <v>0</v>
      </c>
      <c r="LL14" s="286" t="b">
        <f>AND(LL10&gt;='Dalyvio prielaidos'!$E$141,LL10&lt;'Dalyvio prielaidos'!$E$142*12+'Dalyvio prielaidos'!$E$141)</f>
        <v>0</v>
      </c>
      <c r="LM14" s="286" t="b">
        <f>AND(LM10&gt;='Dalyvio prielaidos'!$E$141,LM10&lt;'Dalyvio prielaidos'!$E$142*12+'Dalyvio prielaidos'!$E$141)</f>
        <v>0</v>
      </c>
      <c r="LN14" s="284"/>
    </row>
    <row r="15" spans="1:326" s="58" customFormat="1" hidden="1" outlineLevel="1">
      <c r="A15" s="338" t="s">
        <v>315</v>
      </c>
      <c r="B15" s="286" t="b">
        <f>AND(B10&gt;='Dalyvio prielaidos'!$E$141-1,B10&lt;'Dalyvio prielaidos'!$E$140*12+'Dalyvio prielaidos'!$E$141)</f>
        <v>0</v>
      </c>
      <c r="C15" s="286" t="b">
        <f>AND(C10&gt;='Dalyvio prielaidos'!$E$141-1,C10&lt;'Dalyvio prielaidos'!$E$140*12+'Dalyvio prielaidos'!$E$141)</f>
        <v>0</v>
      </c>
      <c r="D15" s="286" t="b">
        <f>AND(D10&gt;='Dalyvio prielaidos'!$E$141-1,D10&lt;'Dalyvio prielaidos'!$E$140*12+'Dalyvio prielaidos'!$E$141)</f>
        <v>0</v>
      </c>
      <c r="E15" s="286" t="b">
        <f>AND(E10&gt;='Dalyvio prielaidos'!$E$141-1,E10&lt;'Dalyvio prielaidos'!$E$140*12+'Dalyvio prielaidos'!$E$141)</f>
        <v>0</v>
      </c>
      <c r="F15" s="286" t="b">
        <f>AND(F10&gt;='Dalyvio prielaidos'!$E$141-1,F10&lt;'Dalyvio prielaidos'!$E$140*12+'Dalyvio prielaidos'!$E$141)</f>
        <v>0</v>
      </c>
      <c r="G15" s="286" t="b">
        <f>AND(G10&gt;='Dalyvio prielaidos'!$E$141-1,G10&lt;'Dalyvio prielaidos'!$E$140*12+'Dalyvio prielaidos'!$E$141)</f>
        <v>0</v>
      </c>
      <c r="H15" s="286" t="b">
        <f>AND(H10&gt;='Dalyvio prielaidos'!$E$141-1,H10&lt;'Dalyvio prielaidos'!$E$140*12+'Dalyvio prielaidos'!$E$141)</f>
        <v>0</v>
      </c>
      <c r="I15" s="286" t="b">
        <f>AND(I10&gt;='Dalyvio prielaidos'!$E$141-1,I10&lt;'Dalyvio prielaidos'!$E$140*12+'Dalyvio prielaidos'!$E$141)</f>
        <v>0</v>
      </c>
      <c r="J15" s="286" t="b">
        <f>AND(J10&gt;='Dalyvio prielaidos'!$E$141-1,J10&lt;'Dalyvio prielaidos'!$E$140*12+'Dalyvio prielaidos'!$E$141)</f>
        <v>0</v>
      </c>
      <c r="K15" s="286" t="b">
        <f>AND(K10&gt;='Dalyvio prielaidos'!$E$141-1,K10&lt;'Dalyvio prielaidos'!$E$140*12+'Dalyvio prielaidos'!$E$141)</f>
        <v>0</v>
      </c>
      <c r="L15" s="286" t="b">
        <f>AND(L10&gt;='Dalyvio prielaidos'!$E$141-1,L10&lt;'Dalyvio prielaidos'!$E$140*12+'Dalyvio prielaidos'!$E$141)</f>
        <v>0</v>
      </c>
      <c r="M15" s="286" t="b">
        <f>AND(M10&gt;='Dalyvio prielaidos'!$E$141-1,M10&lt;'Dalyvio prielaidos'!$E$140*12+'Dalyvio prielaidos'!$E$141)</f>
        <v>0</v>
      </c>
      <c r="N15" s="95"/>
      <c r="O15" s="286" t="b">
        <f>AND(O10&gt;='Dalyvio prielaidos'!$E$141-1,O10&lt;'Dalyvio prielaidos'!$E$140*12+'Dalyvio prielaidos'!$E$141)</f>
        <v>0</v>
      </c>
      <c r="P15" s="286" t="b">
        <f>AND(P10&gt;='Dalyvio prielaidos'!$E$141-1,P10&lt;'Dalyvio prielaidos'!$E$140*12+'Dalyvio prielaidos'!$E$141)</f>
        <v>0</v>
      </c>
      <c r="Q15" s="286" t="b">
        <f>AND(Q10&gt;='Dalyvio prielaidos'!$E$141-1,Q10&lt;'Dalyvio prielaidos'!$E$140*12+'Dalyvio prielaidos'!$E$141)</f>
        <v>0</v>
      </c>
      <c r="R15" s="286" t="b">
        <f>AND(R10&gt;='Dalyvio prielaidos'!$E$141-1,R10&lt;'Dalyvio prielaidos'!$E$140*12+'Dalyvio prielaidos'!$E$141)</f>
        <v>0</v>
      </c>
      <c r="S15" s="286" t="b">
        <f>AND(S10&gt;='Dalyvio prielaidos'!$E$141-1,S10&lt;'Dalyvio prielaidos'!$E$140*12+'Dalyvio prielaidos'!$E$141)</f>
        <v>0</v>
      </c>
      <c r="T15" s="286" t="b">
        <f>AND(T10&gt;='Dalyvio prielaidos'!$E$141-1,T10&lt;'Dalyvio prielaidos'!$E$140*12+'Dalyvio prielaidos'!$E$141)</f>
        <v>0</v>
      </c>
      <c r="U15" s="286" t="b">
        <f>AND(U10&gt;='Dalyvio prielaidos'!$E$141-1,U10&lt;'Dalyvio prielaidos'!$E$140*12+'Dalyvio prielaidos'!$E$141)</f>
        <v>0</v>
      </c>
      <c r="V15" s="286" t="b">
        <f>AND(V10&gt;='Dalyvio prielaidos'!$E$141-1,V10&lt;'Dalyvio prielaidos'!$E$140*12+'Dalyvio prielaidos'!$E$141)</f>
        <v>0</v>
      </c>
      <c r="W15" s="286" t="b">
        <f>AND(W10&gt;='Dalyvio prielaidos'!$E$141-1,W10&lt;'Dalyvio prielaidos'!$E$140*12+'Dalyvio prielaidos'!$E$141)</f>
        <v>0</v>
      </c>
      <c r="X15" s="286" t="b">
        <f>AND(X10&gt;='Dalyvio prielaidos'!$E$141-1,X10&lt;'Dalyvio prielaidos'!$E$140*12+'Dalyvio prielaidos'!$E$141)</f>
        <v>0</v>
      </c>
      <c r="Y15" s="286" t="b">
        <f>AND(Y10&gt;='Dalyvio prielaidos'!$E$141-1,Y10&lt;'Dalyvio prielaidos'!$E$140*12+'Dalyvio prielaidos'!$E$141)</f>
        <v>0</v>
      </c>
      <c r="Z15" s="286" t="b">
        <f>AND(Z10&gt;='Dalyvio prielaidos'!$E$141-1,Z10&lt;'Dalyvio prielaidos'!$E$140*12+'Dalyvio prielaidos'!$E$141)</f>
        <v>0</v>
      </c>
      <c r="AA15" s="95"/>
      <c r="AB15" s="286" t="b">
        <f>AND(AB10&gt;='Dalyvio prielaidos'!$E$141-1,AB10&lt;'Dalyvio prielaidos'!$E$140*12+'Dalyvio prielaidos'!$E$141)</f>
        <v>0</v>
      </c>
      <c r="AC15" s="286" t="b">
        <f>AND(AC10&gt;='Dalyvio prielaidos'!$E$141-1,AC10&lt;'Dalyvio prielaidos'!$E$140*12+'Dalyvio prielaidos'!$E$141)</f>
        <v>0</v>
      </c>
      <c r="AD15" s="286" t="b">
        <f>AND(AD10&gt;='Dalyvio prielaidos'!$E$141-1,AD10&lt;'Dalyvio prielaidos'!$E$140*12+'Dalyvio prielaidos'!$E$141)</f>
        <v>0</v>
      </c>
      <c r="AE15" s="286" t="b">
        <f>AND(AE10&gt;='Dalyvio prielaidos'!$E$141-1,AE10&lt;'Dalyvio prielaidos'!$E$140*12+'Dalyvio prielaidos'!$E$141)</f>
        <v>0</v>
      </c>
      <c r="AF15" s="286" t="b">
        <f>AND(AF10&gt;='Dalyvio prielaidos'!$E$141-1,AF10&lt;'Dalyvio prielaidos'!$E$140*12+'Dalyvio prielaidos'!$E$141)</f>
        <v>0</v>
      </c>
      <c r="AG15" s="286" t="b">
        <f>AND(AG10&gt;='Dalyvio prielaidos'!$E$141-1,AG10&lt;'Dalyvio prielaidos'!$E$140*12+'Dalyvio prielaidos'!$E$141)</f>
        <v>0</v>
      </c>
      <c r="AH15" s="286" t="b">
        <f>AND(AH10&gt;='Dalyvio prielaidos'!$E$141-1,AH10&lt;'Dalyvio prielaidos'!$E$140*12+'Dalyvio prielaidos'!$E$141)</f>
        <v>0</v>
      </c>
      <c r="AI15" s="286" t="b">
        <f>AND(AI10&gt;='Dalyvio prielaidos'!$E$141-1,AI10&lt;'Dalyvio prielaidos'!$E$140*12+'Dalyvio prielaidos'!$E$141)</f>
        <v>0</v>
      </c>
      <c r="AJ15" s="286" t="b">
        <f>AND(AJ10&gt;='Dalyvio prielaidos'!$E$141-1,AJ10&lt;'Dalyvio prielaidos'!$E$140*12+'Dalyvio prielaidos'!$E$141)</f>
        <v>0</v>
      </c>
      <c r="AK15" s="286" t="b">
        <f>AND(AK10&gt;='Dalyvio prielaidos'!$E$141-1,AK10&lt;'Dalyvio prielaidos'!$E$140*12+'Dalyvio prielaidos'!$E$141)</f>
        <v>0</v>
      </c>
      <c r="AL15" s="286" t="b">
        <f>AND(AL10&gt;='Dalyvio prielaidos'!$E$141-1,AL10&lt;'Dalyvio prielaidos'!$E$140*12+'Dalyvio prielaidos'!$E$141)</f>
        <v>0</v>
      </c>
      <c r="AM15" s="286" t="b">
        <f>AND(AM10&gt;='Dalyvio prielaidos'!$E$141-1,AM10&lt;'Dalyvio prielaidos'!$E$140*12+'Dalyvio prielaidos'!$E$141)</f>
        <v>1</v>
      </c>
      <c r="AN15" s="95"/>
      <c r="AO15" s="286" t="b">
        <f>AND(AO10&gt;='Dalyvio prielaidos'!$E$141-1,AO10&lt;'Dalyvio prielaidos'!$E$140*12+'Dalyvio prielaidos'!$E$141)</f>
        <v>1</v>
      </c>
      <c r="AP15" s="286" t="b">
        <f>AND(AP10&gt;='Dalyvio prielaidos'!$E$141-1,AP10&lt;'Dalyvio prielaidos'!$E$140*12+'Dalyvio prielaidos'!$E$141)</f>
        <v>1</v>
      </c>
      <c r="AQ15" s="286" t="b">
        <f>AND(AQ10&gt;='Dalyvio prielaidos'!$E$141-1,AQ10&lt;'Dalyvio prielaidos'!$E$140*12+'Dalyvio prielaidos'!$E$141)</f>
        <v>1</v>
      </c>
      <c r="AR15" s="286" t="b">
        <f>AND(AR10&gt;='Dalyvio prielaidos'!$E$141-1,AR10&lt;'Dalyvio prielaidos'!$E$140*12+'Dalyvio prielaidos'!$E$141)</f>
        <v>1</v>
      </c>
      <c r="AS15" s="286" t="b">
        <f>AND(AS10&gt;='Dalyvio prielaidos'!$E$141-1,AS10&lt;'Dalyvio prielaidos'!$E$140*12+'Dalyvio prielaidos'!$E$141)</f>
        <v>1</v>
      </c>
      <c r="AT15" s="286" t="b">
        <f>AND(AT10&gt;='Dalyvio prielaidos'!$E$141-1,AT10&lt;'Dalyvio prielaidos'!$E$140*12+'Dalyvio prielaidos'!$E$141)</f>
        <v>1</v>
      </c>
      <c r="AU15" s="286" t="b">
        <f>AND(AU10&gt;='Dalyvio prielaidos'!$E$141-1,AU10&lt;'Dalyvio prielaidos'!$E$140*12+'Dalyvio prielaidos'!$E$141)</f>
        <v>1</v>
      </c>
      <c r="AV15" s="286" t="b">
        <f>AND(AV10&gt;='Dalyvio prielaidos'!$E$141-1,AV10&lt;'Dalyvio prielaidos'!$E$140*12+'Dalyvio prielaidos'!$E$141)</f>
        <v>1</v>
      </c>
      <c r="AW15" s="286" t="b">
        <f>AND(AW10&gt;='Dalyvio prielaidos'!$E$141-1,AW10&lt;'Dalyvio prielaidos'!$E$140*12+'Dalyvio prielaidos'!$E$141)</f>
        <v>1</v>
      </c>
      <c r="AX15" s="286" t="b">
        <f>AND(AX10&gt;='Dalyvio prielaidos'!$E$141-1,AX10&lt;'Dalyvio prielaidos'!$E$140*12+'Dalyvio prielaidos'!$E$141)</f>
        <v>1</v>
      </c>
      <c r="AY15" s="286" t="b">
        <f>AND(AY10&gt;='Dalyvio prielaidos'!$E$141-1,AY10&lt;'Dalyvio prielaidos'!$E$140*12+'Dalyvio prielaidos'!$E$141)</f>
        <v>1</v>
      </c>
      <c r="AZ15" s="286" t="b">
        <f>AND(AZ10&gt;='Dalyvio prielaidos'!$E$141-1,AZ10&lt;'Dalyvio prielaidos'!$E$140*12+'Dalyvio prielaidos'!$E$141)</f>
        <v>1</v>
      </c>
      <c r="BA15" s="95"/>
      <c r="BB15" s="286" t="b">
        <f>AND(BB10&gt;='Dalyvio prielaidos'!$E$141-1,BB10&lt;'Dalyvio prielaidos'!$E$140*12+'Dalyvio prielaidos'!$E$141)</f>
        <v>1</v>
      </c>
      <c r="BC15" s="286" t="b">
        <f>AND(BC10&gt;='Dalyvio prielaidos'!$E$141-1,BC10&lt;'Dalyvio prielaidos'!$E$140*12+'Dalyvio prielaidos'!$E$141)</f>
        <v>1</v>
      </c>
      <c r="BD15" s="286" t="b">
        <f>AND(BD10&gt;='Dalyvio prielaidos'!$E$141-1,BD10&lt;'Dalyvio prielaidos'!$E$140*12+'Dalyvio prielaidos'!$E$141)</f>
        <v>1</v>
      </c>
      <c r="BE15" s="286" t="b">
        <f>AND(BE10&gt;='Dalyvio prielaidos'!$E$141-1,BE10&lt;'Dalyvio prielaidos'!$E$140*12+'Dalyvio prielaidos'!$E$141)</f>
        <v>1</v>
      </c>
      <c r="BF15" s="286" t="b">
        <f>AND(BF10&gt;='Dalyvio prielaidos'!$E$141-1,BF10&lt;'Dalyvio prielaidos'!$E$140*12+'Dalyvio prielaidos'!$E$141)</f>
        <v>1</v>
      </c>
      <c r="BG15" s="286" t="b">
        <f>AND(BG10&gt;='Dalyvio prielaidos'!$E$141-1,BG10&lt;'Dalyvio prielaidos'!$E$140*12+'Dalyvio prielaidos'!$E$141)</f>
        <v>1</v>
      </c>
      <c r="BH15" s="286" t="b">
        <f>AND(BH10&gt;='Dalyvio prielaidos'!$E$141-1,BH10&lt;'Dalyvio prielaidos'!$E$140*12+'Dalyvio prielaidos'!$E$141)</f>
        <v>1</v>
      </c>
      <c r="BI15" s="286" t="b">
        <f>AND(BI10&gt;='Dalyvio prielaidos'!$E$141-1,BI10&lt;'Dalyvio prielaidos'!$E$140*12+'Dalyvio prielaidos'!$E$141)</f>
        <v>1</v>
      </c>
      <c r="BJ15" s="286" t="b">
        <f>AND(BJ10&gt;='Dalyvio prielaidos'!$E$141-1,BJ10&lt;'Dalyvio prielaidos'!$E$140*12+'Dalyvio prielaidos'!$E$141)</f>
        <v>1</v>
      </c>
      <c r="BK15" s="286" t="b">
        <f>AND(BK10&gt;='Dalyvio prielaidos'!$E$141-1,BK10&lt;'Dalyvio prielaidos'!$E$140*12+'Dalyvio prielaidos'!$E$141)</f>
        <v>1</v>
      </c>
      <c r="BL15" s="286" t="b">
        <f>AND(BL10&gt;='Dalyvio prielaidos'!$E$141-1,BL10&lt;'Dalyvio prielaidos'!$E$140*12+'Dalyvio prielaidos'!$E$141)</f>
        <v>1</v>
      </c>
      <c r="BM15" s="286" t="b">
        <f>AND(BM10&gt;='Dalyvio prielaidos'!$E$141-1,BM10&lt;'Dalyvio prielaidos'!$E$140*12+'Dalyvio prielaidos'!$E$141)</f>
        <v>1</v>
      </c>
      <c r="BN15" s="95"/>
      <c r="BO15" s="286" t="b">
        <f>AND(BO10&gt;='Dalyvio prielaidos'!$E$141-1,BO10&lt;'Dalyvio prielaidos'!$E$140*12+'Dalyvio prielaidos'!$E$141)</f>
        <v>1</v>
      </c>
      <c r="BP15" s="286" t="b">
        <f>AND(BP10&gt;='Dalyvio prielaidos'!$E$141-1,BP10&lt;'Dalyvio prielaidos'!$E$140*12+'Dalyvio prielaidos'!$E$141)</f>
        <v>1</v>
      </c>
      <c r="BQ15" s="286" t="b">
        <f>AND(BQ10&gt;='Dalyvio prielaidos'!$E$141-1,BQ10&lt;'Dalyvio prielaidos'!$E$140*12+'Dalyvio prielaidos'!$E$141)</f>
        <v>1</v>
      </c>
      <c r="BR15" s="286" t="b">
        <f>AND(BR10&gt;='Dalyvio prielaidos'!$E$141-1,BR10&lt;'Dalyvio prielaidos'!$E$140*12+'Dalyvio prielaidos'!$E$141)</f>
        <v>1</v>
      </c>
      <c r="BS15" s="286" t="b">
        <f>AND(BS10&gt;='Dalyvio prielaidos'!$E$141-1,BS10&lt;'Dalyvio prielaidos'!$E$140*12+'Dalyvio prielaidos'!$E$141)</f>
        <v>1</v>
      </c>
      <c r="BT15" s="286" t="b">
        <f>AND(BT10&gt;='Dalyvio prielaidos'!$E$141-1,BT10&lt;'Dalyvio prielaidos'!$E$140*12+'Dalyvio prielaidos'!$E$141)</f>
        <v>1</v>
      </c>
      <c r="BU15" s="286" t="b">
        <f>AND(BU10&gt;='Dalyvio prielaidos'!$E$141-1,BU10&lt;'Dalyvio prielaidos'!$E$140*12+'Dalyvio prielaidos'!$E$141)</f>
        <v>1</v>
      </c>
      <c r="BV15" s="286" t="b">
        <f>AND(BV10&gt;='Dalyvio prielaidos'!$E$141-1,BV10&lt;'Dalyvio prielaidos'!$E$140*12+'Dalyvio prielaidos'!$E$141)</f>
        <v>1</v>
      </c>
      <c r="BW15" s="286" t="b">
        <f>AND(BW10&gt;='Dalyvio prielaidos'!$E$141-1,BW10&lt;'Dalyvio prielaidos'!$E$140*12+'Dalyvio prielaidos'!$E$141)</f>
        <v>1</v>
      </c>
      <c r="BX15" s="286" t="b">
        <f>AND(BX10&gt;='Dalyvio prielaidos'!$E$141-1,BX10&lt;'Dalyvio prielaidos'!$E$140*12+'Dalyvio prielaidos'!$E$141)</f>
        <v>1</v>
      </c>
      <c r="BY15" s="286" t="b">
        <f>AND(BY10&gt;='Dalyvio prielaidos'!$E$141-1,BY10&lt;'Dalyvio prielaidos'!$E$140*12+'Dalyvio prielaidos'!$E$141)</f>
        <v>1</v>
      </c>
      <c r="BZ15" s="286" t="b">
        <f>AND(BZ10&gt;='Dalyvio prielaidos'!$E$141-1,BZ10&lt;'Dalyvio prielaidos'!$E$140*12+'Dalyvio prielaidos'!$E$141)</f>
        <v>1</v>
      </c>
      <c r="CA15" s="95"/>
      <c r="CB15" s="286" t="b">
        <f>AND(CB10&gt;='Dalyvio prielaidos'!$E$141-1,CB10&lt;'Dalyvio prielaidos'!$E$140*12+'Dalyvio prielaidos'!$E$141)</f>
        <v>1</v>
      </c>
      <c r="CC15" s="286" t="b">
        <f>AND(CC10&gt;='Dalyvio prielaidos'!$E$141-1,CC10&lt;'Dalyvio prielaidos'!$E$140*12+'Dalyvio prielaidos'!$E$141)</f>
        <v>1</v>
      </c>
      <c r="CD15" s="286" t="b">
        <f>AND(CD10&gt;='Dalyvio prielaidos'!$E$141-1,CD10&lt;'Dalyvio prielaidos'!$E$140*12+'Dalyvio prielaidos'!$E$141)</f>
        <v>1</v>
      </c>
      <c r="CE15" s="286" t="b">
        <f>AND(CE10&gt;='Dalyvio prielaidos'!$E$141-1,CE10&lt;'Dalyvio prielaidos'!$E$140*12+'Dalyvio prielaidos'!$E$141)</f>
        <v>1</v>
      </c>
      <c r="CF15" s="286" t="b">
        <f>AND(CF10&gt;='Dalyvio prielaidos'!$E$141-1,CF10&lt;'Dalyvio prielaidos'!$E$140*12+'Dalyvio prielaidos'!$E$141)</f>
        <v>1</v>
      </c>
      <c r="CG15" s="286" t="b">
        <f>AND(CG10&gt;='Dalyvio prielaidos'!$E$141-1,CG10&lt;'Dalyvio prielaidos'!$E$140*12+'Dalyvio prielaidos'!$E$141)</f>
        <v>1</v>
      </c>
      <c r="CH15" s="286" t="b">
        <f>AND(CH10&gt;='Dalyvio prielaidos'!$E$141-1,CH10&lt;'Dalyvio prielaidos'!$E$140*12+'Dalyvio prielaidos'!$E$141)</f>
        <v>1</v>
      </c>
      <c r="CI15" s="286" t="b">
        <f>AND(CI10&gt;='Dalyvio prielaidos'!$E$141-1,CI10&lt;'Dalyvio prielaidos'!$E$140*12+'Dalyvio prielaidos'!$E$141)</f>
        <v>1</v>
      </c>
      <c r="CJ15" s="286" t="b">
        <f>AND(CJ10&gt;='Dalyvio prielaidos'!$E$141-1,CJ10&lt;'Dalyvio prielaidos'!$E$140*12+'Dalyvio prielaidos'!$E$141)</f>
        <v>1</v>
      </c>
      <c r="CK15" s="286" t="b">
        <f>AND(CK10&gt;='Dalyvio prielaidos'!$E$141-1,CK10&lt;'Dalyvio prielaidos'!$E$140*12+'Dalyvio prielaidos'!$E$141)</f>
        <v>1</v>
      </c>
      <c r="CL15" s="286" t="b">
        <f>AND(CL10&gt;='Dalyvio prielaidos'!$E$141-1,CL10&lt;'Dalyvio prielaidos'!$E$140*12+'Dalyvio prielaidos'!$E$141)</f>
        <v>1</v>
      </c>
      <c r="CM15" s="286" t="b">
        <f>AND(CM10&gt;='Dalyvio prielaidos'!$E$141-1,CM10&lt;'Dalyvio prielaidos'!$E$140*12+'Dalyvio prielaidos'!$E$141)</f>
        <v>1</v>
      </c>
      <c r="CN15" s="95"/>
      <c r="CO15" s="286" t="b">
        <f>AND(CO10&gt;='Dalyvio prielaidos'!$E$141-1,CO10&lt;'Dalyvio prielaidos'!$E$140*12+'Dalyvio prielaidos'!$E$141)</f>
        <v>1</v>
      </c>
      <c r="CP15" s="286" t="b">
        <f>AND(CP10&gt;='Dalyvio prielaidos'!$E$141-1,CP10&lt;'Dalyvio prielaidos'!$E$140*12+'Dalyvio prielaidos'!$E$141)</f>
        <v>1</v>
      </c>
      <c r="CQ15" s="286" t="b">
        <f>AND(CQ10&gt;='Dalyvio prielaidos'!$E$141-1,CQ10&lt;'Dalyvio prielaidos'!$E$140*12+'Dalyvio prielaidos'!$E$141)</f>
        <v>1</v>
      </c>
      <c r="CR15" s="286" t="b">
        <f>AND(CR10&gt;='Dalyvio prielaidos'!$E$141-1,CR10&lt;'Dalyvio prielaidos'!$E$140*12+'Dalyvio prielaidos'!$E$141)</f>
        <v>1</v>
      </c>
      <c r="CS15" s="286" t="b">
        <f>AND(CS10&gt;='Dalyvio prielaidos'!$E$141-1,CS10&lt;'Dalyvio prielaidos'!$E$140*12+'Dalyvio prielaidos'!$E$141)</f>
        <v>1</v>
      </c>
      <c r="CT15" s="286" t="b">
        <f>AND(CT10&gt;='Dalyvio prielaidos'!$E$141-1,CT10&lt;'Dalyvio prielaidos'!$E$140*12+'Dalyvio prielaidos'!$E$141)</f>
        <v>1</v>
      </c>
      <c r="CU15" s="286" t="b">
        <f>AND(CU10&gt;='Dalyvio prielaidos'!$E$141-1,CU10&lt;'Dalyvio prielaidos'!$E$140*12+'Dalyvio prielaidos'!$E$141)</f>
        <v>1</v>
      </c>
      <c r="CV15" s="286" t="b">
        <f>AND(CV10&gt;='Dalyvio prielaidos'!$E$141-1,CV10&lt;'Dalyvio prielaidos'!$E$140*12+'Dalyvio prielaidos'!$E$141)</f>
        <v>1</v>
      </c>
      <c r="CW15" s="286" t="b">
        <f>AND(CW10&gt;='Dalyvio prielaidos'!$E$141-1,CW10&lt;'Dalyvio prielaidos'!$E$140*12+'Dalyvio prielaidos'!$E$141)</f>
        <v>1</v>
      </c>
      <c r="CX15" s="286" t="b">
        <f>AND(CX10&gt;='Dalyvio prielaidos'!$E$141-1,CX10&lt;'Dalyvio prielaidos'!$E$140*12+'Dalyvio prielaidos'!$E$141)</f>
        <v>1</v>
      </c>
      <c r="CY15" s="286" t="b">
        <f>AND(CY10&gt;='Dalyvio prielaidos'!$E$141-1,CY10&lt;'Dalyvio prielaidos'!$E$140*12+'Dalyvio prielaidos'!$E$141)</f>
        <v>1</v>
      </c>
      <c r="CZ15" s="286" t="b">
        <f>AND(CZ10&gt;='Dalyvio prielaidos'!$E$141-1,CZ10&lt;'Dalyvio prielaidos'!$E$140*12+'Dalyvio prielaidos'!$E$141)</f>
        <v>1</v>
      </c>
      <c r="DA15" s="95"/>
      <c r="DB15" s="286" t="b">
        <f>AND(DB10&gt;='Dalyvio prielaidos'!$E$141-1,DB10&lt;'Dalyvio prielaidos'!$E$140*12+'Dalyvio prielaidos'!$E$141)</f>
        <v>0</v>
      </c>
      <c r="DC15" s="286" t="b">
        <f>AND(DC10&gt;='Dalyvio prielaidos'!$E$141-1,DC10&lt;'Dalyvio prielaidos'!$E$140*12+'Dalyvio prielaidos'!$E$141)</f>
        <v>0</v>
      </c>
      <c r="DD15" s="286" t="b">
        <f>AND(DD10&gt;='Dalyvio prielaidos'!$E$141-1,DD10&lt;'Dalyvio prielaidos'!$E$140*12+'Dalyvio prielaidos'!$E$141)</f>
        <v>0</v>
      </c>
      <c r="DE15" s="286" t="b">
        <f>AND(DE10&gt;='Dalyvio prielaidos'!$E$141-1,DE10&lt;'Dalyvio prielaidos'!$E$140*12+'Dalyvio prielaidos'!$E$141)</f>
        <v>0</v>
      </c>
      <c r="DF15" s="286" t="b">
        <f>AND(DF10&gt;='Dalyvio prielaidos'!$E$141-1,DF10&lt;'Dalyvio prielaidos'!$E$140*12+'Dalyvio prielaidos'!$E$141)</f>
        <v>0</v>
      </c>
      <c r="DG15" s="286" t="b">
        <f>AND(DG10&gt;='Dalyvio prielaidos'!$E$141-1,DG10&lt;'Dalyvio prielaidos'!$E$140*12+'Dalyvio prielaidos'!$E$141)</f>
        <v>0</v>
      </c>
      <c r="DH15" s="286" t="b">
        <f>AND(DH10&gt;='Dalyvio prielaidos'!$E$141-1,DH10&lt;'Dalyvio prielaidos'!$E$140*12+'Dalyvio prielaidos'!$E$141)</f>
        <v>0</v>
      </c>
      <c r="DI15" s="286" t="b">
        <f>AND(DI10&gt;='Dalyvio prielaidos'!$E$141-1,DI10&lt;'Dalyvio prielaidos'!$E$140*12+'Dalyvio prielaidos'!$E$141)</f>
        <v>0</v>
      </c>
      <c r="DJ15" s="286" t="b">
        <f>AND(DJ10&gt;='Dalyvio prielaidos'!$E$141-1,DJ10&lt;'Dalyvio prielaidos'!$E$140*12+'Dalyvio prielaidos'!$E$141)</f>
        <v>0</v>
      </c>
      <c r="DK15" s="286" t="b">
        <f>AND(DK10&gt;='Dalyvio prielaidos'!$E$141-1,DK10&lt;'Dalyvio prielaidos'!$E$140*12+'Dalyvio prielaidos'!$E$141)</f>
        <v>0</v>
      </c>
      <c r="DL15" s="286" t="b">
        <f>AND(DL10&gt;='Dalyvio prielaidos'!$E$141-1,DL10&lt;'Dalyvio prielaidos'!$E$140*12+'Dalyvio prielaidos'!$E$141)</f>
        <v>0</v>
      </c>
      <c r="DM15" s="286" t="b">
        <f>AND(DM10&gt;='Dalyvio prielaidos'!$E$141-1,DM10&lt;'Dalyvio prielaidos'!$E$140*12+'Dalyvio prielaidos'!$E$141)</f>
        <v>0</v>
      </c>
      <c r="DN15" s="95"/>
      <c r="DO15" s="286" t="b">
        <f>AND(DO10&gt;='Dalyvio prielaidos'!$E$141-1,DO10&lt;'Dalyvio prielaidos'!$E$140*12+'Dalyvio prielaidos'!$E$141)</f>
        <v>0</v>
      </c>
      <c r="DP15" s="286" t="b">
        <f>AND(DP10&gt;='Dalyvio prielaidos'!$E$141-1,DP10&lt;'Dalyvio prielaidos'!$E$140*12+'Dalyvio prielaidos'!$E$141)</f>
        <v>0</v>
      </c>
      <c r="DQ15" s="286" t="b">
        <f>AND(DQ10&gt;='Dalyvio prielaidos'!$E$141-1,DQ10&lt;'Dalyvio prielaidos'!$E$140*12+'Dalyvio prielaidos'!$E$141)</f>
        <v>0</v>
      </c>
      <c r="DR15" s="286" t="b">
        <f>AND(DR10&gt;='Dalyvio prielaidos'!$E$141-1,DR10&lt;'Dalyvio prielaidos'!$E$140*12+'Dalyvio prielaidos'!$E$141)</f>
        <v>0</v>
      </c>
      <c r="DS15" s="286" t="b">
        <f>AND(DS10&gt;='Dalyvio prielaidos'!$E$141-1,DS10&lt;'Dalyvio prielaidos'!$E$140*12+'Dalyvio prielaidos'!$E$141)</f>
        <v>0</v>
      </c>
      <c r="DT15" s="286" t="b">
        <f>AND(DT10&gt;='Dalyvio prielaidos'!$E$141-1,DT10&lt;'Dalyvio prielaidos'!$E$140*12+'Dalyvio prielaidos'!$E$141)</f>
        <v>0</v>
      </c>
      <c r="DU15" s="286" t="b">
        <f>AND(DU10&gt;='Dalyvio prielaidos'!$E$141-1,DU10&lt;'Dalyvio prielaidos'!$E$140*12+'Dalyvio prielaidos'!$E$141)</f>
        <v>0</v>
      </c>
      <c r="DV15" s="286" t="b">
        <f>AND(DV10&gt;='Dalyvio prielaidos'!$E$141-1,DV10&lt;'Dalyvio prielaidos'!$E$140*12+'Dalyvio prielaidos'!$E$141)</f>
        <v>0</v>
      </c>
      <c r="DW15" s="286" t="b">
        <f>AND(DW10&gt;='Dalyvio prielaidos'!$E$141-1,DW10&lt;'Dalyvio prielaidos'!$E$140*12+'Dalyvio prielaidos'!$E$141)</f>
        <v>0</v>
      </c>
      <c r="DX15" s="286" t="b">
        <f>AND(DX10&gt;='Dalyvio prielaidos'!$E$141-1,DX10&lt;'Dalyvio prielaidos'!$E$140*12+'Dalyvio prielaidos'!$E$141)</f>
        <v>0</v>
      </c>
      <c r="DY15" s="286" t="b">
        <f>AND(DY10&gt;='Dalyvio prielaidos'!$E$141-1,DY10&lt;'Dalyvio prielaidos'!$E$140*12+'Dalyvio prielaidos'!$E$141)</f>
        <v>0</v>
      </c>
      <c r="DZ15" s="286" t="b">
        <f>AND(DZ10&gt;='Dalyvio prielaidos'!$E$141-1,DZ10&lt;'Dalyvio prielaidos'!$E$140*12+'Dalyvio prielaidos'!$E$141)</f>
        <v>0</v>
      </c>
      <c r="EA15" s="95"/>
      <c r="EB15" s="286" t="b">
        <f>AND(EB10&gt;='Dalyvio prielaidos'!$E$141-1,EB10&lt;'Dalyvio prielaidos'!$E$140*12+'Dalyvio prielaidos'!$E$141)</f>
        <v>0</v>
      </c>
      <c r="EC15" s="286" t="b">
        <f>AND(EC10&gt;='Dalyvio prielaidos'!$E$141-1,EC10&lt;'Dalyvio prielaidos'!$E$140*12+'Dalyvio prielaidos'!$E$141)</f>
        <v>0</v>
      </c>
      <c r="ED15" s="286" t="b">
        <f>AND(ED10&gt;='Dalyvio prielaidos'!$E$141-1,ED10&lt;'Dalyvio prielaidos'!$E$140*12+'Dalyvio prielaidos'!$E$141)</f>
        <v>0</v>
      </c>
      <c r="EE15" s="286" t="b">
        <f>AND(EE10&gt;='Dalyvio prielaidos'!$E$141-1,EE10&lt;'Dalyvio prielaidos'!$E$140*12+'Dalyvio prielaidos'!$E$141)</f>
        <v>0</v>
      </c>
      <c r="EF15" s="286" t="b">
        <f>AND(EF10&gt;='Dalyvio prielaidos'!$E$141-1,EF10&lt;'Dalyvio prielaidos'!$E$140*12+'Dalyvio prielaidos'!$E$141)</f>
        <v>0</v>
      </c>
      <c r="EG15" s="286" t="b">
        <f>AND(EG10&gt;='Dalyvio prielaidos'!$E$141-1,EG10&lt;'Dalyvio prielaidos'!$E$140*12+'Dalyvio prielaidos'!$E$141)</f>
        <v>0</v>
      </c>
      <c r="EH15" s="286" t="b">
        <f>AND(EH10&gt;='Dalyvio prielaidos'!$E$141-1,EH10&lt;'Dalyvio prielaidos'!$E$140*12+'Dalyvio prielaidos'!$E$141)</f>
        <v>0</v>
      </c>
      <c r="EI15" s="286" t="b">
        <f>AND(EI10&gt;='Dalyvio prielaidos'!$E$141-1,EI10&lt;'Dalyvio prielaidos'!$E$140*12+'Dalyvio prielaidos'!$E$141)</f>
        <v>0</v>
      </c>
      <c r="EJ15" s="286" t="b">
        <f>AND(EJ10&gt;='Dalyvio prielaidos'!$E$141-1,EJ10&lt;'Dalyvio prielaidos'!$E$140*12+'Dalyvio prielaidos'!$E$141)</f>
        <v>0</v>
      </c>
      <c r="EK15" s="286" t="b">
        <f>AND(EK10&gt;='Dalyvio prielaidos'!$E$141-1,EK10&lt;'Dalyvio prielaidos'!$E$140*12+'Dalyvio prielaidos'!$E$141)</f>
        <v>0</v>
      </c>
      <c r="EL15" s="286" t="b">
        <f>AND(EL10&gt;='Dalyvio prielaidos'!$E$141-1,EL10&lt;'Dalyvio prielaidos'!$E$140*12+'Dalyvio prielaidos'!$E$141)</f>
        <v>0</v>
      </c>
      <c r="EM15" s="286" t="b">
        <f>AND(EM10&gt;='Dalyvio prielaidos'!$E$141-1,EM10&lt;'Dalyvio prielaidos'!$E$140*12+'Dalyvio prielaidos'!$E$141)</f>
        <v>0</v>
      </c>
      <c r="EN15" s="95"/>
      <c r="EO15" s="286" t="b">
        <f>AND(EO10&gt;='Dalyvio prielaidos'!$E$141-1,EO10&lt;'Dalyvio prielaidos'!$E$140*12+'Dalyvio prielaidos'!$E$141)</f>
        <v>0</v>
      </c>
      <c r="EP15" s="286" t="b">
        <f>AND(EP10&gt;='Dalyvio prielaidos'!$E$141-1,EP10&lt;'Dalyvio prielaidos'!$E$140*12+'Dalyvio prielaidos'!$E$141)</f>
        <v>0</v>
      </c>
      <c r="EQ15" s="286" t="b">
        <f>AND(EQ10&gt;='Dalyvio prielaidos'!$E$141-1,EQ10&lt;'Dalyvio prielaidos'!$E$140*12+'Dalyvio prielaidos'!$E$141)</f>
        <v>0</v>
      </c>
      <c r="ER15" s="286" t="b">
        <f>AND(ER10&gt;='Dalyvio prielaidos'!$E$141-1,ER10&lt;'Dalyvio prielaidos'!$E$140*12+'Dalyvio prielaidos'!$E$141)</f>
        <v>0</v>
      </c>
      <c r="ES15" s="286" t="b">
        <f>AND(ES10&gt;='Dalyvio prielaidos'!$E$141-1,ES10&lt;'Dalyvio prielaidos'!$E$140*12+'Dalyvio prielaidos'!$E$141)</f>
        <v>0</v>
      </c>
      <c r="ET15" s="286" t="b">
        <f>AND(ET10&gt;='Dalyvio prielaidos'!$E$141-1,ET10&lt;'Dalyvio prielaidos'!$E$140*12+'Dalyvio prielaidos'!$E$141)</f>
        <v>0</v>
      </c>
      <c r="EU15" s="286" t="b">
        <f>AND(EU10&gt;='Dalyvio prielaidos'!$E$141-1,EU10&lt;'Dalyvio prielaidos'!$E$140*12+'Dalyvio prielaidos'!$E$141)</f>
        <v>0</v>
      </c>
      <c r="EV15" s="286" t="b">
        <f>AND(EV10&gt;='Dalyvio prielaidos'!$E$141-1,EV10&lt;'Dalyvio prielaidos'!$E$140*12+'Dalyvio prielaidos'!$E$141)</f>
        <v>0</v>
      </c>
      <c r="EW15" s="286" t="b">
        <f>AND(EW10&gt;='Dalyvio prielaidos'!$E$141-1,EW10&lt;'Dalyvio prielaidos'!$E$140*12+'Dalyvio prielaidos'!$E$141)</f>
        <v>0</v>
      </c>
      <c r="EX15" s="286" t="b">
        <f>AND(EX10&gt;='Dalyvio prielaidos'!$E$141-1,EX10&lt;'Dalyvio prielaidos'!$E$140*12+'Dalyvio prielaidos'!$E$141)</f>
        <v>0</v>
      </c>
      <c r="EY15" s="286" t="b">
        <f>AND(EY10&gt;='Dalyvio prielaidos'!$E$141-1,EY10&lt;'Dalyvio prielaidos'!$E$140*12+'Dalyvio prielaidos'!$E$141)</f>
        <v>0</v>
      </c>
      <c r="EZ15" s="286" t="b">
        <f>AND(EZ10&gt;='Dalyvio prielaidos'!$E$141-1,EZ10&lt;'Dalyvio prielaidos'!$E$140*12+'Dalyvio prielaidos'!$E$141)</f>
        <v>0</v>
      </c>
      <c r="FA15" s="95"/>
      <c r="FB15" s="286" t="b">
        <f>AND(FB10&gt;='Dalyvio prielaidos'!$E$141-1,FB10&lt;'Dalyvio prielaidos'!$E$140*12+'Dalyvio prielaidos'!$E$141)</f>
        <v>0</v>
      </c>
      <c r="FC15" s="286" t="b">
        <f>AND(FC10&gt;='Dalyvio prielaidos'!$E$141-1,FC10&lt;'Dalyvio prielaidos'!$E$140*12+'Dalyvio prielaidos'!$E$141)</f>
        <v>0</v>
      </c>
      <c r="FD15" s="286" t="b">
        <f>AND(FD10&gt;='Dalyvio prielaidos'!$E$141-1,FD10&lt;'Dalyvio prielaidos'!$E$140*12+'Dalyvio prielaidos'!$E$141)</f>
        <v>0</v>
      </c>
      <c r="FE15" s="286" t="b">
        <f>AND(FE10&gt;='Dalyvio prielaidos'!$E$141-1,FE10&lt;'Dalyvio prielaidos'!$E$140*12+'Dalyvio prielaidos'!$E$141)</f>
        <v>0</v>
      </c>
      <c r="FF15" s="286" t="b">
        <f>AND(FF10&gt;='Dalyvio prielaidos'!$E$141-1,FF10&lt;'Dalyvio prielaidos'!$E$140*12+'Dalyvio prielaidos'!$E$141)</f>
        <v>0</v>
      </c>
      <c r="FG15" s="286" t="b">
        <f>AND(FG10&gt;='Dalyvio prielaidos'!$E$141-1,FG10&lt;'Dalyvio prielaidos'!$E$140*12+'Dalyvio prielaidos'!$E$141)</f>
        <v>0</v>
      </c>
      <c r="FH15" s="286" t="b">
        <f>AND(FH10&gt;='Dalyvio prielaidos'!$E$141-1,FH10&lt;'Dalyvio prielaidos'!$E$140*12+'Dalyvio prielaidos'!$E$141)</f>
        <v>0</v>
      </c>
      <c r="FI15" s="286" t="b">
        <f>AND(FI10&gt;='Dalyvio prielaidos'!$E$141-1,FI10&lt;'Dalyvio prielaidos'!$E$140*12+'Dalyvio prielaidos'!$E$141)</f>
        <v>0</v>
      </c>
      <c r="FJ15" s="286" t="b">
        <f>AND(FJ10&gt;='Dalyvio prielaidos'!$E$141-1,FJ10&lt;'Dalyvio prielaidos'!$E$140*12+'Dalyvio prielaidos'!$E$141)</f>
        <v>0</v>
      </c>
      <c r="FK15" s="286" t="b">
        <f>AND(FK10&gt;='Dalyvio prielaidos'!$E$141-1,FK10&lt;'Dalyvio prielaidos'!$E$140*12+'Dalyvio prielaidos'!$E$141)</f>
        <v>0</v>
      </c>
      <c r="FL15" s="286" t="b">
        <f>AND(FL10&gt;='Dalyvio prielaidos'!$E$141-1,FL10&lt;'Dalyvio prielaidos'!$E$140*12+'Dalyvio prielaidos'!$E$141)</f>
        <v>0</v>
      </c>
      <c r="FM15" s="286" t="b">
        <f>AND(FM10&gt;='Dalyvio prielaidos'!$E$141-1,FM10&lt;'Dalyvio prielaidos'!$E$140*12+'Dalyvio prielaidos'!$E$141)</f>
        <v>0</v>
      </c>
      <c r="FN15" s="95"/>
      <c r="FO15" s="286" t="b">
        <f>AND(FO10&gt;='Dalyvio prielaidos'!$E$141-1,FO10&lt;'Dalyvio prielaidos'!$E$140*12+'Dalyvio prielaidos'!$E$141)</f>
        <v>0</v>
      </c>
      <c r="FP15" s="286" t="b">
        <f>AND(FP10&gt;='Dalyvio prielaidos'!$E$141-1,FP10&lt;'Dalyvio prielaidos'!$E$140*12+'Dalyvio prielaidos'!$E$141)</f>
        <v>0</v>
      </c>
      <c r="FQ15" s="286" t="b">
        <f>AND(FQ10&gt;='Dalyvio prielaidos'!$E$141-1,FQ10&lt;'Dalyvio prielaidos'!$E$140*12+'Dalyvio prielaidos'!$E$141)</f>
        <v>0</v>
      </c>
      <c r="FR15" s="286" t="b">
        <f>AND(FR10&gt;='Dalyvio prielaidos'!$E$141-1,FR10&lt;'Dalyvio prielaidos'!$E$140*12+'Dalyvio prielaidos'!$E$141)</f>
        <v>0</v>
      </c>
      <c r="FS15" s="286" t="b">
        <f>AND(FS10&gt;='Dalyvio prielaidos'!$E$141-1,FS10&lt;'Dalyvio prielaidos'!$E$140*12+'Dalyvio prielaidos'!$E$141)</f>
        <v>0</v>
      </c>
      <c r="FT15" s="286" t="b">
        <f>AND(FT10&gt;='Dalyvio prielaidos'!$E$141-1,FT10&lt;'Dalyvio prielaidos'!$E$140*12+'Dalyvio prielaidos'!$E$141)</f>
        <v>0</v>
      </c>
      <c r="FU15" s="286" t="b">
        <f>AND(FU10&gt;='Dalyvio prielaidos'!$E$141-1,FU10&lt;'Dalyvio prielaidos'!$E$140*12+'Dalyvio prielaidos'!$E$141)</f>
        <v>0</v>
      </c>
      <c r="FV15" s="286" t="b">
        <f>AND(FV10&gt;='Dalyvio prielaidos'!$E$141-1,FV10&lt;'Dalyvio prielaidos'!$E$140*12+'Dalyvio prielaidos'!$E$141)</f>
        <v>0</v>
      </c>
      <c r="FW15" s="286" t="b">
        <f>AND(FW10&gt;='Dalyvio prielaidos'!$E$141-1,FW10&lt;'Dalyvio prielaidos'!$E$140*12+'Dalyvio prielaidos'!$E$141)</f>
        <v>0</v>
      </c>
      <c r="FX15" s="286" t="b">
        <f>AND(FX10&gt;='Dalyvio prielaidos'!$E$141-1,FX10&lt;'Dalyvio prielaidos'!$E$140*12+'Dalyvio prielaidos'!$E$141)</f>
        <v>0</v>
      </c>
      <c r="FY15" s="286" t="b">
        <f>AND(FY10&gt;='Dalyvio prielaidos'!$E$141-1,FY10&lt;'Dalyvio prielaidos'!$E$140*12+'Dalyvio prielaidos'!$E$141)</f>
        <v>0</v>
      </c>
      <c r="FZ15" s="286" t="b">
        <f>AND(FZ10&gt;='Dalyvio prielaidos'!$E$141-1,FZ10&lt;'Dalyvio prielaidos'!$E$140*12+'Dalyvio prielaidos'!$E$141)</f>
        <v>0</v>
      </c>
      <c r="GA15" s="95"/>
      <c r="GB15" s="286" t="b">
        <f>AND(GB10&gt;='Dalyvio prielaidos'!$E$141-1,GB10&lt;'Dalyvio prielaidos'!$E$140*12+'Dalyvio prielaidos'!$E$141)</f>
        <v>0</v>
      </c>
      <c r="GC15" s="286" t="b">
        <f>AND(GC10&gt;='Dalyvio prielaidos'!$E$141-1,GC10&lt;'Dalyvio prielaidos'!$E$140*12+'Dalyvio prielaidos'!$E$141)</f>
        <v>0</v>
      </c>
      <c r="GD15" s="286" t="b">
        <f>AND(GD10&gt;='Dalyvio prielaidos'!$E$141-1,GD10&lt;'Dalyvio prielaidos'!$E$140*12+'Dalyvio prielaidos'!$E$141)</f>
        <v>0</v>
      </c>
      <c r="GE15" s="286" t="b">
        <f>AND(GE10&gt;='Dalyvio prielaidos'!$E$141-1,GE10&lt;'Dalyvio prielaidos'!$E$140*12+'Dalyvio prielaidos'!$E$141)</f>
        <v>0</v>
      </c>
      <c r="GF15" s="286" t="b">
        <f>AND(GF10&gt;='Dalyvio prielaidos'!$E$141-1,GF10&lt;'Dalyvio prielaidos'!$E$140*12+'Dalyvio prielaidos'!$E$141)</f>
        <v>0</v>
      </c>
      <c r="GG15" s="286" t="b">
        <f>AND(GG10&gt;='Dalyvio prielaidos'!$E$141-1,GG10&lt;'Dalyvio prielaidos'!$E$140*12+'Dalyvio prielaidos'!$E$141)</f>
        <v>0</v>
      </c>
      <c r="GH15" s="286" t="b">
        <f>AND(GH10&gt;='Dalyvio prielaidos'!$E$141-1,GH10&lt;'Dalyvio prielaidos'!$E$140*12+'Dalyvio prielaidos'!$E$141)</f>
        <v>0</v>
      </c>
      <c r="GI15" s="286" t="b">
        <f>AND(GI10&gt;='Dalyvio prielaidos'!$E$141-1,GI10&lt;'Dalyvio prielaidos'!$E$140*12+'Dalyvio prielaidos'!$E$141)</f>
        <v>0</v>
      </c>
      <c r="GJ15" s="286" t="b">
        <f>AND(GJ10&gt;='Dalyvio prielaidos'!$E$141-1,GJ10&lt;'Dalyvio prielaidos'!$E$140*12+'Dalyvio prielaidos'!$E$141)</f>
        <v>0</v>
      </c>
      <c r="GK15" s="286" t="b">
        <f>AND(GK10&gt;='Dalyvio prielaidos'!$E$141-1,GK10&lt;'Dalyvio prielaidos'!$E$140*12+'Dalyvio prielaidos'!$E$141)</f>
        <v>0</v>
      </c>
      <c r="GL15" s="286" t="b">
        <f>AND(GL10&gt;='Dalyvio prielaidos'!$E$141-1,GL10&lt;'Dalyvio prielaidos'!$E$140*12+'Dalyvio prielaidos'!$E$141)</f>
        <v>0</v>
      </c>
      <c r="GM15" s="286" t="b">
        <f>AND(GM10&gt;='Dalyvio prielaidos'!$E$141-1,GM10&lt;'Dalyvio prielaidos'!$E$140*12+'Dalyvio prielaidos'!$E$141)</f>
        <v>0</v>
      </c>
      <c r="GN15" s="95"/>
      <c r="GO15" s="286" t="b">
        <f>AND(GO10&gt;='Dalyvio prielaidos'!$E$141-1,GO10&lt;'Dalyvio prielaidos'!$E$140*12+'Dalyvio prielaidos'!$E$141)</f>
        <v>0</v>
      </c>
      <c r="GP15" s="286" t="b">
        <f>AND(GP10&gt;='Dalyvio prielaidos'!$E$141-1,GP10&lt;'Dalyvio prielaidos'!$E$140*12+'Dalyvio prielaidos'!$E$141)</f>
        <v>0</v>
      </c>
      <c r="GQ15" s="286" t="b">
        <f>AND(GQ10&gt;='Dalyvio prielaidos'!$E$141-1,GQ10&lt;'Dalyvio prielaidos'!$E$140*12+'Dalyvio prielaidos'!$E$141)</f>
        <v>0</v>
      </c>
      <c r="GR15" s="286" t="b">
        <f>AND(GR10&gt;='Dalyvio prielaidos'!$E$141-1,GR10&lt;'Dalyvio prielaidos'!$E$140*12+'Dalyvio prielaidos'!$E$141)</f>
        <v>0</v>
      </c>
      <c r="GS15" s="286" t="b">
        <f>AND(GS10&gt;='Dalyvio prielaidos'!$E$141-1,GS10&lt;'Dalyvio prielaidos'!$E$140*12+'Dalyvio prielaidos'!$E$141)</f>
        <v>0</v>
      </c>
      <c r="GT15" s="286" t="b">
        <f>AND(GT10&gt;='Dalyvio prielaidos'!$E$141-1,GT10&lt;'Dalyvio prielaidos'!$E$140*12+'Dalyvio prielaidos'!$E$141)</f>
        <v>0</v>
      </c>
      <c r="GU15" s="286" t="b">
        <f>AND(GU10&gt;='Dalyvio prielaidos'!$E$141-1,GU10&lt;'Dalyvio prielaidos'!$E$140*12+'Dalyvio prielaidos'!$E$141)</f>
        <v>0</v>
      </c>
      <c r="GV15" s="286" t="b">
        <f>AND(GV10&gt;='Dalyvio prielaidos'!$E$141-1,GV10&lt;'Dalyvio prielaidos'!$E$140*12+'Dalyvio prielaidos'!$E$141)</f>
        <v>0</v>
      </c>
      <c r="GW15" s="286" t="b">
        <f>AND(GW10&gt;='Dalyvio prielaidos'!$E$141-1,GW10&lt;'Dalyvio prielaidos'!$E$140*12+'Dalyvio prielaidos'!$E$141)</f>
        <v>0</v>
      </c>
      <c r="GX15" s="286" t="b">
        <f>AND(GX10&gt;='Dalyvio prielaidos'!$E$141-1,GX10&lt;'Dalyvio prielaidos'!$E$140*12+'Dalyvio prielaidos'!$E$141)</f>
        <v>0</v>
      </c>
      <c r="GY15" s="286" t="b">
        <f>AND(GY10&gt;='Dalyvio prielaidos'!$E$141-1,GY10&lt;'Dalyvio prielaidos'!$E$140*12+'Dalyvio prielaidos'!$E$141)</f>
        <v>0</v>
      </c>
      <c r="GZ15" s="286" t="b">
        <f>AND(GZ10&gt;='Dalyvio prielaidos'!$E$141-1,GZ10&lt;'Dalyvio prielaidos'!$E$140*12+'Dalyvio prielaidos'!$E$141)</f>
        <v>0</v>
      </c>
      <c r="HA15" s="95"/>
      <c r="HB15" s="286" t="b">
        <f>AND(HB10&gt;='Dalyvio prielaidos'!$E$141-1,HB10&lt;'Dalyvio prielaidos'!$E$140*12+'Dalyvio prielaidos'!$E$141)</f>
        <v>0</v>
      </c>
      <c r="HC15" s="286" t="b">
        <f>AND(HC10&gt;='Dalyvio prielaidos'!$E$141-1,HC10&lt;'Dalyvio prielaidos'!$E$140*12+'Dalyvio prielaidos'!$E$141)</f>
        <v>0</v>
      </c>
      <c r="HD15" s="286" t="b">
        <f>AND(HD10&gt;='Dalyvio prielaidos'!$E$141-1,HD10&lt;'Dalyvio prielaidos'!$E$140*12+'Dalyvio prielaidos'!$E$141)</f>
        <v>0</v>
      </c>
      <c r="HE15" s="286" t="b">
        <f>AND(HE10&gt;='Dalyvio prielaidos'!$E$141-1,HE10&lt;'Dalyvio prielaidos'!$E$140*12+'Dalyvio prielaidos'!$E$141)</f>
        <v>0</v>
      </c>
      <c r="HF15" s="286" t="b">
        <f>AND(HF10&gt;='Dalyvio prielaidos'!$E$141-1,HF10&lt;'Dalyvio prielaidos'!$E$140*12+'Dalyvio prielaidos'!$E$141)</f>
        <v>0</v>
      </c>
      <c r="HG15" s="286" t="b">
        <f>AND(HG10&gt;='Dalyvio prielaidos'!$E$141-1,HG10&lt;'Dalyvio prielaidos'!$E$140*12+'Dalyvio prielaidos'!$E$141)</f>
        <v>0</v>
      </c>
      <c r="HH15" s="286" t="b">
        <f>AND(HH10&gt;='Dalyvio prielaidos'!$E$141-1,HH10&lt;'Dalyvio prielaidos'!$E$140*12+'Dalyvio prielaidos'!$E$141)</f>
        <v>0</v>
      </c>
      <c r="HI15" s="286" t="b">
        <f>AND(HI10&gt;='Dalyvio prielaidos'!$E$141-1,HI10&lt;'Dalyvio prielaidos'!$E$140*12+'Dalyvio prielaidos'!$E$141)</f>
        <v>0</v>
      </c>
      <c r="HJ15" s="286" t="b">
        <f>AND(HJ10&gt;='Dalyvio prielaidos'!$E$141-1,HJ10&lt;'Dalyvio prielaidos'!$E$140*12+'Dalyvio prielaidos'!$E$141)</f>
        <v>0</v>
      </c>
      <c r="HK15" s="286" t="b">
        <f>AND(HK10&gt;='Dalyvio prielaidos'!$E$141-1,HK10&lt;'Dalyvio prielaidos'!$E$140*12+'Dalyvio prielaidos'!$E$141)</f>
        <v>0</v>
      </c>
      <c r="HL15" s="286" t="b">
        <f>AND(HL10&gt;='Dalyvio prielaidos'!$E$141-1,HL10&lt;'Dalyvio prielaidos'!$E$140*12+'Dalyvio prielaidos'!$E$141)</f>
        <v>0</v>
      </c>
      <c r="HM15" s="286" t="b">
        <f>AND(HM10&gt;='Dalyvio prielaidos'!$E$141-1,HM10&lt;'Dalyvio prielaidos'!$E$140*12+'Dalyvio prielaidos'!$E$141)</f>
        <v>0</v>
      </c>
      <c r="HN15" s="95"/>
      <c r="HO15" s="286" t="b">
        <f>AND(HO10&gt;='Dalyvio prielaidos'!$E$141-1,HO10&lt;'Dalyvio prielaidos'!$E$140*12+'Dalyvio prielaidos'!$E$141)</f>
        <v>0</v>
      </c>
      <c r="HP15" s="286" t="b">
        <f>AND(HP10&gt;='Dalyvio prielaidos'!$E$141-1,HP10&lt;'Dalyvio prielaidos'!$E$140*12+'Dalyvio prielaidos'!$E$141)</f>
        <v>0</v>
      </c>
      <c r="HQ15" s="286" t="b">
        <f>AND(HQ10&gt;='Dalyvio prielaidos'!$E$141-1,HQ10&lt;'Dalyvio prielaidos'!$E$140*12+'Dalyvio prielaidos'!$E$141)</f>
        <v>0</v>
      </c>
      <c r="HR15" s="286" t="b">
        <f>AND(HR10&gt;='Dalyvio prielaidos'!$E$141-1,HR10&lt;'Dalyvio prielaidos'!$E$140*12+'Dalyvio prielaidos'!$E$141)</f>
        <v>0</v>
      </c>
      <c r="HS15" s="286" t="b">
        <f>AND(HS10&gt;='Dalyvio prielaidos'!$E$141-1,HS10&lt;'Dalyvio prielaidos'!$E$140*12+'Dalyvio prielaidos'!$E$141)</f>
        <v>0</v>
      </c>
      <c r="HT15" s="286" t="b">
        <f>AND(HT10&gt;='Dalyvio prielaidos'!$E$141-1,HT10&lt;'Dalyvio prielaidos'!$E$140*12+'Dalyvio prielaidos'!$E$141)</f>
        <v>0</v>
      </c>
      <c r="HU15" s="286" t="b">
        <f>AND(HU10&gt;='Dalyvio prielaidos'!$E$141-1,HU10&lt;'Dalyvio prielaidos'!$E$140*12+'Dalyvio prielaidos'!$E$141)</f>
        <v>0</v>
      </c>
      <c r="HV15" s="286" t="b">
        <f>AND(HV10&gt;='Dalyvio prielaidos'!$E$141-1,HV10&lt;'Dalyvio prielaidos'!$E$140*12+'Dalyvio prielaidos'!$E$141)</f>
        <v>0</v>
      </c>
      <c r="HW15" s="286" t="b">
        <f>AND(HW10&gt;='Dalyvio prielaidos'!$E$141-1,HW10&lt;'Dalyvio prielaidos'!$E$140*12+'Dalyvio prielaidos'!$E$141)</f>
        <v>0</v>
      </c>
      <c r="HX15" s="286" t="b">
        <f>AND(HX10&gt;='Dalyvio prielaidos'!$E$141-1,HX10&lt;'Dalyvio prielaidos'!$E$140*12+'Dalyvio prielaidos'!$E$141)</f>
        <v>0</v>
      </c>
      <c r="HY15" s="286" t="b">
        <f>AND(HY10&gt;='Dalyvio prielaidos'!$E$141-1,HY10&lt;'Dalyvio prielaidos'!$E$140*12+'Dalyvio prielaidos'!$E$141)</f>
        <v>0</v>
      </c>
      <c r="HZ15" s="286" t="b">
        <f>AND(HZ10&gt;='Dalyvio prielaidos'!$E$141-1,HZ10&lt;'Dalyvio prielaidos'!$E$140*12+'Dalyvio prielaidos'!$E$141)</f>
        <v>0</v>
      </c>
      <c r="IA15" s="95"/>
      <c r="IB15" s="286" t="b">
        <f>AND(IB10&gt;='Dalyvio prielaidos'!$E$141-1,IB10&lt;'Dalyvio prielaidos'!$E$140*12+'Dalyvio prielaidos'!$E$141)</f>
        <v>0</v>
      </c>
      <c r="IC15" s="286" t="b">
        <f>AND(IC10&gt;='Dalyvio prielaidos'!$E$141-1,IC10&lt;'Dalyvio prielaidos'!$E$140*12+'Dalyvio prielaidos'!$E$141)</f>
        <v>0</v>
      </c>
      <c r="ID15" s="286" t="b">
        <f>AND(ID10&gt;='Dalyvio prielaidos'!$E$141-1,ID10&lt;'Dalyvio prielaidos'!$E$140*12+'Dalyvio prielaidos'!$E$141)</f>
        <v>0</v>
      </c>
      <c r="IE15" s="286" t="b">
        <f>AND(IE10&gt;='Dalyvio prielaidos'!$E$141-1,IE10&lt;'Dalyvio prielaidos'!$E$140*12+'Dalyvio prielaidos'!$E$141)</f>
        <v>0</v>
      </c>
      <c r="IF15" s="286" t="b">
        <f>AND(IF10&gt;='Dalyvio prielaidos'!$E$141-1,IF10&lt;'Dalyvio prielaidos'!$E$140*12+'Dalyvio prielaidos'!$E$141)</f>
        <v>0</v>
      </c>
      <c r="IG15" s="286" t="b">
        <f>AND(IG10&gt;='Dalyvio prielaidos'!$E$141-1,IG10&lt;'Dalyvio prielaidos'!$E$140*12+'Dalyvio prielaidos'!$E$141)</f>
        <v>0</v>
      </c>
      <c r="IH15" s="286" t="b">
        <f>AND(IH10&gt;='Dalyvio prielaidos'!$E$141-1,IH10&lt;'Dalyvio prielaidos'!$E$140*12+'Dalyvio prielaidos'!$E$141)</f>
        <v>0</v>
      </c>
      <c r="II15" s="286" t="b">
        <f>AND(II10&gt;='Dalyvio prielaidos'!$E$141-1,II10&lt;'Dalyvio prielaidos'!$E$140*12+'Dalyvio prielaidos'!$E$141)</f>
        <v>0</v>
      </c>
      <c r="IJ15" s="286" t="b">
        <f>AND(IJ10&gt;='Dalyvio prielaidos'!$E$141-1,IJ10&lt;'Dalyvio prielaidos'!$E$140*12+'Dalyvio prielaidos'!$E$141)</f>
        <v>0</v>
      </c>
      <c r="IK15" s="286" t="b">
        <f>AND(IK10&gt;='Dalyvio prielaidos'!$E$141-1,IK10&lt;'Dalyvio prielaidos'!$E$140*12+'Dalyvio prielaidos'!$E$141)</f>
        <v>0</v>
      </c>
      <c r="IL15" s="286" t="b">
        <f>AND(IL10&gt;='Dalyvio prielaidos'!$E$141-1,IL10&lt;'Dalyvio prielaidos'!$E$140*12+'Dalyvio prielaidos'!$E$141)</f>
        <v>0</v>
      </c>
      <c r="IM15" s="286" t="b">
        <f>AND(IM10&gt;='Dalyvio prielaidos'!$E$141-1,IM10&lt;'Dalyvio prielaidos'!$E$140*12+'Dalyvio prielaidos'!$E$141)</f>
        <v>0</v>
      </c>
      <c r="IN15" s="95"/>
      <c r="IO15" s="286" t="b">
        <f>AND(IO10&gt;='Dalyvio prielaidos'!$E$141-1,IO10&lt;'Dalyvio prielaidos'!$E$140*12+'Dalyvio prielaidos'!$E$141)</f>
        <v>0</v>
      </c>
      <c r="IP15" s="286" t="b">
        <f>AND(IP10&gt;='Dalyvio prielaidos'!$E$141-1,IP10&lt;'Dalyvio prielaidos'!$E$140*12+'Dalyvio prielaidos'!$E$141)</f>
        <v>0</v>
      </c>
      <c r="IQ15" s="286" t="b">
        <f>AND(IQ10&gt;='Dalyvio prielaidos'!$E$141-1,IQ10&lt;'Dalyvio prielaidos'!$E$140*12+'Dalyvio prielaidos'!$E$141)</f>
        <v>0</v>
      </c>
      <c r="IR15" s="286" t="b">
        <f>AND(IR10&gt;='Dalyvio prielaidos'!$E$141-1,IR10&lt;'Dalyvio prielaidos'!$E$140*12+'Dalyvio prielaidos'!$E$141)</f>
        <v>0</v>
      </c>
      <c r="IS15" s="286" t="b">
        <f>AND(IS10&gt;='Dalyvio prielaidos'!$E$141-1,IS10&lt;'Dalyvio prielaidos'!$E$140*12+'Dalyvio prielaidos'!$E$141)</f>
        <v>0</v>
      </c>
      <c r="IT15" s="286" t="b">
        <f>AND(IT10&gt;='Dalyvio prielaidos'!$E$141-1,IT10&lt;'Dalyvio prielaidos'!$E$140*12+'Dalyvio prielaidos'!$E$141)</f>
        <v>0</v>
      </c>
      <c r="IU15" s="286" t="b">
        <f>AND(IU10&gt;='Dalyvio prielaidos'!$E$141-1,IU10&lt;'Dalyvio prielaidos'!$E$140*12+'Dalyvio prielaidos'!$E$141)</f>
        <v>0</v>
      </c>
      <c r="IV15" s="286" t="b">
        <f>AND(IV10&gt;='Dalyvio prielaidos'!$E$141-1,IV10&lt;'Dalyvio prielaidos'!$E$140*12+'Dalyvio prielaidos'!$E$141)</f>
        <v>0</v>
      </c>
      <c r="IW15" s="286" t="b">
        <f>AND(IW10&gt;='Dalyvio prielaidos'!$E$141-1,IW10&lt;'Dalyvio prielaidos'!$E$140*12+'Dalyvio prielaidos'!$E$141)</f>
        <v>0</v>
      </c>
      <c r="IX15" s="286" t="b">
        <f>AND(IX10&gt;='Dalyvio prielaidos'!$E$141-1,IX10&lt;'Dalyvio prielaidos'!$E$140*12+'Dalyvio prielaidos'!$E$141)</f>
        <v>0</v>
      </c>
      <c r="IY15" s="286" t="b">
        <f>AND(IY10&gt;='Dalyvio prielaidos'!$E$141-1,IY10&lt;'Dalyvio prielaidos'!$E$140*12+'Dalyvio prielaidos'!$E$141)</f>
        <v>0</v>
      </c>
      <c r="IZ15" s="286" t="b">
        <f>AND(IZ10&gt;='Dalyvio prielaidos'!$E$141-1,IZ10&lt;'Dalyvio prielaidos'!$E$140*12+'Dalyvio prielaidos'!$E$141)</f>
        <v>0</v>
      </c>
      <c r="JA15" s="95"/>
      <c r="JB15" s="286" t="b">
        <f>AND(JB10&gt;='Dalyvio prielaidos'!$E$141-1,JB10&lt;'Dalyvio prielaidos'!$E$140*12+'Dalyvio prielaidos'!$E$141)</f>
        <v>0</v>
      </c>
      <c r="JC15" s="286" t="b">
        <f>AND(JC10&gt;='Dalyvio prielaidos'!$E$141-1,JC10&lt;'Dalyvio prielaidos'!$E$140*12+'Dalyvio prielaidos'!$E$141)</f>
        <v>0</v>
      </c>
      <c r="JD15" s="286" t="b">
        <f>AND(JD10&gt;='Dalyvio prielaidos'!$E$141-1,JD10&lt;'Dalyvio prielaidos'!$E$140*12+'Dalyvio prielaidos'!$E$141)</f>
        <v>0</v>
      </c>
      <c r="JE15" s="286" t="b">
        <f>AND(JE10&gt;='Dalyvio prielaidos'!$E$141-1,JE10&lt;'Dalyvio prielaidos'!$E$140*12+'Dalyvio prielaidos'!$E$141)</f>
        <v>0</v>
      </c>
      <c r="JF15" s="286" t="b">
        <f>AND(JF10&gt;='Dalyvio prielaidos'!$E$141-1,JF10&lt;'Dalyvio prielaidos'!$E$140*12+'Dalyvio prielaidos'!$E$141)</f>
        <v>0</v>
      </c>
      <c r="JG15" s="286" t="b">
        <f>AND(JG10&gt;='Dalyvio prielaidos'!$E$141-1,JG10&lt;'Dalyvio prielaidos'!$E$140*12+'Dalyvio prielaidos'!$E$141)</f>
        <v>0</v>
      </c>
      <c r="JH15" s="286" t="b">
        <f>AND(JH10&gt;='Dalyvio prielaidos'!$E$141-1,JH10&lt;'Dalyvio prielaidos'!$E$140*12+'Dalyvio prielaidos'!$E$141)</f>
        <v>0</v>
      </c>
      <c r="JI15" s="286" t="b">
        <f>AND(JI10&gt;='Dalyvio prielaidos'!$E$141-1,JI10&lt;'Dalyvio prielaidos'!$E$140*12+'Dalyvio prielaidos'!$E$141)</f>
        <v>0</v>
      </c>
      <c r="JJ15" s="286" t="b">
        <f>AND(JJ10&gt;='Dalyvio prielaidos'!$E$141-1,JJ10&lt;'Dalyvio prielaidos'!$E$140*12+'Dalyvio prielaidos'!$E$141)</f>
        <v>0</v>
      </c>
      <c r="JK15" s="286" t="b">
        <f>AND(JK10&gt;='Dalyvio prielaidos'!$E$141-1,JK10&lt;'Dalyvio prielaidos'!$E$140*12+'Dalyvio prielaidos'!$E$141)</f>
        <v>0</v>
      </c>
      <c r="JL15" s="286" t="b">
        <f>AND(JL10&gt;='Dalyvio prielaidos'!$E$141-1,JL10&lt;'Dalyvio prielaidos'!$E$140*12+'Dalyvio prielaidos'!$E$141)</f>
        <v>0</v>
      </c>
      <c r="JM15" s="286" t="b">
        <f>AND(JM10&gt;='Dalyvio prielaidos'!$E$141-1,JM10&lt;'Dalyvio prielaidos'!$E$140*12+'Dalyvio prielaidos'!$E$141)</f>
        <v>0</v>
      </c>
      <c r="JN15" s="95"/>
      <c r="JO15" s="286" t="b">
        <f>AND(JO10&gt;='Dalyvio prielaidos'!$E$141-1,JO10&lt;'Dalyvio prielaidos'!$E$140*12+'Dalyvio prielaidos'!$E$141)</f>
        <v>0</v>
      </c>
      <c r="JP15" s="286" t="b">
        <f>AND(JP10&gt;='Dalyvio prielaidos'!$E$141-1,JP10&lt;'Dalyvio prielaidos'!$E$140*12+'Dalyvio prielaidos'!$E$141)</f>
        <v>0</v>
      </c>
      <c r="JQ15" s="286" t="b">
        <f>AND(JQ10&gt;='Dalyvio prielaidos'!$E$141-1,JQ10&lt;'Dalyvio prielaidos'!$E$140*12+'Dalyvio prielaidos'!$E$141)</f>
        <v>0</v>
      </c>
      <c r="JR15" s="286" t="b">
        <f>AND(JR10&gt;='Dalyvio prielaidos'!$E$141-1,JR10&lt;'Dalyvio prielaidos'!$E$140*12+'Dalyvio prielaidos'!$E$141)</f>
        <v>0</v>
      </c>
      <c r="JS15" s="286" t="b">
        <f>AND(JS10&gt;='Dalyvio prielaidos'!$E$141-1,JS10&lt;'Dalyvio prielaidos'!$E$140*12+'Dalyvio prielaidos'!$E$141)</f>
        <v>0</v>
      </c>
      <c r="JT15" s="286" t="b">
        <f>AND(JT10&gt;='Dalyvio prielaidos'!$E$141-1,JT10&lt;'Dalyvio prielaidos'!$E$140*12+'Dalyvio prielaidos'!$E$141)</f>
        <v>0</v>
      </c>
      <c r="JU15" s="286" t="b">
        <f>AND(JU10&gt;='Dalyvio prielaidos'!$E$141-1,JU10&lt;'Dalyvio prielaidos'!$E$140*12+'Dalyvio prielaidos'!$E$141)</f>
        <v>0</v>
      </c>
      <c r="JV15" s="286" t="b">
        <f>AND(JV10&gt;='Dalyvio prielaidos'!$E$141-1,JV10&lt;'Dalyvio prielaidos'!$E$140*12+'Dalyvio prielaidos'!$E$141)</f>
        <v>0</v>
      </c>
      <c r="JW15" s="286" t="b">
        <f>AND(JW10&gt;='Dalyvio prielaidos'!$E$141-1,JW10&lt;'Dalyvio prielaidos'!$E$140*12+'Dalyvio prielaidos'!$E$141)</f>
        <v>0</v>
      </c>
      <c r="JX15" s="286" t="b">
        <f>AND(JX10&gt;='Dalyvio prielaidos'!$E$141-1,JX10&lt;'Dalyvio prielaidos'!$E$140*12+'Dalyvio prielaidos'!$E$141)</f>
        <v>0</v>
      </c>
      <c r="JY15" s="286" t="b">
        <f>AND(JY10&gt;='Dalyvio prielaidos'!$E$141-1,JY10&lt;'Dalyvio prielaidos'!$E$140*12+'Dalyvio prielaidos'!$E$141)</f>
        <v>0</v>
      </c>
      <c r="JZ15" s="286" t="b">
        <f>AND(JZ10&gt;='Dalyvio prielaidos'!$E$141-1,JZ10&lt;'Dalyvio prielaidos'!$E$140*12+'Dalyvio prielaidos'!$E$141)</f>
        <v>0</v>
      </c>
      <c r="KA15" s="95"/>
      <c r="KB15" s="286" t="b">
        <f>AND(KB10&gt;='Dalyvio prielaidos'!$E$141-1,KB10&lt;'Dalyvio prielaidos'!$E$140*12+'Dalyvio prielaidos'!$E$141)</f>
        <v>0</v>
      </c>
      <c r="KC15" s="286" t="b">
        <f>AND(KC10&gt;='Dalyvio prielaidos'!$E$141-1,KC10&lt;'Dalyvio prielaidos'!$E$140*12+'Dalyvio prielaidos'!$E$141)</f>
        <v>0</v>
      </c>
      <c r="KD15" s="286" t="b">
        <f>AND(KD10&gt;='Dalyvio prielaidos'!$E$141-1,KD10&lt;'Dalyvio prielaidos'!$E$140*12+'Dalyvio prielaidos'!$E$141)</f>
        <v>0</v>
      </c>
      <c r="KE15" s="286" t="b">
        <f>AND(KE10&gt;='Dalyvio prielaidos'!$E$141-1,KE10&lt;'Dalyvio prielaidos'!$E$140*12+'Dalyvio prielaidos'!$E$141)</f>
        <v>0</v>
      </c>
      <c r="KF15" s="286" t="b">
        <f>AND(KF10&gt;='Dalyvio prielaidos'!$E$141-1,KF10&lt;'Dalyvio prielaidos'!$E$140*12+'Dalyvio prielaidos'!$E$141)</f>
        <v>0</v>
      </c>
      <c r="KG15" s="286" t="b">
        <f>AND(KG10&gt;='Dalyvio prielaidos'!$E$141-1,KG10&lt;'Dalyvio prielaidos'!$E$140*12+'Dalyvio prielaidos'!$E$141)</f>
        <v>0</v>
      </c>
      <c r="KH15" s="286" t="b">
        <f>AND(KH10&gt;='Dalyvio prielaidos'!$E$141-1,KH10&lt;'Dalyvio prielaidos'!$E$140*12+'Dalyvio prielaidos'!$E$141)</f>
        <v>0</v>
      </c>
      <c r="KI15" s="286" t="b">
        <f>AND(KI10&gt;='Dalyvio prielaidos'!$E$141-1,KI10&lt;'Dalyvio prielaidos'!$E$140*12+'Dalyvio prielaidos'!$E$141)</f>
        <v>0</v>
      </c>
      <c r="KJ15" s="286" t="b">
        <f>AND(KJ10&gt;='Dalyvio prielaidos'!$E$141-1,KJ10&lt;'Dalyvio prielaidos'!$E$140*12+'Dalyvio prielaidos'!$E$141)</f>
        <v>0</v>
      </c>
      <c r="KK15" s="286" t="b">
        <f>AND(KK10&gt;='Dalyvio prielaidos'!$E$141-1,KK10&lt;'Dalyvio prielaidos'!$E$140*12+'Dalyvio prielaidos'!$E$141)</f>
        <v>0</v>
      </c>
      <c r="KL15" s="286" t="b">
        <f>AND(KL10&gt;='Dalyvio prielaidos'!$E$141-1,KL10&lt;'Dalyvio prielaidos'!$E$140*12+'Dalyvio prielaidos'!$E$141)</f>
        <v>0</v>
      </c>
      <c r="KM15" s="286" t="b">
        <f>AND(KM10&gt;='Dalyvio prielaidos'!$E$141-1,KM10&lt;'Dalyvio prielaidos'!$E$140*12+'Dalyvio prielaidos'!$E$141)</f>
        <v>0</v>
      </c>
      <c r="KN15" s="95"/>
      <c r="KO15" s="286" t="b">
        <f>AND(KO10&gt;='Dalyvio prielaidos'!$E$141-1,KO10&lt;'Dalyvio prielaidos'!$E$140*12+'Dalyvio prielaidos'!$E$141)</f>
        <v>0</v>
      </c>
      <c r="KP15" s="286" t="b">
        <f>AND(KP10&gt;='Dalyvio prielaidos'!$E$141-1,KP10&lt;'Dalyvio prielaidos'!$E$140*12+'Dalyvio prielaidos'!$E$141)</f>
        <v>0</v>
      </c>
      <c r="KQ15" s="286" t="b">
        <f>AND(KQ10&gt;='Dalyvio prielaidos'!$E$141-1,KQ10&lt;'Dalyvio prielaidos'!$E$140*12+'Dalyvio prielaidos'!$E$141)</f>
        <v>0</v>
      </c>
      <c r="KR15" s="286" t="b">
        <f>AND(KR10&gt;='Dalyvio prielaidos'!$E$141-1,KR10&lt;'Dalyvio prielaidos'!$E$140*12+'Dalyvio prielaidos'!$E$141)</f>
        <v>0</v>
      </c>
      <c r="KS15" s="286" t="b">
        <f>AND(KS10&gt;='Dalyvio prielaidos'!$E$141-1,KS10&lt;'Dalyvio prielaidos'!$E$140*12+'Dalyvio prielaidos'!$E$141)</f>
        <v>0</v>
      </c>
      <c r="KT15" s="286" t="b">
        <f>AND(KT10&gt;='Dalyvio prielaidos'!$E$141-1,KT10&lt;'Dalyvio prielaidos'!$E$140*12+'Dalyvio prielaidos'!$E$141)</f>
        <v>0</v>
      </c>
      <c r="KU15" s="286" t="b">
        <f>AND(KU10&gt;='Dalyvio prielaidos'!$E$141-1,KU10&lt;'Dalyvio prielaidos'!$E$140*12+'Dalyvio prielaidos'!$E$141)</f>
        <v>0</v>
      </c>
      <c r="KV15" s="286" t="b">
        <f>AND(KV10&gt;='Dalyvio prielaidos'!$E$141-1,KV10&lt;'Dalyvio prielaidos'!$E$140*12+'Dalyvio prielaidos'!$E$141)</f>
        <v>0</v>
      </c>
      <c r="KW15" s="286" t="b">
        <f>AND(KW10&gt;='Dalyvio prielaidos'!$E$141-1,KW10&lt;'Dalyvio prielaidos'!$E$140*12+'Dalyvio prielaidos'!$E$141)</f>
        <v>0</v>
      </c>
      <c r="KX15" s="286" t="b">
        <f>AND(KX10&gt;='Dalyvio prielaidos'!$E$141-1,KX10&lt;'Dalyvio prielaidos'!$E$140*12+'Dalyvio prielaidos'!$E$141)</f>
        <v>0</v>
      </c>
      <c r="KY15" s="286" t="b">
        <f>AND(KY10&gt;='Dalyvio prielaidos'!$E$141-1,KY10&lt;'Dalyvio prielaidos'!$E$140*12+'Dalyvio prielaidos'!$E$141)</f>
        <v>0</v>
      </c>
      <c r="KZ15" s="286" t="b">
        <f>AND(KZ10&gt;='Dalyvio prielaidos'!$E$141-1,KZ10&lt;'Dalyvio prielaidos'!$E$140*12+'Dalyvio prielaidos'!$E$141)</f>
        <v>0</v>
      </c>
      <c r="LA15" s="95"/>
      <c r="LB15" s="286" t="b">
        <f>AND(LB10&gt;='Dalyvio prielaidos'!$E$141-1,LB10&lt;'Dalyvio prielaidos'!$E$140*12+'Dalyvio prielaidos'!$E$141)</f>
        <v>0</v>
      </c>
      <c r="LC15" s="286" t="b">
        <f>AND(LC10&gt;='Dalyvio prielaidos'!$E$141-1,LC10&lt;'Dalyvio prielaidos'!$E$140*12+'Dalyvio prielaidos'!$E$141)</f>
        <v>0</v>
      </c>
      <c r="LD15" s="286" t="b">
        <f>AND(LD10&gt;='Dalyvio prielaidos'!$E$141-1,LD10&lt;'Dalyvio prielaidos'!$E$140*12+'Dalyvio prielaidos'!$E$141)</f>
        <v>0</v>
      </c>
      <c r="LE15" s="286" t="b">
        <f>AND(LE10&gt;='Dalyvio prielaidos'!$E$141-1,LE10&lt;'Dalyvio prielaidos'!$E$140*12+'Dalyvio prielaidos'!$E$141)</f>
        <v>0</v>
      </c>
      <c r="LF15" s="286" t="b">
        <f>AND(LF10&gt;='Dalyvio prielaidos'!$E$141-1,LF10&lt;'Dalyvio prielaidos'!$E$140*12+'Dalyvio prielaidos'!$E$141)</f>
        <v>0</v>
      </c>
      <c r="LG15" s="286" t="b">
        <f>AND(LG10&gt;='Dalyvio prielaidos'!$E$141-1,LG10&lt;'Dalyvio prielaidos'!$E$140*12+'Dalyvio prielaidos'!$E$141)</f>
        <v>0</v>
      </c>
      <c r="LH15" s="286" t="b">
        <f>AND(LH10&gt;='Dalyvio prielaidos'!$E$141-1,LH10&lt;'Dalyvio prielaidos'!$E$140*12+'Dalyvio prielaidos'!$E$141)</f>
        <v>0</v>
      </c>
      <c r="LI15" s="286" t="b">
        <f>AND(LI10&gt;='Dalyvio prielaidos'!$E$141-1,LI10&lt;'Dalyvio prielaidos'!$E$140*12+'Dalyvio prielaidos'!$E$141)</f>
        <v>0</v>
      </c>
      <c r="LJ15" s="286" t="b">
        <f>AND(LJ10&gt;='Dalyvio prielaidos'!$E$141-1,LJ10&lt;'Dalyvio prielaidos'!$E$140*12+'Dalyvio prielaidos'!$E$141)</f>
        <v>0</v>
      </c>
      <c r="LK15" s="286" t="b">
        <f>AND(LK10&gt;='Dalyvio prielaidos'!$E$141-1,LK10&lt;'Dalyvio prielaidos'!$E$140*12+'Dalyvio prielaidos'!$E$141)</f>
        <v>0</v>
      </c>
      <c r="LL15" s="286" t="b">
        <f>AND(LL10&gt;='Dalyvio prielaidos'!$E$141-1,LL10&lt;'Dalyvio prielaidos'!$E$140*12+'Dalyvio prielaidos'!$E$141)</f>
        <v>0</v>
      </c>
      <c r="LM15" s="286" t="b">
        <f>AND(LM10&gt;='Dalyvio prielaidos'!$E$141-1,LM10&lt;'Dalyvio prielaidos'!$E$140*12+'Dalyvio prielaidos'!$E$141)</f>
        <v>0</v>
      </c>
      <c r="LN15" s="284"/>
    </row>
    <row r="16" spans="1:326" s="58" customFormat="1" hidden="1" outlineLevel="1">
      <c r="A16" s="286" t="s">
        <v>341</v>
      </c>
      <c r="B16" s="286" t="b">
        <f>AND(B10&lt;'Dalyvio prielaidos'!$E$141)</f>
        <v>1</v>
      </c>
      <c r="C16" s="286" t="b">
        <f>AND(C10&lt;'Dalyvio prielaidos'!$E$141)</f>
        <v>1</v>
      </c>
      <c r="D16" s="286" t="b">
        <f>AND(D10&lt;'Dalyvio prielaidos'!$E$141)</f>
        <v>1</v>
      </c>
      <c r="E16" s="286" t="b">
        <f>AND(E10&lt;'Dalyvio prielaidos'!$E$141)</f>
        <v>1</v>
      </c>
      <c r="F16" s="286" t="b">
        <f>AND(F10&lt;'Dalyvio prielaidos'!$E$141)</f>
        <v>1</v>
      </c>
      <c r="G16" s="286" t="b">
        <f>AND(G10&lt;'Dalyvio prielaidos'!$E$141)</f>
        <v>1</v>
      </c>
      <c r="H16" s="286" t="b">
        <f>AND(H10&lt;'Dalyvio prielaidos'!$E$141)</f>
        <v>1</v>
      </c>
      <c r="I16" s="286" t="b">
        <f>AND(I10&lt;'Dalyvio prielaidos'!$E$141)</f>
        <v>1</v>
      </c>
      <c r="J16" s="286" t="b">
        <f>AND(J10&lt;'Dalyvio prielaidos'!$E$141)</f>
        <v>1</v>
      </c>
      <c r="K16" s="286" t="b">
        <f>AND(K10&lt;'Dalyvio prielaidos'!$E$141)</f>
        <v>1</v>
      </c>
      <c r="L16" s="286" t="b">
        <f>AND(L10&lt;'Dalyvio prielaidos'!$E$141)</f>
        <v>1</v>
      </c>
      <c r="M16" s="286" t="b">
        <f>AND(M10&lt;'Dalyvio prielaidos'!$E$141)</f>
        <v>1</v>
      </c>
      <c r="N16" s="84"/>
      <c r="O16" s="286" t="b">
        <f>AND(O10&lt;'Dalyvio prielaidos'!$E$141)</f>
        <v>1</v>
      </c>
      <c r="P16" s="286" t="b">
        <f>AND(P10&lt;'Dalyvio prielaidos'!$E$141)</f>
        <v>1</v>
      </c>
      <c r="Q16" s="286" t="b">
        <f>AND(Q10&lt;'Dalyvio prielaidos'!$E$141)</f>
        <v>1</v>
      </c>
      <c r="R16" s="286" t="b">
        <f>AND(R10&lt;'Dalyvio prielaidos'!$E$141)</f>
        <v>1</v>
      </c>
      <c r="S16" s="286" t="b">
        <f>AND(S10&lt;'Dalyvio prielaidos'!$E$141)</f>
        <v>1</v>
      </c>
      <c r="T16" s="286" t="b">
        <f>AND(T10&lt;'Dalyvio prielaidos'!$E$141)</f>
        <v>1</v>
      </c>
      <c r="U16" s="286" t="b">
        <f>AND(U10&lt;'Dalyvio prielaidos'!$E$141)</f>
        <v>1</v>
      </c>
      <c r="V16" s="286" t="b">
        <f>AND(V10&lt;'Dalyvio prielaidos'!$E$141)</f>
        <v>1</v>
      </c>
      <c r="W16" s="286" t="b">
        <f>AND(W10&lt;'Dalyvio prielaidos'!$E$141)</f>
        <v>1</v>
      </c>
      <c r="X16" s="286" t="b">
        <f>AND(X10&lt;'Dalyvio prielaidos'!$E$141)</f>
        <v>1</v>
      </c>
      <c r="Y16" s="286" t="b">
        <f>AND(Y10&lt;'Dalyvio prielaidos'!$E$141)</f>
        <v>1</v>
      </c>
      <c r="Z16" s="286" t="b">
        <f>AND(Z10&lt;'Dalyvio prielaidos'!$E$141)</f>
        <v>1</v>
      </c>
      <c r="AA16" s="84"/>
      <c r="AB16" s="286" t="b">
        <f>AND(AB10&lt;'Dalyvio prielaidos'!$E$141)</f>
        <v>1</v>
      </c>
      <c r="AC16" s="286" t="b">
        <f>AND(AC10&lt;'Dalyvio prielaidos'!$E$141)</f>
        <v>1</v>
      </c>
      <c r="AD16" s="286" t="b">
        <f>AND(AD10&lt;'Dalyvio prielaidos'!$E$141)</f>
        <v>1</v>
      </c>
      <c r="AE16" s="286" t="b">
        <f>AND(AE10&lt;'Dalyvio prielaidos'!$E$141)</f>
        <v>1</v>
      </c>
      <c r="AF16" s="286" t="b">
        <f>AND(AF10&lt;'Dalyvio prielaidos'!$E$141)</f>
        <v>1</v>
      </c>
      <c r="AG16" s="286" t="b">
        <f>AND(AG10&lt;'Dalyvio prielaidos'!$E$141)</f>
        <v>1</v>
      </c>
      <c r="AH16" s="286" t="b">
        <f>AND(AH10&lt;'Dalyvio prielaidos'!$E$141)</f>
        <v>1</v>
      </c>
      <c r="AI16" s="286" t="b">
        <f>AND(AI10&lt;'Dalyvio prielaidos'!$E$141)</f>
        <v>1</v>
      </c>
      <c r="AJ16" s="286" t="b">
        <f>AND(AJ10&lt;'Dalyvio prielaidos'!$E$141)</f>
        <v>1</v>
      </c>
      <c r="AK16" s="286" t="b">
        <f>AND(AK10&lt;'Dalyvio prielaidos'!$E$141)</f>
        <v>1</v>
      </c>
      <c r="AL16" s="286" t="b">
        <f>AND(AL10&lt;'Dalyvio prielaidos'!$E$141)</f>
        <v>1</v>
      </c>
      <c r="AM16" s="286" t="b">
        <f>AND(AM10&lt;'Dalyvio prielaidos'!$E$141)</f>
        <v>1</v>
      </c>
      <c r="AN16" s="84"/>
      <c r="AO16" s="286" t="b">
        <f>AND(AO10&lt;'Dalyvio prielaidos'!$E$141)</f>
        <v>0</v>
      </c>
      <c r="AP16" s="286" t="b">
        <f>AND(AP10&lt;'Dalyvio prielaidos'!$E$141)</f>
        <v>0</v>
      </c>
      <c r="AQ16" s="286" t="b">
        <f>AND(AQ10&lt;'Dalyvio prielaidos'!$E$141)</f>
        <v>0</v>
      </c>
      <c r="AR16" s="286" t="b">
        <f>AND(AR10&lt;'Dalyvio prielaidos'!$E$141)</f>
        <v>0</v>
      </c>
      <c r="AS16" s="286" t="b">
        <f>AND(AS10&lt;'Dalyvio prielaidos'!$E$141)</f>
        <v>0</v>
      </c>
      <c r="AT16" s="286" t="b">
        <f>AND(AT10&lt;'Dalyvio prielaidos'!$E$141)</f>
        <v>0</v>
      </c>
      <c r="AU16" s="286" t="b">
        <f>AND(AU10&lt;'Dalyvio prielaidos'!$E$141)</f>
        <v>0</v>
      </c>
      <c r="AV16" s="286" t="b">
        <f>AND(AV10&lt;'Dalyvio prielaidos'!$E$141)</f>
        <v>0</v>
      </c>
      <c r="AW16" s="286" t="b">
        <f>AND(AW10&lt;'Dalyvio prielaidos'!$E$141)</f>
        <v>0</v>
      </c>
      <c r="AX16" s="286" t="b">
        <f>AND(AX10&lt;'Dalyvio prielaidos'!$E$141)</f>
        <v>0</v>
      </c>
      <c r="AY16" s="286" t="b">
        <f>AND(AY10&lt;'Dalyvio prielaidos'!$E$141)</f>
        <v>0</v>
      </c>
      <c r="AZ16" s="286" t="b">
        <f>AND(AZ10&lt;'Dalyvio prielaidos'!$E$141)</f>
        <v>0</v>
      </c>
      <c r="BA16" s="84"/>
      <c r="BB16" s="286" t="b">
        <f>AND(BB10&lt;'Dalyvio prielaidos'!$E$141)</f>
        <v>0</v>
      </c>
      <c r="BC16" s="286" t="b">
        <f>AND(BC10&lt;'Dalyvio prielaidos'!$E$141)</f>
        <v>0</v>
      </c>
      <c r="BD16" s="286" t="b">
        <f>AND(BD10&lt;'Dalyvio prielaidos'!$E$141)</f>
        <v>0</v>
      </c>
      <c r="BE16" s="286" t="b">
        <f>AND(BE10&lt;'Dalyvio prielaidos'!$E$141)</f>
        <v>0</v>
      </c>
      <c r="BF16" s="286" t="b">
        <f>AND(BF10&lt;'Dalyvio prielaidos'!$E$141)</f>
        <v>0</v>
      </c>
      <c r="BG16" s="286" t="b">
        <f>AND(BG10&lt;'Dalyvio prielaidos'!$E$141)</f>
        <v>0</v>
      </c>
      <c r="BH16" s="286" t="b">
        <f>AND(BH10&lt;'Dalyvio prielaidos'!$E$141)</f>
        <v>0</v>
      </c>
      <c r="BI16" s="286" t="b">
        <f>AND(BI10&lt;'Dalyvio prielaidos'!$E$141)</f>
        <v>0</v>
      </c>
      <c r="BJ16" s="286" t="b">
        <f>AND(BJ10&lt;'Dalyvio prielaidos'!$E$141)</f>
        <v>0</v>
      </c>
      <c r="BK16" s="286" t="b">
        <f>AND(BK10&lt;'Dalyvio prielaidos'!$E$141)</f>
        <v>0</v>
      </c>
      <c r="BL16" s="286" t="b">
        <f>AND(BL10&lt;'Dalyvio prielaidos'!$E$141)</f>
        <v>0</v>
      </c>
      <c r="BM16" s="286" t="b">
        <f>AND(BM10&lt;'Dalyvio prielaidos'!$E$141)</f>
        <v>0</v>
      </c>
      <c r="BN16" s="84"/>
      <c r="BO16" s="286" t="b">
        <f>AND(BO10&lt;'Dalyvio prielaidos'!$E$141)</f>
        <v>0</v>
      </c>
      <c r="BP16" s="286" t="b">
        <f>AND(BP10&lt;'Dalyvio prielaidos'!$E$141)</f>
        <v>0</v>
      </c>
      <c r="BQ16" s="286" t="b">
        <f>AND(BQ10&lt;'Dalyvio prielaidos'!$E$141)</f>
        <v>0</v>
      </c>
      <c r="BR16" s="286" t="b">
        <f>AND(BR10&lt;'Dalyvio prielaidos'!$E$141)</f>
        <v>0</v>
      </c>
      <c r="BS16" s="286" t="b">
        <f>AND(BS10&lt;'Dalyvio prielaidos'!$E$141)</f>
        <v>0</v>
      </c>
      <c r="BT16" s="286" t="b">
        <f>AND(BT10&lt;'Dalyvio prielaidos'!$E$141)</f>
        <v>0</v>
      </c>
      <c r="BU16" s="286" t="b">
        <f>AND(BU10&lt;'Dalyvio prielaidos'!$E$141)</f>
        <v>0</v>
      </c>
      <c r="BV16" s="286" t="b">
        <f>AND(BV10&lt;'Dalyvio prielaidos'!$E$141)</f>
        <v>0</v>
      </c>
      <c r="BW16" s="286" t="b">
        <f>AND(BW10&lt;'Dalyvio prielaidos'!$E$141)</f>
        <v>0</v>
      </c>
      <c r="BX16" s="286" t="b">
        <f>AND(BX10&lt;'Dalyvio prielaidos'!$E$141)</f>
        <v>0</v>
      </c>
      <c r="BY16" s="286" t="b">
        <f>AND(BY10&lt;'Dalyvio prielaidos'!$E$141)</f>
        <v>0</v>
      </c>
      <c r="BZ16" s="286" t="b">
        <f>AND(BZ10&lt;'Dalyvio prielaidos'!$E$141)</f>
        <v>0</v>
      </c>
      <c r="CA16" s="84"/>
      <c r="CB16" s="286" t="b">
        <f>AND(CB10&lt;'Dalyvio prielaidos'!$E$141)</f>
        <v>0</v>
      </c>
      <c r="CC16" s="286" t="b">
        <f>AND(CC10&lt;'Dalyvio prielaidos'!$E$141)</f>
        <v>0</v>
      </c>
      <c r="CD16" s="286" t="b">
        <f>AND(CD10&lt;'Dalyvio prielaidos'!$E$141)</f>
        <v>0</v>
      </c>
      <c r="CE16" s="286" t="b">
        <f>AND(CE10&lt;'Dalyvio prielaidos'!$E$141)</f>
        <v>0</v>
      </c>
      <c r="CF16" s="286" t="b">
        <f>AND(CF10&lt;'Dalyvio prielaidos'!$E$141)</f>
        <v>0</v>
      </c>
      <c r="CG16" s="286" t="b">
        <f>AND(CG10&lt;'Dalyvio prielaidos'!$E$141)</f>
        <v>0</v>
      </c>
      <c r="CH16" s="286" t="b">
        <f>AND(CH10&lt;'Dalyvio prielaidos'!$E$141)</f>
        <v>0</v>
      </c>
      <c r="CI16" s="286" t="b">
        <f>AND(CI10&lt;'Dalyvio prielaidos'!$E$141)</f>
        <v>0</v>
      </c>
      <c r="CJ16" s="286" t="b">
        <f>AND(CJ10&lt;'Dalyvio prielaidos'!$E$141)</f>
        <v>0</v>
      </c>
      <c r="CK16" s="286" t="b">
        <f>AND(CK10&lt;'Dalyvio prielaidos'!$E$141)</f>
        <v>0</v>
      </c>
      <c r="CL16" s="286" t="b">
        <f>AND(CL10&lt;'Dalyvio prielaidos'!$E$141)</f>
        <v>0</v>
      </c>
      <c r="CM16" s="286" t="b">
        <f>AND(CM10&lt;'Dalyvio prielaidos'!$E$141)</f>
        <v>0</v>
      </c>
      <c r="CN16" s="84"/>
      <c r="CO16" s="286" t="b">
        <f>AND(CO10&lt;'Dalyvio prielaidos'!$E$141)</f>
        <v>0</v>
      </c>
      <c r="CP16" s="286" t="b">
        <f>AND(CP10&lt;'Dalyvio prielaidos'!$E$141)</f>
        <v>0</v>
      </c>
      <c r="CQ16" s="286" t="b">
        <f>AND(CQ10&lt;'Dalyvio prielaidos'!$E$141)</f>
        <v>0</v>
      </c>
      <c r="CR16" s="286" t="b">
        <f>AND(CR10&lt;'Dalyvio prielaidos'!$E$141)</f>
        <v>0</v>
      </c>
      <c r="CS16" s="286" t="b">
        <f>AND(CS10&lt;'Dalyvio prielaidos'!$E$141)</f>
        <v>0</v>
      </c>
      <c r="CT16" s="286" t="b">
        <f>AND(CT10&lt;'Dalyvio prielaidos'!$E$141)</f>
        <v>0</v>
      </c>
      <c r="CU16" s="286" t="b">
        <f>AND(CU10&lt;'Dalyvio prielaidos'!$E$141)</f>
        <v>0</v>
      </c>
      <c r="CV16" s="286" t="b">
        <f>AND(CV10&lt;'Dalyvio prielaidos'!$E$141)</f>
        <v>0</v>
      </c>
      <c r="CW16" s="286" t="b">
        <f>AND(CW10&lt;'Dalyvio prielaidos'!$E$141)</f>
        <v>0</v>
      </c>
      <c r="CX16" s="286" t="b">
        <f>AND(CX10&lt;'Dalyvio prielaidos'!$E$141)</f>
        <v>0</v>
      </c>
      <c r="CY16" s="286" t="b">
        <f>AND(CY10&lt;'Dalyvio prielaidos'!$E$141)</f>
        <v>0</v>
      </c>
      <c r="CZ16" s="286" t="b">
        <f>AND(CZ10&lt;'Dalyvio prielaidos'!$E$141)</f>
        <v>0</v>
      </c>
      <c r="DA16" s="84"/>
      <c r="DB16" s="286" t="b">
        <f>AND(DB10&lt;'Dalyvio prielaidos'!$E$141)</f>
        <v>0</v>
      </c>
      <c r="DC16" s="286" t="b">
        <f>AND(DC10&lt;'Dalyvio prielaidos'!$E$141)</f>
        <v>0</v>
      </c>
      <c r="DD16" s="286" t="b">
        <f>AND(DD10&lt;'Dalyvio prielaidos'!$E$141)</f>
        <v>0</v>
      </c>
      <c r="DE16" s="286" t="b">
        <f>AND(DE10&lt;'Dalyvio prielaidos'!$E$141)</f>
        <v>0</v>
      </c>
      <c r="DF16" s="286" t="b">
        <f>AND(DF10&lt;'Dalyvio prielaidos'!$E$141)</f>
        <v>0</v>
      </c>
      <c r="DG16" s="286" t="b">
        <f>AND(DG10&lt;'Dalyvio prielaidos'!$E$141)</f>
        <v>0</v>
      </c>
      <c r="DH16" s="286" t="b">
        <f>AND(DH10&lt;'Dalyvio prielaidos'!$E$141)</f>
        <v>0</v>
      </c>
      <c r="DI16" s="286" t="b">
        <f>AND(DI10&lt;'Dalyvio prielaidos'!$E$141)</f>
        <v>0</v>
      </c>
      <c r="DJ16" s="286" t="b">
        <f>AND(DJ10&lt;'Dalyvio prielaidos'!$E$141)</f>
        <v>0</v>
      </c>
      <c r="DK16" s="286" t="b">
        <f>AND(DK10&lt;'Dalyvio prielaidos'!$E$141)</f>
        <v>0</v>
      </c>
      <c r="DL16" s="286" t="b">
        <f>AND(DL10&lt;'Dalyvio prielaidos'!$E$141)</f>
        <v>0</v>
      </c>
      <c r="DM16" s="286" t="b">
        <f>AND(DM10&lt;'Dalyvio prielaidos'!$E$141)</f>
        <v>0</v>
      </c>
      <c r="DN16" s="84"/>
      <c r="DO16" s="286" t="b">
        <f>AND(DO10&lt;'Dalyvio prielaidos'!$E$141)</f>
        <v>0</v>
      </c>
      <c r="DP16" s="286" t="b">
        <f>AND(DP10&lt;'Dalyvio prielaidos'!$E$141)</f>
        <v>0</v>
      </c>
      <c r="DQ16" s="286" t="b">
        <f>AND(DQ10&lt;'Dalyvio prielaidos'!$E$141)</f>
        <v>0</v>
      </c>
      <c r="DR16" s="286" t="b">
        <f>AND(DR10&lt;'Dalyvio prielaidos'!$E$141)</f>
        <v>0</v>
      </c>
      <c r="DS16" s="286" t="b">
        <f>AND(DS10&lt;'Dalyvio prielaidos'!$E$141)</f>
        <v>0</v>
      </c>
      <c r="DT16" s="286" t="b">
        <f>AND(DT10&lt;'Dalyvio prielaidos'!$E$141)</f>
        <v>0</v>
      </c>
      <c r="DU16" s="286" t="b">
        <f>AND(DU10&lt;'Dalyvio prielaidos'!$E$141)</f>
        <v>0</v>
      </c>
      <c r="DV16" s="286" t="b">
        <f>AND(DV10&lt;'Dalyvio prielaidos'!$E$141)</f>
        <v>0</v>
      </c>
      <c r="DW16" s="286" t="b">
        <f>AND(DW10&lt;'Dalyvio prielaidos'!$E$141)</f>
        <v>0</v>
      </c>
      <c r="DX16" s="286" t="b">
        <f>AND(DX10&lt;'Dalyvio prielaidos'!$E$141)</f>
        <v>0</v>
      </c>
      <c r="DY16" s="286" t="b">
        <f>AND(DY10&lt;'Dalyvio prielaidos'!$E$141)</f>
        <v>0</v>
      </c>
      <c r="DZ16" s="286" t="b">
        <f>AND(DZ10&lt;'Dalyvio prielaidos'!$E$141)</f>
        <v>0</v>
      </c>
      <c r="EA16" s="84"/>
      <c r="EB16" s="286" t="b">
        <f>AND(EB10&lt;'Dalyvio prielaidos'!$E$141)</f>
        <v>0</v>
      </c>
      <c r="EC16" s="286" t="b">
        <f>AND(EC10&lt;'Dalyvio prielaidos'!$E$141)</f>
        <v>0</v>
      </c>
      <c r="ED16" s="286" t="b">
        <f>AND(ED10&lt;'Dalyvio prielaidos'!$E$141)</f>
        <v>0</v>
      </c>
      <c r="EE16" s="286" t="b">
        <f>AND(EE10&lt;'Dalyvio prielaidos'!$E$141)</f>
        <v>0</v>
      </c>
      <c r="EF16" s="286" t="b">
        <f>AND(EF10&lt;'Dalyvio prielaidos'!$E$141)</f>
        <v>0</v>
      </c>
      <c r="EG16" s="286" t="b">
        <f>AND(EG10&lt;'Dalyvio prielaidos'!$E$141)</f>
        <v>0</v>
      </c>
      <c r="EH16" s="286" t="b">
        <f>AND(EH10&lt;'Dalyvio prielaidos'!$E$141)</f>
        <v>0</v>
      </c>
      <c r="EI16" s="286" t="b">
        <f>AND(EI10&lt;'Dalyvio prielaidos'!$E$141)</f>
        <v>0</v>
      </c>
      <c r="EJ16" s="286" t="b">
        <f>AND(EJ10&lt;'Dalyvio prielaidos'!$E$141)</f>
        <v>0</v>
      </c>
      <c r="EK16" s="286" t="b">
        <f>AND(EK10&lt;'Dalyvio prielaidos'!$E$141)</f>
        <v>0</v>
      </c>
      <c r="EL16" s="286" t="b">
        <f>AND(EL10&lt;'Dalyvio prielaidos'!$E$141)</f>
        <v>0</v>
      </c>
      <c r="EM16" s="286" t="b">
        <f>AND(EM10&lt;'Dalyvio prielaidos'!$E$141)</f>
        <v>0</v>
      </c>
      <c r="EN16" s="84"/>
      <c r="EO16" s="286" t="b">
        <f>AND(EO10&lt;'Dalyvio prielaidos'!$E$141)</f>
        <v>0</v>
      </c>
      <c r="EP16" s="286" t="b">
        <f>AND(EP10&lt;'Dalyvio prielaidos'!$E$141)</f>
        <v>0</v>
      </c>
      <c r="EQ16" s="286" t="b">
        <f>AND(EQ10&lt;'Dalyvio prielaidos'!$E$141)</f>
        <v>0</v>
      </c>
      <c r="ER16" s="286" t="b">
        <f>AND(ER10&lt;'Dalyvio prielaidos'!$E$141)</f>
        <v>0</v>
      </c>
      <c r="ES16" s="286" t="b">
        <f>AND(ES10&lt;'Dalyvio prielaidos'!$E$141)</f>
        <v>0</v>
      </c>
      <c r="ET16" s="286" t="b">
        <f>AND(ET10&lt;'Dalyvio prielaidos'!$E$141)</f>
        <v>0</v>
      </c>
      <c r="EU16" s="286" t="b">
        <f>AND(EU10&lt;'Dalyvio prielaidos'!$E$141)</f>
        <v>0</v>
      </c>
      <c r="EV16" s="286" t="b">
        <f>AND(EV10&lt;'Dalyvio prielaidos'!$E$141)</f>
        <v>0</v>
      </c>
      <c r="EW16" s="286" t="b">
        <f>AND(EW10&lt;'Dalyvio prielaidos'!$E$141)</f>
        <v>0</v>
      </c>
      <c r="EX16" s="286" t="b">
        <f>AND(EX10&lt;'Dalyvio prielaidos'!$E$141)</f>
        <v>0</v>
      </c>
      <c r="EY16" s="286" t="b">
        <f>AND(EY10&lt;'Dalyvio prielaidos'!$E$141)</f>
        <v>0</v>
      </c>
      <c r="EZ16" s="286" t="b">
        <f>AND(EZ10&lt;'Dalyvio prielaidos'!$E$141)</f>
        <v>0</v>
      </c>
      <c r="FA16" s="84"/>
      <c r="FB16" s="286" t="b">
        <f>AND(FB10&lt;'Dalyvio prielaidos'!$E$141)</f>
        <v>0</v>
      </c>
      <c r="FC16" s="286" t="b">
        <f>AND(FC10&lt;'Dalyvio prielaidos'!$E$141)</f>
        <v>0</v>
      </c>
      <c r="FD16" s="286" t="b">
        <f>AND(FD10&lt;'Dalyvio prielaidos'!$E$141)</f>
        <v>0</v>
      </c>
      <c r="FE16" s="286" t="b">
        <f>AND(FE10&lt;'Dalyvio prielaidos'!$E$141)</f>
        <v>0</v>
      </c>
      <c r="FF16" s="286" t="b">
        <f>AND(FF10&lt;'Dalyvio prielaidos'!$E$141)</f>
        <v>0</v>
      </c>
      <c r="FG16" s="286" t="b">
        <f>AND(FG10&lt;'Dalyvio prielaidos'!$E$141)</f>
        <v>0</v>
      </c>
      <c r="FH16" s="286" t="b">
        <f>AND(FH10&lt;'Dalyvio prielaidos'!$E$141)</f>
        <v>0</v>
      </c>
      <c r="FI16" s="286" t="b">
        <f>AND(FI10&lt;'Dalyvio prielaidos'!$E$141)</f>
        <v>0</v>
      </c>
      <c r="FJ16" s="286" t="b">
        <f>AND(FJ10&lt;'Dalyvio prielaidos'!$E$141)</f>
        <v>0</v>
      </c>
      <c r="FK16" s="286" t="b">
        <f>AND(FK10&lt;'Dalyvio prielaidos'!$E$141)</f>
        <v>0</v>
      </c>
      <c r="FL16" s="286" t="b">
        <f>AND(FL10&lt;'Dalyvio prielaidos'!$E$141)</f>
        <v>0</v>
      </c>
      <c r="FM16" s="286" t="b">
        <f>AND(FM10&lt;'Dalyvio prielaidos'!$E$141)</f>
        <v>0</v>
      </c>
      <c r="FN16" s="84"/>
      <c r="FO16" s="286" t="b">
        <f>AND(FO10&lt;'Dalyvio prielaidos'!$E$141)</f>
        <v>0</v>
      </c>
      <c r="FP16" s="286" t="b">
        <f>AND(FP10&lt;'Dalyvio prielaidos'!$E$141)</f>
        <v>0</v>
      </c>
      <c r="FQ16" s="286" t="b">
        <f>AND(FQ10&lt;'Dalyvio prielaidos'!$E$141)</f>
        <v>0</v>
      </c>
      <c r="FR16" s="286" t="b">
        <f>AND(FR10&lt;'Dalyvio prielaidos'!$E$141)</f>
        <v>0</v>
      </c>
      <c r="FS16" s="286" t="b">
        <f>AND(FS10&lt;'Dalyvio prielaidos'!$E$141)</f>
        <v>0</v>
      </c>
      <c r="FT16" s="286" t="b">
        <f>AND(FT10&lt;'Dalyvio prielaidos'!$E$141)</f>
        <v>0</v>
      </c>
      <c r="FU16" s="286" t="b">
        <f>AND(FU10&lt;'Dalyvio prielaidos'!$E$141)</f>
        <v>0</v>
      </c>
      <c r="FV16" s="286" t="b">
        <f>AND(FV10&lt;'Dalyvio prielaidos'!$E$141)</f>
        <v>0</v>
      </c>
      <c r="FW16" s="286" t="b">
        <f>AND(FW10&lt;'Dalyvio prielaidos'!$E$141)</f>
        <v>0</v>
      </c>
      <c r="FX16" s="286" t="b">
        <f>AND(FX10&lt;'Dalyvio prielaidos'!$E$141)</f>
        <v>0</v>
      </c>
      <c r="FY16" s="286" t="b">
        <f>AND(FY10&lt;'Dalyvio prielaidos'!$E$141)</f>
        <v>0</v>
      </c>
      <c r="FZ16" s="286" t="b">
        <f>AND(FZ10&lt;'Dalyvio prielaidos'!$E$141)</f>
        <v>0</v>
      </c>
      <c r="GA16" s="84"/>
      <c r="GB16" s="286" t="b">
        <f>AND(GB10&lt;'Dalyvio prielaidos'!$E$141)</f>
        <v>0</v>
      </c>
      <c r="GC16" s="286" t="b">
        <f>AND(GC10&lt;'Dalyvio prielaidos'!$E$141)</f>
        <v>0</v>
      </c>
      <c r="GD16" s="286" t="b">
        <f>AND(GD10&lt;'Dalyvio prielaidos'!$E$141)</f>
        <v>0</v>
      </c>
      <c r="GE16" s="286" t="b">
        <f>AND(GE10&lt;'Dalyvio prielaidos'!$E$141)</f>
        <v>0</v>
      </c>
      <c r="GF16" s="286" t="b">
        <f>AND(GF10&lt;'Dalyvio prielaidos'!$E$141)</f>
        <v>0</v>
      </c>
      <c r="GG16" s="286" t="b">
        <f>AND(GG10&lt;'Dalyvio prielaidos'!$E$141)</f>
        <v>0</v>
      </c>
      <c r="GH16" s="286" t="b">
        <f>AND(GH10&lt;'Dalyvio prielaidos'!$E$141)</f>
        <v>0</v>
      </c>
      <c r="GI16" s="286" t="b">
        <f>AND(GI10&lt;'Dalyvio prielaidos'!$E$141)</f>
        <v>0</v>
      </c>
      <c r="GJ16" s="286" t="b">
        <f>AND(GJ10&lt;'Dalyvio prielaidos'!$E$141)</f>
        <v>0</v>
      </c>
      <c r="GK16" s="286" t="b">
        <f>AND(GK10&lt;'Dalyvio prielaidos'!$E$141)</f>
        <v>0</v>
      </c>
      <c r="GL16" s="286" t="b">
        <f>AND(GL10&lt;'Dalyvio prielaidos'!$E$141)</f>
        <v>0</v>
      </c>
      <c r="GM16" s="286" t="b">
        <f>AND(GM10&lt;'Dalyvio prielaidos'!$E$141)</f>
        <v>0</v>
      </c>
      <c r="GN16" s="84"/>
      <c r="GO16" s="286" t="b">
        <f>AND(GO10&lt;'Dalyvio prielaidos'!$E$141)</f>
        <v>0</v>
      </c>
      <c r="GP16" s="286" t="b">
        <f>AND(GP10&lt;'Dalyvio prielaidos'!$E$141)</f>
        <v>0</v>
      </c>
      <c r="GQ16" s="286" t="b">
        <f>AND(GQ10&lt;'Dalyvio prielaidos'!$E$141)</f>
        <v>0</v>
      </c>
      <c r="GR16" s="286" t="b">
        <f>AND(GR10&lt;'Dalyvio prielaidos'!$E$141)</f>
        <v>0</v>
      </c>
      <c r="GS16" s="286" t="b">
        <f>AND(GS10&lt;'Dalyvio prielaidos'!$E$141)</f>
        <v>0</v>
      </c>
      <c r="GT16" s="286" t="b">
        <f>AND(GT10&lt;'Dalyvio prielaidos'!$E$141)</f>
        <v>0</v>
      </c>
      <c r="GU16" s="286" t="b">
        <f>AND(GU10&lt;'Dalyvio prielaidos'!$E$141)</f>
        <v>0</v>
      </c>
      <c r="GV16" s="286" t="b">
        <f>AND(GV10&lt;'Dalyvio prielaidos'!$E$141)</f>
        <v>0</v>
      </c>
      <c r="GW16" s="286" t="b">
        <f>AND(GW10&lt;'Dalyvio prielaidos'!$E$141)</f>
        <v>0</v>
      </c>
      <c r="GX16" s="286" t="b">
        <f>AND(GX10&lt;'Dalyvio prielaidos'!$E$141)</f>
        <v>0</v>
      </c>
      <c r="GY16" s="286" t="b">
        <f>AND(GY10&lt;'Dalyvio prielaidos'!$E$141)</f>
        <v>0</v>
      </c>
      <c r="GZ16" s="286" t="b">
        <f>AND(GZ10&lt;'Dalyvio prielaidos'!$E$141)</f>
        <v>0</v>
      </c>
      <c r="HA16" s="84"/>
      <c r="HB16" s="286" t="b">
        <f>AND(HB10&lt;'Dalyvio prielaidos'!$E$141)</f>
        <v>0</v>
      </c>
      <c r="HC16" s="286" t="b">
        <f>AND(HC10&lt;'Dalyvio prielaidos'!$E$141)</f>
        <v>0</v>
      </c>
      <c r="HD16" s="286" t="b">
        <f>AND(HD10&lt;'Dalyvio prielaidos'!$E$141)</f>
        <v>0</v>
      </c>
      <c r="HE16" s="286" t="b">
        <f>AND(HE10&lt;'Dalyvio prielaidos'!$E$141)</f>
        <v>0</v>
      </c>
      <c r="HF16" s="286" t="b">
        <f>AND(HF10&lt;'Dalyvio prielaidos'!$E$141)</f>
        <v>0</v>
      </c>
      <c r="HG16" s="286" t="b">
        <f>AND(HG10&lt;'Dalyvio prielaidos'!$E$141)</f>
        <v>0</v>
      </c>
      <c r="HH16" s="286" t="b">
        <f>AND(HH10&lt;'Dalyvio prielaidos'!$E$141)</f>
        <v>0</v>
      </c>
      <c r="HI16" s="286" t="b">
        <f>AND(HI10&lt;'Dalyvio prielaidos'!$E$141)</f>
        <v>0</v>
      </c>
      <c r="HJ16" s="286" t="b">
        <f>AND(HJ10&lt;'Dalyvio prielaidos'!$E$141)</f>
        <v>0</v>
      </c>
      <c r="HK16" s="286" t="b">
        <f>AND(HK10&lt;'Dalyvio prielaidos'!$E$141)</f>
        <v>0</v>
      </c>
      <c r="HL16" s="286" t="b">
        <f>AND(HL10&lt;'Dalyvio prielaidos'!$E$141)</f>
        <v>0</v>
      </c>
      <c r="HM16" s="286" t="b">
        <f>AND(HM10&lt;'Dalyvio prielaidos'!$E$141)</f>
        <v>0</v>
      </c>
      <c r="HN16" s="84"/>
      <c r="HO16" s="286" t="b">
        <f>AND(HO10&lt;'Dalyvio prielaidos'!$E$141)</f>
        <v>0</v>
      </c>
      <c r="HP16" s="286" t="b">
        <f>AND(HP10&lt;'Dalyvio prielaidos'!$E$141)</f>
        <v>0</v>
      </c>
      <c r="HQ16" s="286" t="b">
        <f>AND(HQ10&lt;'Dalyvio prielaidos'!$E$141)</f>
        <v>0</v>
      </c>
      <c r="HR16" s="286" t="b">
        <f>AND(HR10&lt;'Dalyvio prielaidos'!$E$141)</f>
        <v>0</v>
      </c>
      <c r="HS16" s="286" t="b">
        <f>AND(HS10&lt;'Dalyvio prielaidos'!$E$141)</f>
        <v>0</v>
      </c>
      <c r="HT16" s="286" t="b">
        <f>AND(HT10&lt;'Dalyvio prielaidos'!$E$141)</f>
        <v>0</v>
      </c>
      <c r="HU16" s="286" t="b">
        <f>AND(HU10&lt;'Dalyvio prielaidos'!$E$141)</f>
        <v>0</v>
      </c>
      <c r="HV16" s="286" t="b">
        <f>AND(HV10&lt;'Dalyvio prielaidos'!$E$141)</f>
        <v>0</v>
      </c>
      <c r="HW16" s="286" t="b">
        <f>AND(HW10&lt;'Dalyvio prielaidos'!$E$141)</f>
        <v>0</v>
      </c>
      <c r="HX16" s="286" t="b">
        <f>AND(HX10&lt;'Dalyvio prielaidos'!$E$141)</f>
        <v>0</v>
      </c>
      <c r="HY16" s="286" t="b">
        <f>AND(HY10&lt;'Dalyvio prielaidos'!$E$141)</f>
        <v>0</v>
      </c>
      <c r="HZ16" s="286" t="b">
        <f>AND(HZ10&lt;'Dalyvio prielaidos'!$E$141)</f>
        <v>0</v>
      </c>
      <c r="IA16" s="84"/>
      <c r="IB16" s="286" t="b">
        <f>AND(IB10&lt;'Dalyvio prielaidos'!$E$141)</f>
        <v>0</v>
      </c>
      <c r="IC16" s="286" t="b">
        <f>AND(IC10&lt;'Dalyvio prielaidos'!$E$141)</f>
        <v>0</v>
      </c>
      <c r="ID16" s="286" t="b">
        <f>AND(ID10&lt;'Dalyvio prielaidos'!$E$141)</f>
        <v>0</v>
      </c>
      <c r="IE16" s="286" t="b">
        <f>AND(IE10&lt;'Dalyvio prielaidos'!$E$141)</f>
        <v>0</v>
      </c>
      <c r="IF16" s="286" t="b">
        <f>AND(IF10&lt;'Dalyvio prielaidos'!$E$141)</f>
        <v>0</v>
      </c>
      <c r="IG16" s="286" t="b">
        <f>AND(IG10&lt;'Dalyvio prielaidos'!$E$141)</f>
        <v>0</v>
      </c>
      <c r="IH16" s="286" t="b">
        <f>AND(IH10&lt;'Dalyvio prielaidos'!$E$141)</f>
        <v>0</v>
      </c>
      <c r="II16" s="286" t="b">
        <f>AND(II10&lt;'Dalyvio prielaidos'!$E$141)</f>
        <v>0</v>
      </c>
      <c r="IJ16" s="286" t="b">
        <f>AND(IJ10&lt;'Dalyvio prielaidos'!$E$141)</f>
        <v>0</v>
      </c>
      <c r="IK16" s="286" t="b">
        <f>AND(IK10&lt;'Dalyvio prielaidos'!$E$141)</f>
        <v>0</v>
      </c>
      <c r="IL16" s="286" t="b">
        <f>AND(IL10&lt;'Dalyvio prielaidos'!$E$141)</f>
        <v>0</v>
      </c>
      <c r="IM16" s="286" t="b">
        <f>AND(IM10&lt;'Dalyvio prielaidos'!$E$141)</f>
        <v>0</v>
      </c>
      <c r="IN16" s="84"/>
      <c r="IO16" s="286" t="b">
        <f>AND(IO10&lt;'Dalyvio prielaidos'!$E$141)</f>
        <v>0</v>
      </c>
      <c r="IP16" s="286" t="b">
        <f>AND(IP10&lt;'Dalyvio prielaidos'!$E$141)</f>
        <v>0</v>
      </c>
      <c r="IQ16" s="286" t="b">
        <f>AND(IQ10&lt;'Dalyvio prielaidos'!$E$141)</f>
        <v>0</v>
      </c>
      <c r="IR16" s="286" t="b">
        <f>AND(IR10&lt;'Dalyvio prielaidos'!$E$141)</f>
        <v>0</v>
      </c>
      <c r="IS16" s="286" t="b">
        <f>AND(IS10&lt;'Dalyvio prielaidos'!$E$141)</f>
        <v>0</v>
      </c>
      <c r="IT16" s="286" t="b">
        <f>AND(IT10&lt;'Dalyvio prielaidos'!$E$141)</f>
        <v>0</v>
      </c>
      <c r="IU16" s="286" t="b">
        <f>AND(IU10&lt;'Dalyvio prielaidos'!$E$141)</f>
        <v>0</v>
      </c>
      <c r="IV16" s="286" t="b">
        <f>AND(IV10&lt;'Dalyvio prielaidos'!$E$141)</f>
        <v>0</v>
      </c>
      <c r="IW16" s="286" t="b">
        <f>AND(IW10&lt;'Dalyvio prielaidos'!$E$141)</f>
        <v>0</v>
      </c>
      <c r="IX16" s="286" t="b">
        <f>AND(IX10&lt;'Dalyvio prielaidos'!$E$141)</f>
        <v>0</v>
      </c>
      <c r="IY16" s="286" t="b">
        <f>AND(IY10&lt;'Dalyvio prielaidos'!$E$141)</f>
        <v>0</v>
      </c>
      <c r="IZ16" s="286" t="b">
        <f>AND(IZ10&lt;'Dalyvio prielaidos'!$E$141)</f>
        <v>0</v>
      </c>
      <c r="JA16" s="84"/>
      <c r="JB16" s="286" t="b">
        <f>AND(JB10&lt;'Dalyvio prielaidos'!$E$141)</f>
        <v>0</v>
      </c>
      <c r="JC16" s="286" t="b">
        <f>AND(JC10&lt;'Dalyvio prielaidos'!$E$141)</f>
        <v>0</v>
      </c>
      <c r="JD16" s="286" t="b">
        <f>AND(JD10&lt;'Dalyvio prielaidos'!$E$141)</f>
        <v>0</v>
      </c>
      <c r="JE16" s="286" t="b">
        <f>AND(JE10&lt;'Dalyvio prielaidos'!$E$141)</f>
        <v>0</v>
      </c>
      <c r="JF16" s="286" t="b">
        <f>AND(JF10&lt;'Dalyvio prielaidos'!$E$141)</f>
        <v>0</v>
      </c>
      <c r="JG16" s="286" t="b">
        <f>AND(JG10&lt;'Dalyvio prielaidos'!$E$141)</f>
        <v>0</v>
      </c>
      <c r="JH16" s="286" t="b">
        <f>AND(JH10&lt;'Dalyvio prielaidos'!$E$141)</f>
        <v>0</v>
      </c>
      <c r="JI16" s="286" t="b">
        <f>AND(JI10&lt;'Dalyvio prielaidos'!$E$141)</f>
        <v>0</v>
      </c>
      <c r="JJ16" s="286" t="b">
        <f>AND(JJ10&lt;'Dalyvio prielaidos'!$E$141)</f>
        <v>0</v>
      </c>
      <c r="JK16" s="286" t="b">
        <f>AND(JK10&lt;'Dalyvio prielaidos'!$E$141)</f>
        <v>0</v>
      </c>
      <c r="JL16" s="286" t="b">
        <f>AND(JL10&lt;'Dalyvio prielaidos'!$E$141)</f>
        <v>0</v>
      </c>
      <c r="JM16" s="286" t="b">
        <f>AND(JM10&lt;'Dalyvio prielaidos'!$E$141)</f>
        <v>0</v>
      </c>
      <c r="JN16" s="84"/>
      <c r="JO16" s="286" t="b">
        <f>AND(JO10&lt;'Dalyvio prielaidos'!$E$141)</f>
        <v>0</v>
      </c>
      <c r="JP16" s="286" t="b">
        <f>AND(JP10&lt;'Dalyvio prielaidos'!$E$141)</f>
        <v>0</v>
      </c>
      <c r="JQ16" s="286" t="b">
        <f>AND(JQ10&lt;'Dalyvio prielaidos'!$E$141)</f>
        <v>0</v>
      </c>
      <c r="JR16" s="286" t="b">
        <f>AND(JR10&lt;'Dalyvio prielaidos'!$E$141)</f>
        <v>0</v>
      </c>
      <c r="JS16" s="286" t="b">
        <f>AND(JS10&lt;'Dalyvio prielaidos'!$E$141)</f>
        <v>0</v>
      </c>
      <c r="JT16" s="286" t="b">
        <f>AND(JT10&lt;'Dalyvio prielaidos'!$E$141)</f>
        <v>0</v>
      </c>
      <c r="JU16" s="286" t="b">
        <f>AND(JU10&lt;'Dalyvio prielaidos'!$E$141)</f>
        <v>0</v>
      </c>
      <c r="JV16" s="286" t="b">
        <f>AND(JV10&lt;'Dalyvio prielaidos'!$E$141)</f>
        <v>0</v>
      </c>
      <c r="JW16" s="286" t="b">
        <f>AND(JW10&lt;'Dalyvio prielaidos'!$E$141)</f>
        <v>0</v>
      </c>
      <c r="JX16" s="286" t="b">
        <f>AND(JX10&lt;'Dalyvio prielaidos'!$E$141)</f>
        <v>0</v>
      </c>
      <c r="JY16" s="286" t="b">
        <f>AND(JY10&lt;'Dalyvio prielaidos'!$E$141)</f>
        <v>0</v>
      </c>
      <c r="JZ16" s="286" t="b">
        <f>AND(JZ10&lt;'Dalyvio prielaidos'!$E$141)</f>
        <v>0</v>
      </c>
      <c r="KA16" s="84"/>
      <c r="KB16" s="286" t="b">
        <f>AND(KB10&lt;'Dalyvio prielaidos'!$E$141)</f>
        <v>0</v>
      </c>
      <c r="KC16" s="286" t="b">
        <f>AND(KC10&lt;'Dalyvio prielaidos'!$E$141)</f>
        <v>0</v>
      </c>
      <c r="KD16" s="286" t="b">
        <f>AND(KD10&lt;'Dalyvio prielaidos'!$E$141)</f>
        <v>0</v>
      </c>
      <c r="KE16" s="286" t="b">
        <f>AND(KE10&lt;'Dalyvio prielaidos'!$E$141)</f>
        <v>0</v>
      </c>
      <c r="KF16" s="286" t="b">
        <f>AND(KF10&lt;'Dalyvio prielaidos'!$E$141)</f>
        <v>0</v>
      </c>
      <c r="KG16" s="286" t="b">
        <f>AND(KG10&lt;'Dalyvio prielaidos'!$E$141)</f>
        <v>0</v>
      </c>
      <c r="KH16" s="286" t="b">
        <f>AND(KH10&lt;'Dalyvio prielaidos'!$E$141)</f>
        <v>0</v>
      </c>
      <c r="KI16" s="286" t="b">
        <f>AND(KI10&lt;'Dalyvio prielaidos'!$E$141)</f>
        <v>0</v>
      </c>
      <c r="KJ16" s="286" t="b">
        <f>AND(KJ10&lt;'Dalyvio prielaidos'!$E$141)</f>
        <v>0</v>
      </c>
      <c r="KK16" s="286" t="b">
        <f>AND(KK10&lt;'Dalyvio prielaidos'!$E$141)</f>
        <v>0</v>
      </c>
      <c r="KL16" s="286" t="b">
        <f>AND(KL10&lt;'Dalyvio prielaidos'!$E$141)</f>
        <v>0</v>
      </c>
      <c r="KM16" s="286" t="b">
        <f>AND(KM10&lt;'Dalyvio prielaidos'!$E$141)</f>
        <v>0</v>
      </c>
      <c r="KN16" s="84"/>
      <c r="KO16" s="286" t="b">
        <f>AND(KO10&lt;'Dalyvio prielaidos'!$E$141)</f>
        <v>0</v>
      </c>
      <c r="KP16" s="286" t="b">
        <f>AND(KP10&lt;'Dalyvio prielaidos'!$E$141)</f>
        <v>0</v>
      </c>
      <c r="KQ16" s="286" t="b">
        <f>AND(KQ10&lt;'Dalyvio prielaidos'!$E$141)</f>
        <v>0</v>
      </c>
      <c r="KR16" s="286" t="b">
        <f>AND(KR10&lt;'Dalyvio prielaidos'!$E$141)</f>
        <v>0</v>
      </c>
      <c r="KS16" s="286" t="b">
        <f>AND(KS10&lt;'Dalyvio prielaidos'!$E$141)</f>
        <v>0</v>
      </c>
      <c r="KT16" s="286" t="b">
        <f>AND(KT10&lt;'Dalyvio prielaidos'!$E$141)</f>
        <v>0</v>
      </c>
      <c r="KU16" s="286" t="b">
        <f>AND(KU10&lt;'Dalyvio prielaidos'!$E$141)</f>
        <v>0</v>
      </c>
      <c r="KV16" s="286" t="b">
        <f>AND(KV10&lt;'Dalyvio prielaidos'!$E$141)</f>
        <v>0</v>
      </c>
      <c r="KW16" s="286" t="b">
        <f>AND(KW10&lt;'Dalyvio prielaidos'!$E$141)</f>
        <v>0</v>
      </c>
      <c r="KX16" s="286" t="b">
        <f>AND(KX10&lt;'Dalyvio prielaidos'!$E$141)</f>
        <v>0</v>
      </c>
      <c r="KY16" s="286" t="b">
        <f>AND(KY10&lt;'Dalyvio prielaidos'!$E$141)</f>
        <v>0</v>
      </c>
      <c r="KZ16" s="286" t="b">
        <f>AND(KZ10&lt;'Dalyvio prielaidos'!$E$141)</f>
        <v>0</v>
      </c>
      <c r="LA16" s="84"/>
      <c r="LB16" s="286" t="b">
        <f>AND(LB10&lt;'Dalyvio prielaidos'!$E$141)</f>
        <v>0</v>
      </c>
      <c r="LC16" s="286" t="b">
        <f>AND(LC10&lt;'Dalyvio prielaidos'!$E$141)</f>
        <v>0</v>
      </c>
      <c r="LD16" s="286" t="b">
        <f>AND(LD10&lt;'Dalyvio prielaidos'!$E$141)</f>
        <v>0</v>
      </c>
      <c r="LE16" s="286" t="b">
        <f>AND(LE10&lt;'Dalyvio prielaidos'!$E$141)</f>
        <v>0</v>
      </c>
      <c r="LF16" s="286" t="b">
        <f>AND(LF10&lt;'Dalyvio prielaidos'!$E$141)</f>
        <v>0</v>
      </c>
      <c r="LG16" s="286" t="b">
        <f>AND(LG10&lt;'Dalyvio prielaidos'!$E$141)</f>
        <v>0</v>
      </c>
      <c r="LH16" s="286" t="b">
        <f>AND(LH10&lt;'Dalyvio prielaidos'!$E$141)</f>
        <v>0</v>
      </c>
      <c r="LI16" s="286" t="b">
        <f>AND(LI10&lt;'Dalyvio prielaidos'!$E$141)</f>
        <v>0</v>
      </c>
      <c r="LJ16" s="286" t="b">
        <f>AND(LJ10&lt;'Dalyvio prielaidos'!$E$141)</f>
        <v>0</v>
      </c>
      <c r="LK16" s="286" t="b">
        <f>AND(LK10&lt;'Dalyvio prielaidos'!$E$141)</f>
        <v>0</v>
      </c>
      <c r="LL16" s="286" t="b">
        <f>AND(LL10&lt;'Dalyvio prielaidos'!$E$141)</f>
        <v>0</v>
      </c>
      <c r="LM16" s="286" t="b">
        <f>AND(LM10&lt;'Dalyvio prielaidos'!$E$141)</f>
        <v>0</v>
      </c>
      <c r="LN16" s="286"/>
    </row>
    <row r="17" spans="1:326" s="58" customFormat="1" ht="14.65" hidden="1" outlineLevel="1" thickBot="1">
      <c r="A17" s="283"/>
      <c r="N17" s="117"/>
      <c r="AA17" s="117"/>
      <c r="AN17" s="117"/>
      <c r="BA17" s="117"/>
      <c r="BN17" s="117"/>
      <c r="CA17" s="117"/>
      <c r="CN17" s="117"/>
      <c r="DA17" s="117"/>
      <c r="DN17" s="117"/>
      <c r="EA17" s="117"/>
      <c r="EN17" s="117"/>
      <c r="FA17" s="117"/>
      <c r="FN17" s="117"/>
      <c r="GA17" s="117"/>
      <c r="GN17" s="117"/>
      <c r="HA17" s="117"/>
      <c r="HN17" s="117"/>
      <c r="IA17" s="117"/>
      <c r="IN17" s="117"/>
      <c r="JA17" s="117"/>
      <c r="JN17" s="117"/>
      <c r="KA17" s="117"/>
      <c r="KN17" s="117"/>
      <c r="LA17" s="117"/>
    </row>
    <row r="18" spans="1:326" s="58" customFormat="1" collapsed="1">
      <c r="A18" s="284" t="s">
        <v>257</v>
      </c>
      <c r="B18" s="84">
        <f>IF(B13,('Dalyvio prielaidos'!$G$7+'Dalyvio prielaidos'!$G$12)/12-'Metinis atlyginimas'!B18,0)</f>
        <v>0</v>
      </c>
      <c r="C18" s="84">
        <f>IF(C13,('Dalyvio prielaidos'!$G$7+'Dalyvio prielaidos'!$G$12)/12-'Metinis atlyginimas'!C18,0)</f>
        <v>0</v>
      </c>
      <c r="D18" s="84">
        <f>IF(D13,('Dalyvio prielaidos'!$G$7+'Dalyvio prielaidos'!$G$12)/12-'Metinis atlyginimas'!D18,0)</f>
        <v>0</v>
      </c>
      <c r="E18" s="84">
        <f>IF(E13,('Dalyvio prielaidos'!$G$7+'Dalyvio prielaidos'!$G$12)/12-'Metinis atlyginimas'!E18,0)</f>
        <v>0</v>
      </c>
      <c r="F18" s="84">
        <f>IF(F13,('Dalyvio prielaidos'!$G$7+'Dalyvio prielaidos'!$G$12)/12-'Metinis atlyginimas'!F18,0)</f>
        <v>0</v>
      </c>
      <c r="G18" s="84">
        <f>IF(G13,('Dalyvio prielaidos'!$G$7+'Dalyvio prielaidos'!$G$12)/12-'Metinis atlyginimas'!G18,0)</f>
        <v>0</v>
      </c>
      <c r="H18" s="84">
        <f>IF(H13,('Dalyvio prielaidos'!$G$7+'Dalyvio prielaidos'!$G$12)/12-'Metinis atlyginimas'!H18,0)</f>
        <v>0</v>
      </c>
      <c r="I18" s="84">
        <f>IF(I13,('Dalyvio prielaidos'!$G$7+'Dalyvio prielaidos'!$G$12)/12-'Metinis atlyginimas'!I18,0)</f>
        <v>0</v>
      </c>
      <c r="J18" s="84">
        <f>IF(J13,('Dalyvio prielaidos'!$G$7+'Dalyvio prielaidos'!$G$12)/12-'Metinis atlyginimas'!J18,0)</f>
        <v>0</v>
      </c>
      <c r="K18" s="84">
        <f>IF(K13,('Dalyvio prielaidos'!$G$7+'Dalyvio prielaidos'!$G$12)/12-'Metinis atlyginimas'!K18,0)</f>
        <v>0</v>
      </c>
      <c r="L18" s="84">
        <f>IF(L13,('Dalyvio prielaidos'!$G$7+'Dalyvio prielaidos'!$G$12)/12-'Metinis atlyginimas'!L18,0)</f>
        <v>0</v>
      </c>
      <c r="M18" s="84">
        <f>IF(M13,('Dalyvio prielaidos'!$G$7+'Dalyvio prielaidos'!$G$12)/12-'Metinis atlyginimas'!M18,0)</f>
        <v>0</v>
      </c>
      <c r="N18" s="84">
        <f>SUM(B18:M18)</f>
        <v>0</v>
      </c>
      <c r="O18" s="84">
        <f>IF(O13,('Dalyvio prielaidos'!$G$7+'Dalyvio prielaidos'!$G$12)/12-'Metinis atlyginimas'!O18,0)</f>
        <v>0</v>
      </c>
      <c r="P18" s="84">
        <f>IF(P13,('Dalyvio prielaidos'!$G$7+'Dalyvio prielaidos'!$G$12)/12-'Metinis atlyginimas'!P18,0)</f>
        <v>0</v>
      </c>
      <c r="Q18" s="84">
        <f>IF(Q13,('Dalyvio prielaidos'!$G$7+'Dalyvio prielaidos'!$G$12)/12-'Metinis atlyginimas'!Q18,0)</f>
        <v>0</v>
      </c>
      <c r="R18" s="84">
        <f>IF(R13,('Dalyvio prielaidos'!$G$7+'Dalyvio prielaidos'!$G$12)/12-'Metinis atlyginimas'!R18,0)</f>
        <v>0</v>
      </c>
      <c r="S18" s="84">
        <f>IF(S13,('Dalyvio prielaidos'!$G$7+'Dalyvio prielaidos'!$G$12)/12-'Metinis atlyginimas'!S18,0)</f>
        <v>0</v>
      </c>
      <c r="T18" s="84">
        <f>IF(T13,('Dalyvio prielaidos'!$G$7+'Dalyvio prielaidos'!$G$12)/12-'Metinis atlyginimas'!T18,0)</f>
        <v>0</v>
      </c>
      <c r="U18" s="84">
        <f>IF(U13,('Dalyvio prielaidos'!$G$7+'Dalyvio prielaidos'!$G$12)/12-'Metinis atlyginimas'!U18,0)</f>
        <v>0</v>
      </c>
      <c r="V18" s="84">
        <f>IF(V13,('Dalyvio prielaidos'!$G$7+'Dalyvio prielaidos'!$G$12)/12-'Metinis atlyginimas'!V18,0)</f>
        <v>0</v>
      </c>
      <c r="W18" s="84">
        <f>IF(W13,('Dalyvio prielaidos'!$G$7+'Dalyvio prielaidos'!$G$12)/12-'Metinis atlyginimas'!W18,0)</f>
        <v>0</v>
      </c>
      <c r="X18" s="84">
        <f>IF(X13,('Dalyvio prielaidos'!$G$7+'Dalyvio prielaidos'!$G$12)/12-'Metinis atlyginimas'!X18,0)</f>
        <v>0</v>
      </c>
      <c r="Y18" s="84">
        <f>IF(Y13,('Dalyvio prielaidos'!$G$7+'Dalyvio prielaidos'!$G$12)/12-'Metinis atlyginimas'!Y18,0)</f>
        <v>0</v>
      </c>
      <c r="Z18" s="84">
        <f>IF(Z13,('Dalyvio prielaidos'!$G$7+'Dalyvio prielaidos'!$G$12)/12-'Metinis atlyginimas'!Z18,0)</f>
        <v>0</v>
      </c>
      <c r="AA18" s="84">
        <f>SUM(O18:Z18)</f>
        <v>0</v>
      </c>
      <c r="AB18" s="84">
        <f>IF(AB13,('Dalyvio prielaidos'!$G$7+'Dalyvio prielaidos'!$G$12)/12-'Metinis atlyginimas'!AB18,0)</f>
        <v>0</v>
      </c>
      <c r="AC18" s="84">
        <f>IF(AC13,('Dalyvio prielaidos'!$G$7+'Dalyvio prielaidos'!$G$12)/12-'Metinis atlyginimas'!AC18,0)</f>
        <v>0</v>
      </c>
      <c r="AD18" s="84">
        <f>IF(AD13,('Dalyvio prielaidos'!$G$7+'Dalyvio prielaidos'!$G$12)/12-'Metinis atlyginimas'!AD18,0)</f>
        <v>0</v>
      </c>
      <c r="AE18" s="84">
        <f>IF(AE13,('Dalyvio prielaidos'!$G$7+'Dalyvio prielaidos'!$G$12)/12-'Metinis atlyginimas'!AE18,0)</f>
        <v>0</v>
      </c>
      <c r="AF18" s="84">
        <f>IF(AF13,('Dalyvio prielaidos'!$G$7+'Dalyvio prielaidos'!$G$12)/12-'Metinis atlyginimas'!AF18,0)</f>
        <v>0</v>
      </c>
      <c r="AG18" s="84">
        <f>IF(AG13,('Dalyvio prielaidos'!$G$7+'Dalyvio prielaidos'!$G$12)/12-'Metinis atlyginimas'!AG18,0)</f>
        <v>0</v>
      </c>
      <c r="AH18" s="84">
        <f>IF(AH13,('Dalyvio prielaidos'!$G$7+'Dalyvio prielaidos'!$G$12)/12-'Metinis atlyginimas'!AH18,0)</f>
        <v>0</v>
      </c>
      <c r="AI18" s="84">
        <f>IF(AI13,('Dalyvio prielaidos'!$G$7+'Dalyvio prielaidos'!$G$12)/12-'Metinis atlyginimas'!AI18,0)</f>
        <v>0</v>
      </c>
      <c r="AJ18" s="84">
        <f>IF(AJ13,('Dalyvio prielaidos'!$G$7+'Dalyvio prielaidos'!$G$12)/12-'Metinis atlyginimas'!AJ18,0)</f>
        <v>0</v>
      </c>
      <c r="AK18" s="84">
        <f>IF(AK13,('Dalyvio prielaidos'!$G$7+'Dalyvio prielaidos'!$G$12)/12-'Metinis atlyginimas'!AK18,0)</f>
        <v>0</v>
      </c>
      <c r="AL18" s="84">
        <f>IF(AL13,('Dalyvio prielaidos'!$G$7+'Dalyvio prielaidos'!$G$12)/12-'Metinis atlyginimas'!AL18,0)</f>
        <v>0</v>
      </c>
      <c r="AM18" s="84">
        <f>IF(AM13,('Dalyvio prielaidos'!$G$7+'Dalyvio prielaidos'!$G$12)/12-'Metinis atlyginimas'!AM18,0)</f>
        <v>0</v>
      </c>
      <c r="AN18" s="84">
        <f>SUM(AB18:AM18)</f>
        <v>0</v>
      </c>
      <c r="AO18" s="84">
        <f>IF(AO13,('Dalyvio prielaidos'!$G$7+'Dalyvio prielaidos'!$G$12)/12-'Metinis atlyginimas'!AO18,0)</f>
        <v>83333.333333333328</v>
      </c>
      <c r="AP18" s="84">
        <f>IF(AP13,('Dalyvio prielaidos'!$G$7+'Dalyvio prielaidos'!$G$12)/12-'Metinis atlyginimas'!AP18,0)</f>
        <v>83333.333333333328</v>
      </c>
      <c r="AQ18" s="84">
        <f>IF(AQ13,('Dalyvio prielaidos'!$G$7+'Dalyvio prielaidos'!$G$12)/12-'Metinis atlyginimas'!AQ18,0)</f>
        <v>83333.333333333328</v>
      </c>
      <c r="AR18" s="84">
        <f>IF(AR13,('Dalyvio prielaidos'!$G$7+'Dalyvio prielaidos'!$G$12)/12-'Metinis atlyginimas'!AR18,0)</f>
        <v>83333.333333333328</v>
      </c>
      <c r="AS18" s="84">
        <f>IF(AS13,('Dalyvio prielaidos'!$G$7+'Dalyvio prielaidos'!$G$12)/12-'Metinis atlyginimas'!AS18,0)</f>
        <v>83333.333333333328</v>
      </c>
      <c r="AT18" s="84">
        <f>IF(AT13,('Dalyvio prielaidos'!$G$7+'Dalyvio prielaidos'!$G$12)/12-'Metinis atlyginimas'!AT18,0)</f>
        <v>83333.333333333328</v>
      </c>
      <c r="AU18" s="84">
        <f>IF(AU13,('Dalyvio prielaidos'!$G$7+'Dalyvio prielaidos'!$G$12)/12-'Metinis atlyginimas'!AU18,0)</f>
        <v>83333.333333333328</v>
      </c>
      <c r="AV18" s="84">
        <f>IF(AV13,('Dalyvio prielaidos'!$G$7+'Dalyvio prielaidos'!$G$12)/12-'Metinis atlyginimas'!AV18,0)</f>
        <v>83333.333333333328</v>
      </c>
      <c r="AW18" s="84">
        <f>IF(AW13,('Dalyvio prielaidos'!$G$7+'Dalyvio prielaidos'!$G$12)/12-'Metinis atlyginimas'!AW18,0)</f>
        <v>83333.333333333328</v>
      </c>
      <c r="AX18" s="84">
        <f>IF(AX13,('Dalyvio prielaidos'!$G$7+'Dalyvio prielaidos'!$G$12)/12-'Metinis atlyginimas'!AX18,0)</f>
        <v>83333.333333333328</v>
      </c>
      <c r="AY18" s="84">
        <f>IF(AY13,('Dalyvio prielaidos'!$G$7+'Dalyvio prielaidos'!$G$12)/12-'Metinis atlyginimas'!AY18,0)</f>
        <v>83333.333333333328</v>
      </c>
      <c r="AZ18" s="84">
        <f>IF(AZ13,('Dalyvio prielaidos'!$G$7+'Dalyvio prielaidos'!$G$12)/12-'Metinis atlyginimas'!AZ18,0)</f>
        <v>83333.333333333328</v>
      </c>
      <c r="BA18" s="84">
        <f>SUM(AO18:AZ18)</f>
        <v>1000000.0000000001</v>
      </c>
      <c r="BB18" s="84">
        <f>IF(BB13,('Dalyvio prielaidos'!$G$7+'Dalyvio prielaidos'!$G$12)/12-'Metinis atlyginimas'!BB18,0)</f>
        <v>83333.333333333328</v>
      </c>
      <c r="BC18" s="84">
        <f>IF(BC13,('Dalyvio prielaidos'!$G$7+'Dalyvio prielaidos'!$G$12)/12-'Metinis atlyginimas'!BC18,0)</f>
        <v>83333.333333333328</v>
      </c>
      <c r="BD18" s="84">
        <f>IF(BD13,('Dalyvio prielaidos'!$G$7+'Dalyvio prielaidos'!$G$12)/12-'Metinis atlyginimas'!BD18,0)</f>
        <v>83333.333333333328</v>
      </c>
      <c r="BE18" s="84">
        <f>IF(BE13,('Dalyvio prielaidos'!$G$7+'Dalyvio prielaidos'!$G$12)/12-'Metinis atlyginimas'!BE18,0)</f>
        <v>83333.333333333328</v>
      </c>
      <c r="BF18" s="84">
        <f>IF(BF13,('Dalyvio prielaidos'!$G$7+'Dalyvio prielaidos'!$G$12)/12-'Metinis atlyginimas'!BF18,0)</f>
        <v>83333.333333333328</v>
      </c>
      <c r="BG18" s="84">
        <f>IF(BG13,('Dalyvio prielaidos'!$G$7+'Dalyvio prielaidos'!$G$12)/12-'Metinis atlyginimas'!BG18,0)</f>
        <v>83333.333333333328</v>
      </c>
      <c r="BH18" s="84">
        <f>IF(BH13,('Dalyvio prielaidos'!$G$7+'Dalyvio prielaidos'!$G$12)/12-'Metinis atlyginimas'!BH18,0)</f>
        <v>83333.333333333328</v>
      </c>
      <c r="BI18" s="84">
        <f>IF(BI13,('Dalyvio prielaidos'!$G$7+'Dalyvio prielaidos'!$G$12)/12-'Metinis atlyginimas'!BI18,0)</f>
        <v>83333.333333333328</v>
      </c>
      <c r="BJ18" s="84">
        <f>IF(BJ13,('Dalyvio prielaidos'!$G$7+'Dalyvio prielaidos'!$G$12)/12-'Metinis atlyginimas'!BJ18,0)</f>
        <v>83333.333333333328</v>
      </c>
      <c r="BK18" s="84">
        <f>IF(BK13,('Dalyvio prielaidos'!$G$7+'Dalyvio prielaidos'!$G$12)/12-'Metinis atlyginimas'!BK18,0)</f>
        <v>83333.333333333328</v>
      </c>
      <c r="BL18" s="84">
        <f>IF(BL13,('Dalyvio prielaidos'!$G$7+'Dalyvio prielaidos'!$G$12)/12-'Metinis atlyginimas'!BL18,0)</f>
        <v>83333.333333333328</v>
      </c>
      <c r="BM18" s="84">
        <f>IF(BM13,('Dalyvio prielaidos'!$G$7+'Dalyvio prielaidos'!$G$12)/12-'Metinis atlyginimas'!BM18,0)</f>
        <v>83333.333333333328</v>
      </c>
      <c r="BN18" s="84">
        <f>SUM(BB18:BM18)</f>
        <v>1000000.0000000001</v>
      </c>
      <c r="BO18" s="84">
        <f>IF(BO13,('Dalyvio prielaidos'!$G$7+'Dalyvio prielaidos'!$G$12)/12-'Metinis atlyginimas'!BO18,0)</f>
        <v>83333.333333333328</v>
      </c>
      <c r="BP18" s="84">
        <f>IF(BP13,('Dalyvio prielaidos'!$G$7+'Dalyvio prielaidos'!$G$12)/12-'Metinis atlyginimas'!BP18,0)</f>
        <v>83333.333333333328</v>
      </c>
      <c r="BQ18" s="84">
        <f>IF(BQ13,('Dalyvio prielaidos'!$G$7+'Dalyvio prielaidos'!$G$12)/12-'Metinis atlyginimas'!BQ18,0)</f>
        <v>83333.333333333328</v>
      </c>
      <c r="BR18" s="84">
        <f>IF(BR13,('Dalyvio prielaidos'!$G$7+'Dalyvio prielaidos'!$G$12)/12-'Metinis atlyginimas'!BR18,0)</f>
        <v>83333.333333333328</v>
      </c>
      <c r="BS18" s="84">
        <f>IF(BS13,('Dalyvio prielaidos'!$G$7+'Dalyvio prielaidos'!$G$12)/12-'Metinis atlyginimas'!BS18,0)</f>
        <v>83333.333333333328</v>
      </c>
      <c r="BT18" s="84">
        <f>IF(BT13,('Dalyvio prielaidos'!$G$7+'Dalyvio prielaidos'!$G$12)/12-'Metinis atlyginimas'!BT18,0)</f>
        <v>83333.333333333328</v>
      </c>
      <c r="BU18" s="84">
        <f>IF(BU13,('Dalyvio prielaidos'!$G$7+'Dalyvio prielaidos'!$G$12)/12-'Metinis atlyginimas'!BU18,0)</f>
        <v>83333.333333333328</v>
      </c>
      <c r="BV18" s="84">
        <f>IF(BV13,('Dalyvio prielaidos'!$G$7+'Dalyvio prielaidos'!$G$12)/12-'Metinis atlyginimas'!BV18,0)</f>
        <v>83333.333333333328</v>
      </c>
      <c r="BW18" s="84">
        <f>IF(BW13,('Dalyvio prielaidos'!$G$7+'Dalyvio prielaidos'!$G$12)/12-'Metinis atlyginimas'!BW18,0)</f>
        <v>83333.333333333328</v>
      </c>
      <c r="BX18" s="84">
        <f>IF(BX13,('Dalyvio prielaidos'!$G$7+'Dalyvio prielaidos'!$G$12)/12-'Metinis atlyginimas'!BX18,0)</f>
        <v>83333.333333333328</v>
      </c>
      <c r="BY18" s="84">
        <f>IF(BY13,('Dalyvio prielaidos'!$G$7+'Dalyvio prielaidos'!$G$12)/12-'Metinis atlyginimas'!BY18,0)</f>
        <v>83333.333333333328</v>
      </c>
      <c r="BZ18" s="84">
        <f>IF(BZ13,('Dalyvio prielaidos'!$G$7+'Dalyvio prielaidos'!$G$12)/12-'Metinis atlyginimas'!BZ18,0)</f>
        <v>83333.333333333328</v>
      </c>
      <c r="CA18" s="84">
        <f>SUM(BO18:BZ18)</f>
        <v>1000000.0000000001</v>
      </c>
      <c r="CB18" s="84">
        <f>IF(CB13,('Dalyvio prielaidos'!$G$7+'Dalyvio prielaidos'!$G$12)/12-'Metinis atlyginimas'!CB18,0)</f>
        <v>83333.333333333328</v>
      </c>
      <c r="CC18" s="84">
        <f>IF(CC13,('Dalyvio prielaidos'!$G$7+'Dalyvio prielaidos'!$G$12)/12-'Metinis atlyginimas'!CC18,0)</f>
        <v>83333.333333333328</v>
      </c>
      <c r="CD18" s="84">
        <f>IF(CD13,('Dalyvio prielaidos'!$G$7+'Dalyvio prielaidos'!$G$12)/12-'Metinis atlyginimas'!CD18,0)</f>
        <v>83333.333333333328</v>
      </c>
      <c r="CE18" s="84">
        <f>IF(CE13,('Dalyvio prielaidos'!$G$7+'Dalyvio prielaidos'!$G$12)/12-'Metinis atlyginimas'!CE18,0)</f>
        <v>83333.333333333328</v>
      </c>
      <c r="CF18" s="84">
        <f>IF(CF13,('Dalyvio prielaidos'!$G$7+'Dalyvio prielaidos'!$G$12)/12-'Metinis atlyginimas'!CF18,0)</f>
        <v>83333.333333333328</v>
      </c>
      <c r="CG18" s="84">
        <f>IF(CG13,('Dalyvio prielaidos'!$G$7+'Dalyvio prielaidos'!$G$12)/12-'Metinis atlyginimas'!CG18,0)</f>
        <v>83333.333333333328</v>
      </c>
      <c r="CH18" s="84">
        <f>IF(CH13,('Dalyvio prielaidos'!$G$7+'Dalyvio prielaidos'!$G$12)/12-'Metinis atlyginimas'!CH18,0)</f>
        <v>83333.333333333328</v>
      </c>
      <c r="CI18" s="84">
        <f>IF(CI13,('Dalyvio prielaidos'!$G$7+'Dalyvio prielaidos'!$G$12)/12-'Metinis atlyginimas'!CI18,0)</f>
        <v>83333.333333333328</v>
      </c>
      <c r="CJ18" s="84">
        <f>IF(CJ13,('Dalyvio prielaidos'!$G$7+'Dalyvio prielaidos'!$G$12)/12-'Metinis atlyginimas'!CJ18,0)</f>
        <v>83333.333333333328</v>
      </c>
      <c r="CK18" s="84">
        <f>IF(CK13,('Dalyvio prielaidos'!$G$7+'Dalyvio prielaidos'!$G$12)/12-'Metinis atlyginimas'!CK18,0)</f>
        <v>83333.333333333328</v>
      </c>
      <c r="CL18" s="84">
        <f>IF(CL13,('Dalyvio prielaidos'!$G$7+'Dalyvio prielaidos'!$G$12)/12-'Metinis atlyginimas'!CL18,0)</f>
        <v>83333.333333333328</v>
      </c>
      <c r="CM18" s="84">
        <f>IF(CM13,('Dalyvio prielaidos'!$G$7+'Dalyvio prielaidos'!$G$12)/12-'Metinis atlyginimas'!CM18,0)</f>
        <v>83333.333333333328</v>
      </c>
      <c r="CN18" s="84">
        <f>SUM(CB18:CM18)</f>
        <v>1000000.0000000001</v>
      </c>
      <c r="CO18" s="84">
        <f>IF(CO13,('Dalyvio prielaidos'!$G$7+'Dalyvio prielaidos'!$G$12)/12-'Metinis atlyginimas'!CO18,0)</f>
        <v>83333.333333333328</v>
      </c>
      <c r="CP18" s="84">
        <f>IF(CP13,('Dalyvio prielaidos'!$G$7+'Dalyvio prielaidos'!$G$12)/12-'Metinis atlyginimas'!CP18,0)</f>
        <v>83333.333333333328</v>
      </c>
      <c r="CQ18" s="84">
        <f>IF(CQ13,('Dalyvio prielaidos'!$G$7+'Dalyvio prielaidos'!$G$12)/12-'Metinis atlyginimas'!CQ18,0)</f>
        <v>83333.333333333328</v>
      </c>
      <c r="CR18" s="84">
        <f>IF(CR13,('Dalyvio prielaidos'!$G$7+'Dalyvio prielaidos'!$G$12)/12-'Metinis atlyginimas'!CR18,0)</f>
        <v>83333.333333333328</v>
      </c>
      <c r="CS18" s="84">
        <f>IF(CS13,('Dalyvio prielaidos'!$G$7+'Dalyvio prielaidos'!$G$12)/12-'Metinis atlyginimas'!CS18,0)</f>
        <v>83333.333333333328</v>
      </c>
      <c r="CT18" s="84">
        <f>IF(CT13,('Dalyvio prielaidos'!$G$7+'Dalyvio prielaidos'!$G$12)/12-'Metinis atlyginimas'!CT18,0)</f>
        <v>83333.333333333328</v>
      </c>
      <c r="CU18" s="84">
        <f>IF(CU13,('Dalyvio prielaidos'!$G$7+'Dalyvio prielaidos'!$G$12)/12-'Metinis atlyginimas'!CU18,0)</f>
        <v>83333.333333333328</v>
      </c>
      <c r="CV18" s="84">
        <f>IF(CV13,('Dalyvio prielaidos'!$G$7+'Dalyvio prielaidos'!$G$12)/12-'Metinis atlyginimas'!CV18,0)</f>
        <v>83333.333333333328</v>
      </c>
      <c r="CW18" s="84">
        <f>IF(CW13,('Dalyvio prielaidos'!$G$7+'Dalyvio prielaidos'!$G$12)/12-'Metinis atlyginimas'!CW18,0)</f>
        <v>83333.333333333328</v>
      </c>
      <c r="CX18" s="84">
        <f>IF(CX13,('Dalyvio prielaidos'!$G$7+'Dalyvio prielaidos'!$G$12)/12-'Metinis atlyginimas'!CX18,0)</f>
        <v>83333.333333333328</v>
      </c>
      <c r="CY18" s="84">
        <f>IF(CY13,('Dalyvio prielaidos'!$G$7+'Dalyvio prielaidos'!$G$12)/12-'Metinis atlyginimas'!CY18,0)</f>
        <v>83333.333333333328</v>
      </c>
      <c r="CZ18" s="84">
        <f>IF(CZ13,('Dalyvio prielaidos'!$G$7+'Dalyvio prielaidos'!$G$12)/12-'Metinis atlyginimas'!CZ18,0)</f>
        <v>83333.333333333328</v>
      </c>
      <c r="DA18" s="84">
        <f>SUM(CO18:CZ18)</f>
        <v>1000000.0000000001</v>
      </c>
      <c r="DB18" s="84">
        <f>IF(DB13,('Dalyvio prielaidos'!$G$7+'Dalyvio prielaidos'!$G$12)/12-'Metinis atlyginimas'!DB18,0)</f>
        <v>83333.333333333328</v>
      </c>
      <c r="DC18" s="84">
        <f>IF(DC13,('Dalyvio prielaidos'!$G$7+'Dalyvio prielaidos'!$G$12)/12-'Metinis atlyginimas'!DC18,0)</f>
        <v>83333.333333333328</v>
      </c>
      <c r="DD18" s="84">
        <f>IF(DD13,('Dalyvio prielaidos'!$G$7+'Dalyvio prielaidos'!$G$12)/12-'Metinis atlyginimas'!DD18,0)</f>
        <v>83333.333333333328</v>
      </c>
      <c r="DE18" s="84">
        <f>IF(DE13,('Dalyvio prielaidos'!$G$7+'Dalyvio prielaidos'!$G$12)/12-'Metinis atlyginimas'!DE18,0)</f>
        <v>83333.333333333328</v>
      </c>
      <c r="DF18" s="84">
        <f>IF(DF13,('Dalyvio prielaidos'!$G$7+'Dalyvio prielaidos'!$G$12)/12-'Metinis atlyginimas'!DF18,0)</f>
        <v>83333.333333333328</v>
      </c>
      <c r="DG18" s="84">
        <f>IF(DG13,('Dalyvio prielaidos'!$G$7+'Dalyvio prielaidos'!$G$12)/12-'Metinis atlyginimas'!DG18,0)</f>
        <v>83333.333333333328</v>
      </c>
      <c r="DH18" s="84">
        <f>IF(DH13,('Dalyvio prielaidos'!$G$7+'Dalyvio prielaidos'!$G$12)/12-'Metinis atlyginimas'!DH18,0)</f>
        <v>83333.333333333328</v>
      </c>
      <c r="DI18" s="84">
        <f>IF(DI13,('Dalyvio prielaidos'!$G$7+'Dalyvio prielaidos'!$G$12)/12-'Metinis atlyginimas'!DI18,0)</f>
        <v>83333.333333333328</v>
      </c>
      <c r="DJ18" s="84">
        <f>IF(DJ13,('Dalyvio prielaidos'!$G$7+'Dalyvio prielaidos'!$G$12)/12-'Metinis atlyginimas'!DJ18,0)</f>
        <v>83333.333333333328</v>
      </c>
      <c r="DK18" s="84">
        <f>IF(DK13,('Dalyvio prielaidos'!$G$7+'Dalyvio prielaidos'!$G$12)/12-'Metinis atlyginimas'!DK18,0)</f>
        <v>83333.333333333328</v>
      </c>
      <c r="DL18" s="84">
        <f>IF(DL13,('Dalyvio prielaidos'!$G$7+'Dalyvio prielaidos'!$G$12)/12-'Metinis atlyginimas'!DL18,0)</f>
        <v>83333.333333333328</v>
      </c>
      <c r="DM18" s="84">
        <f>IF(DM13,('Dalyvio prielaidos'!$G$7+'Dalyvio prielaidos'!$G$12)/12-'Metinis atlyginimas'!DM18,0)</f>
        <v>83333.333333333328</v>
      </c>
      <c r="DN18" s="84">
        <f>SUM(DB18:DM18)</f>
        <v>1000000.0000000001</v>
      </c>
      <c r="DO18" s="84">
        <f>IF(DO13,('Dalyvio prielaidos'!$G$7+'Dalyvio prielaidos'!$G$12)/12-'Metinis atlyginimas'!DO18,0)</f>
        <v>83333.333333333328</v>
      </c>
      <c r="DP18" s="84">
        <f>IF(DP13,('Dalyvio prielaidos'!$G$7+'Dalyvio prielaidos'!$G$12)/12-'Metinis atlyginimas'!DP18,0)</f>
        <v>83333.333333333328</v>
      </c>
      <c r="DQ18" s="84">
        <f>IF(DQ13,('Dalyvio prielaidos'!$G$7+'Dalyvio prielaidos'!$G$12)/12-'Metinis atlyginimas'!DQ18,0)</f>
        <v>83333.333333333328</v>
      </c>
      <c r="DR18" s="84">
        <f>IF(DR13,('Dalyvio prielaidos'!$G$7+'Dalyvio prielaidos'!$G$12)/12-'Metinis atlyginimas'!DR18,0)</f>
        <v>83333.333333333328</v>
      </c>
      <c r="DS18" s="84">
        <f>IF(DS13,('Dalyvio prielaidos'!$G$7+'Dalyvio prielaidos'!$G$12)/12-'Metinis atlyginimas'!DS18,0)</f>
        <v>83333.333333333328</v>
      </c>
      <c r="DT18" s="84">
        <f>IF(DT13,('Dalyvio prielaidos'!$G$7+'Dalyvio prielaidos'!$G$12)/12-'Metinis atlyginimas'!DT18,0)</f>
        <v>83333.333333333328</v>
      </c>
      <c r="DU18" s="84">
        <f>IF(DU13,('Dalyvio prielaidos'!$G$7+'Dalyvio prielaidos'!$G$12)/12-'Metinis atlyginimas'!DU18,0)</f>
        <v>83333.333333333328</v>
      </c>
      <c r="DV18" s="84">
        <f>IF(DV13,('Dalyvio prielaidos'!$G$7+'Dalyvio prielaidos'!$G$12)/12-'Metinis atlyginimas'!DV18,0)</f>
        <v>83333.333333333328</v>
      </c>
      <c r="DW18" s="84">
        <f>IF(DW13,('Dalyvio prielaidos'!$G$7+'Dalyvio prielaidos'!$G$12)/12-'Metinis atlyginimas'!DW18,0)</f>
        <v>83333.333333333328</v>
      </c>
      <c r="DX18" s="84">
        <f>IF(DX13,('Dalyvio prielaidos'!$G$7+'Dalyvio prielaidos'!$G$12)/12-'Metinis atlyginimas'!DX18,0)</f>
        <v>83333.333333333328</v>
      </c>
      <c r="DY18" s="84">
        <f>IF(DY13,('Dalyvio prielaidos'!$G$7+'Dalyvio prielaidos'!$G$12)/12-'Metinis atlyginimas'!DY18,0)</f>
        <v>83333.333333333328</v>
      </c>
      <c r="DZ18" s="84">
        <f>IF(DZ13,('Dalyvio prielaidos'!$G$7+'Dalyvio prielaidos'!$G$12)/12-'Metinis atlyginimas'!DZ18,0)</f>
        <v>83333.333333333328</v>
      </c>
      <c r="EA18" s="84">
        <f>SUM(DO18:DZ18)</f>
        <v>1000000.0000000001</v>
      </c>
      <c r="EB18" s="84">
        <f>IF(EB13,('Dalyvio prielaidos'!$G$7+'Dalyvio prielaidos'!$G$12)/12-'Metinis atlyginimas'!EB18,0)</f>
        <v>83333.333333333328</v>
      </c>
      <c r="EC18" s="84">
        <f>IF(EC13,('Dalyvio prielaidos'!$G$7+'Dalyvio prielaidos'!$G$12)/12-'Metinis atlyginimas'!EC18,0)</f>
        <v>83333.333333333328</v>
      </c>
      <c r="ED18" s="84">
        <f>IF(ED13,('Dalyvio prielaidos'!$G$7+'Dalyvio prielaidos'!$G$12)/12-'Metinis atlyginimas'!ED18,0)</f>
        <v>83333.333333333328</v>
      </c>
      <c r="EE18" s="84">
        <f>IF(EE13,('Dalyvio prielaidos'!$G$7+'Dalyvio prielaidos'!$G$12)/12-'Metinis atlyginimas'!EE18,0)</f>
        <v>83333.333333333328</v>
      </c>
      <c r="EF18" s="84">
        <f>IF(EF13,('Dalyvio prielaidos'!$G$7+'Dalyvio prielaidos'!$G$12)/12-'Metinis atlyginimas'!EF18,0)</f>
        <v>83333.333333333328</v>
      </c>
      <c r="EG18" s="84">
        <f>IF(EG13,('Dalyvio prielaidos'!$G$7+'Dalyvio prielaidos'!$G$12)/12-'Metinis atlyginimas'!EG18,0)</f>
        <v>83333.333333333328</v>
      </c>
      <c r="EH18" s="84">
        <f>IF(EH13,('Dalyvio prielaidos'!$G$7+'Dalyvio prielaidos'!$G$12)/12-'Metinis atlyginimas'!EH18,0)</f>
        <v>83333.333333333328</v>
      </c>
      <c r="EI18" s="84">
        <f>IF(EI13,('Dalyvio prielaidos'!$G$7+'Dalyvio prielaidos'!$G$12)/12-'Metinis atlyginimas'!EI18,0)</f>
        <v>83333.333333333328</v>
      </c>
      <c r="EJ18" s="84">
        <f>IF(EJ13,('Dalyvio prielaidos'!$G$7+'Dalyvio prielaidos'!$G$12)/12-'Metinis atlyginimas'!EJ18,0)</f>
        <v>83333.333333333328</v>
      </c>
      <c r="EK18" s="84">
        <f>IF(EK13,('Dalyvio prielaidos'!$G$7+'Dalyvio prielaidos'!$G$12)/12-'Metinis atlyginimas'!EK18,0)</f>
        <v>83333.333333333328</v>
      </c>
      <c r="EL18" s="84">
        <f>IF(EL13,('Dalyvio prielaidos'!$G$7+'Dalyvio prielaidos'!$G$12)/12-'Metinis atlyginimas'!EL18,0)</f>
        <v>83333.333333333328</v>
      </c>
      <c r="EM18" s="84">
        <f>IF(EM13,('Dalyvio prielaidos'!$G$7+'Dalyvio prielaidos'!$G$12)/12-'Metinis atlyginimas'!EM18,0)</f>
        <v>83333.333333333328</v>
      </c>
      <c r="EN18" s="84">
        <f>SUM(EB18:EM18)</f>
        <v>1000000.0000000001</v>
      </c>
      <c r="EO18" s="84">
        <f>IF(EO13,('Dalyvio prielaidos'!$G$7+'Dalyvio prielaidos'!$G$12)/12-'Metinis atlyginimas'!EO18,0)</f>
        <v>83333.333333333328</v>
      </c>
      <c r="EP18" s="84">
        <f>IF(EP13,('Dalyvio prielaidos'!$G$7+'Dalyvio prielaidos'!$G$12)/12-'Metinis atlyginimas'!EP18,0)</f>
        <v>83333.333333333328</v>
      </c>
      <c r="EQ18" s="84">
        <f>IF(EQ13,('Dalyvio prielaidos'!$G$7+'Dalyvio prielaidos'!$G$12)/12-'Metinis atlyginimas'!EQ18,0)</f>
        <v>83333.333333333328</v>
      </c>
      <c r="ER18" s="84">
        <f>IF(ER13,('Dalyvio prielaidos'!$G$7+'Dalyvio prielaidos'!$G$12)/12-'Metinis atlyginimas'!ER18,0)</f>
        <v>83333.333333333328</v>
      </c>
      <c r="ES18" s="84">
        <f>IF(ES13,('Dalyvio prielaidos'!$G$7+'Dalyvio prielaidos'!$G$12)/12-'Metinis atlyginimas'!ES18,0)</f>
        <v>83333.333333333328</v>
      </c>
      <c r="ET18" s="84">
        <f>IF(ET13,('Dalyvio prielaidos'!$G$7+'Dalyvio prielaidos'!$G$12)/12-'Metinis atlyginimas'!ET18,0)</f>
        <v>83333.333333333328</v>
      </c>
      <c r="EU18" s="84">
        <f>IF(EU13,('Dalyvio prielaidos'!$G$7+'Dalyvio prielaidos'!$G$12)/12-'Metinis atlyginimas'!EU18,0)</f>
        <v>83333.333333333328</v>
      </c>
      <c r="EV18" s="84">
        <f>IF(EV13,('Dalyvio prielaidos'!$G$7+'Dalyvio prielaidos'!$G$12)/12-'Metinis atlyginimas'!EV18,0)</f>
        <v>83333.333333333328</v>
      </c>
      <c r="EW18" s="84">
        <f>IF(EW13,('Dalyvio prielaidos'!$G$7+'Dalyvio prielaidos'!$G$12)/12-'Metinis atlyginimas'!EW18,0)</f>
        <v>83333.333333333328</v>
      </c>
      <c r="EX18" s="84">
        <f>IF(EX13,('Dalyvio prielaidos'!$G$7+'Dalyvio prielaidos'!$G$12)/12-'Metinis atlyginimas'!EX18,0)</f>
        <v>83333.333333333328</v>
      </c>
      <c r="EY18" s="84">
        <f>IF(EY13,('Dalyvio prielaidos'!$G$7+'Dalyvio prielaidos'!$G$12)/12-'Metinis atlyginimas'!EY18,0)</f>
        <v>83333.333333333328</v>
      </c>
      <c r="EZ18" s="84">
        <f>IF(EZ13,('Dalyvio prielaidos'!$G$7+'Dalyvio prielaidos'!$G$12)/12-'Metinis atlyginimas'!EZ18,0)</f>
        <v>83333.333333333328</v>
      </c>
      <c r="FA18" s="84">
        <f>SUM(EO18:EZ18)</f>
        <v>1000000.0000000001</v>
      </c>
      <c r="FB18" s="84">
        <f>IF(FB13,('Dalyvio prielaidos'!$G$7+'Dalyvio prielaidos'!$G$12)/12-'Metinis atlyginimas'!FB18,0)</f>
        <v>83333.333333333328</v>
      </c>
      <c r="FC18" s="84">
        <f>IF(FC13,('Dalyvio prielaidos'!$G$7+'Dalyvio prielaidos'!$G$12)/12-'Metinis atlyginimas'!FC18,0)</f>
        <v>83333.333333333328</v>
      </c>
      <c r="FD18" s="84">
        <f>IF(FD13,('Dalyvio prielaidos'!$G$7+'Dalyvio prielaidos'!$G$12)/12-'Metinis atlyginimas'!FD18,0)</f>
        <v>83333.333333333328</v>
      </c>
      <c r="FE18" s="84">
        <f>IF(FE13,('Dalyvio prielaidos'!$G$7+'Dalyvio prielaidos'!$G$12)/12-'Metinis atlyginimas'!FE18,0)</f>
        <v>83333.333333333328</v>
      </c>
      <c r="FF18" s="84">
        <f>IF(FF13,('Dalyvio prielaidos'!$G$7+'Dalyvio prielaidos'!$G$12)/12-'Metinis atlyginimas'!FF18,0)</f>
        <v>83333.333333333328</v>
      </c>
      <c r="FG18" s="84">
        <f>IF(FG13,('Dalyvio prielaidos'!$G$7+'Dalyvio prielaidos'!$G$12)/12-'Metinis atlyginimas'!FG18,0)</f>
        <v>83333.333333333328</v>
      </c>
      <c r="FH18" s="84">
        <f>IF(FH13,('Dalyvio prielaidos'!$G$7+'Dalyvio prielaidos'!$G$12)/12-'Metinis atlyginimas'!FH18,0)</f>
        <v>83333.333333333328</v>
      </c>
      <c r="FI18" s="84">
        <f>IF(FI13,('Dalyvio prielaidos'!$G$7+'Dalyvio prielaidos'!$G$12)/12-'Metinis atlyginimas'!FI18,0)</f>
        <v>83333.333333333328</v>
      </c>
      <c r="FJ18" s="84">
        <f>IF(FJ13,('Dalyvio prielaidos'!$G$7+'Dalyvio prielaidos'!$G$12)/12-'Metinis atlyginimas'!FJ18,0)</f>
        <v>83333.333333333328</v>
      </c>
      <c r="FK18" s="84">
        <f>IF(FK13,('Dalyvio prielaidos'!$G$7+'Dalyvio prielaidos'!$G$12)/12-'Metinis atlyginimas'!FK18,0)</f>
        <v>83333.333333333328</v>
      </c>
      <c r="FL18" s="84">
        <f>IF(FL13,('Dalyvio prielaidos'!$G$7+'Dalyvio prielaidos'!$G$12)/12-'Metinis atlyginimas'!FL18,0)</f>
        <v>83333.333333333328</v>
      </c>
      <c r="FM18" s="84">
        <f>IF(FM13,('Dalyvio prielaidos'!$G$7+'Dalyvio prielaidos'!$G$12)/12-'Metinis atlyginimas'!FM18,0)</f>
        <v>83333.333333333328</v>
      </c>
      <c r="FN18" s="84">
        <f>SUM(FB18:FM18)</f>
        <v>1000000.0000000001</v>
      </c>
      <c r="FO18" s="84">
        <f>IF(FO13,('Dalyvio prielaidos'!$G$7+'Dalyvio prielaidos'!$G$12)/12-'Metinis atlyginimas'!FO18,0)</f>
        <v>83333.333333333328</v>
      </c>
      <c r="FP18" s="84">
        <f>IF(FP13,('Dalyvio prielaidos'!$G$7+'Dalyvio prielaidos'!$G$12)/12-'Metinis atlyginimas'!FP18,0)</f>
        <v>83333.333333333328</v>
      </c>
      <c r="FQ18" s="84">
        <f>IF(FQ13,('Dalyvio prielaidos'!$G$7+'Dalyvio prielaidos'!$G$12)/12-'Metinis atlyginimas'!FQ18,0)</f>
        <v>83333.333333333328</v>
      </c>
      <c r="FR18" s="84">
        <f>IF(FR13,('Dalyvio prielaidos'!$G$7+'Dalyvio prielaidos'!$G$12)/12-'Metinis atlyginimas'!FR18,0)</f>
        <v>83333.333333333328</v>
      </c>
      <c r="FS18" s="84">
        <f>IF(FS13,('Dalyvio prielaidos'!$G$7+'Dalyvio prielaidos'!$G$12)/12-'Metinis atlyginimas'!FS18,0)</f>
        <v>83333.333333333328</v>
      </c>
      <c r="FT18" s="84">
        <f>IF(FT13,('Dalyvio prielaidos'!$G$7+'Dalyvio prielaidos'!$G$12)/12-'Metinis atlyginimas'!FT18,0)</f>
        <v>83333.333333333328</v>
      </c>
      <c r="FU18" s="84">
        <f>IF(FU13,('Dalyvio prielaidos'!$G$7+'Dalyvio prielaidos'!$G$12)/12-'Metinis atlyginimas'!FU18,0)</f>
        <v>83333.333333333328</v>
      </c>
      <c r="FV18" s="84">
        <f>IF(FV13,('Dalyvio prielaidos'!$G$7+'Dalyvio prielaidos'!$G$12)/12-'Metinis atlyginimas'!FV18,0)</f>
        <v>83333.333333333328</v>
      </c>
      <c r="FW18" s="84">
        <f>IF(FW13,('Dalyvio prielaidos'!$G$7+'Dalyvio prielaidos'!$G$12)/12-'Metinis atlyginimas'!FW18,0)</f>
        <v>83333.333333333328</v>
      </c>
      <c r="FX18" s="84">
        <f>IF(FX13,('Dalyvio prielaidos'!$G$7+'Dalyvio prielaidos'!$G$12)/12-'Metinis atlyginimas'!FX18,0)</f>
        <v>83333.333333333328</v>
      </c>
      <c r="FY18" s="84">
        <f>IF(FY13,('Dalyvio prielaidos'!$G$7+'Dalyvio prielaidos'!$G$12)/12-'Metinis atlyginimas'!FY18,0)</f>
        <v>83333.333333333328</v>
      </c>
      <c r="FZ18" s="84">
        <f>IF(FZ13,('Dalyvio prielaidos'!$G$7+'Dalyvio prielaidos'!$G$12)/12-'Metinis atlyginimas'!FZ18,0)</f>
        <v>83333.333333333328</v>
      </c>
      <c r="GA18" s="84">
        <f>SUM(FO18:FZ18)</f>
        <v>1000000.0000000001</v>
      </c>
      <c r="GB18" s="84">
        <f>IF(GB13,('Dalyvio prielaidos'!$G$7+'Dalyvio prielaidos'!$G$12)/12-'Metinis atlyginimas'!GB18,0)</f>
        <v>83333.333333333328</v>
      </c>
      <c r="GC18" s="84">
        <f>IF(GC13,('Dalyvio prielaidos'!$G$7+'Dalyvio prielaidos'!$G$12)/12-'Metinis atlyginimas'!GC18,0)</f>
        <v>83333.333333333328</v>
      </c>
      <c r="GD18" s="84">
        <f>IF(GD13,('Dalyvio prielaidos'!$G$7+'Dalyvio prielaidos'!$G$12)/12-'Metinis atlyginimas'!GD18,0)</f>
        <v>83333.333333333328</v>
      </c>
      <c r="GE18" s="84">
        <f>IF(GE13,('Dalyvio prielaidos'!$G$7+'Dalyvio prielaidos'!$G$12)/12-'Metinis atlyginimas'!GE18,0)</f>
        <v>83333.333333333328</v>
      </c>
      <c r="GF18" s="84">
        <f>IF(GF13,('Dalyvio prielaidos'!$G$7+'Dalyvio prielaidos'!$G$12)/12-'Metinis atlyginimas'!GF18,0)</f>
        <v>83333.333333333328</v>
      </c>
      <c r="GG18" s="84">
        <f>IF(GG13,('Dalyvio prielaidos'!$G$7+'Dalyvio prielaidos'!$G$12)/12-'Metinis atlyginimas'!GG18,0)</f>
        <v>83333.333333333328</v>
      </c>
      <c r="GH18" s="84">
        <f>IF(GH13,('Dalyvio prielaidos'!$G$7+'Dalyvio prielaidos'!$G$12)/12-'Metinis atlyginimas'!GH18,0)</f>
        <v>83333.333333333328</v>
      </c>
      <c r="GI18" s="84">
        <f>IF(GI13,('Dalyvio prielaidos'!$G$7+'Dalyvio prielaidos'!$G$12)/12-'Metinis atlyginimas'!GI18,0)</f>
        <v>83333.333333333328</v>
      </c>
      <c r="GJ18" s="84">
        <f>IF(GJ13,('Dalyvio prielaidos'!$G$7+'Dalyvio prielaidos'!$G$12)/12-'Metinis atlyginimas'!GJ18,0)</f>
        <v>83333.333333333328</v>
      </c>
      <c r="GK18" s="84">
        <f>IF(GK13,('Dalyvio prielaidos'!$G$7+'Dalyvio prielaidos'!$G$12)/12-'Metinis atlyginimas'!GK18,0)</f>
        <v>83333.333333333328</v>
      </c>
      <c r="GL18" s="84">
        <f>IF(GL13,('Dalyvio prielaidos'!$G$7+'Dalyvio prielaidos'!$G$12)/12-'Metinis atlyginimas'!GL18,0)</f>
        <v>83333.333333333328</v>
      </c>
      <c r="GM18" s="84">
        <f>IF(GM13,('Dalyvio prielaidos'!$G$7+'Dalyvio prielaidos'!$G$12)/12-'Metinis atlyginimas'!GM18,0)</f>
        <v>83333.333333333328</v>
      </c>
      <c r="GN18" s="84">
        <f>SUM(GB18:GM18)</f>
        <v>1000000.0000000001</v>
      </c>
      <c r="GO18" s="84">
        <f>IF(GO13,('Dalyvio prielaidos'!$G$7+'Dalyvio prielaidos'!$G$12)/12-'Metinis atlyginimas'!GO18,0)</f>
        <v>0</v>
      </c>
      <c r="GP18" s="84">
        <f>IF(GP13,('Dalyvio prielaidos'!$G$7+'Dalyvio prielaidos'!$G$12)/12-'Metinis atlyginimas'!GP18,0)</f>
        <v>0</v>
      </c>
      <c r="GQ18" s="84">
        <f>IF(GQ13,('Dalyvio prielaidos'!$G$7+'Dalyvio prielaidos'!$G$12)/12-'Metinis atlyginimas'!GQ18,0)</f>
        <v>0</v>
      </c>
      <c r="GR18" s="84">
        <f>IF(GR13,('Dalyvio prielaidos'!$G$7+'Dalyvio prielaidos'!$G$12)/12-'Metinis atlyginimas'!GR18,0)</f>
        <v>0</v>
      </c>
      <c r="GS18" s="84">
        <f>IF(GS13,('Dalyvio prielaidos'!$G$7+'Dalyvio prielaidos'!$G$12)/12-'Metinis atlyginimas'!GS18,0)</f>
        <v>0</v>
      </c>
      <c r="GT18" s="84">
        <f>IF(GT13,('Dalyvio prielaidos'!$G$7+'Dalyvio prielaidos'!$G$12)/12-'Metinis atlyginimas'!GT18,0)</f>
        <v>0</v>
      </c>
      <c r="GU18" s="84">
        <f>IF(GU13,('Dalyvio prielaidos'!$G$7+'Dalyvio prielaidos'!$G$12)/12-'Metinis atlyginimas'!GU18,0)</f>
        <v>0</v>
      </c>
      <c r="GV18" s="84">
        <f>IF(GV13,('Dalyvio prielaidos'!$G$7+'Dalyvio prielaidos'!$G$12)/12-'Metinis atlyginimas'!GV18,0)</f>
        <v>0</v>
      </c>
      <c r="GW18" s="84">
        <f>IF(GW13,('Dalyvio prielaidos'!$G$7+'Dalyvio prielaidos'!$G$12)/12-'Metinis atlyginimas'!GW18,0)</f>
        <v>0</v>
      </c>
      <c r="GX18" s="84">
        <f>IF(GX13,('Dalyvio prielaidos'!$G$7+'Dalyvio prielaidos'!$G$12)/12-'Metinis atlyginimas'!GX18,0)</f>
        <v>0</v>
      </c>
      <c r="GY18" s="84">
        <f>IF(GY13,('Dalyvio prielaidos'!$G$7+'Dalyvio prielaidos'!$G$12)/12-'Metinis atlyginimas'!GY18,0)</f>
        <v>0</v>
      </c>
      <c r="GZ18" s="84">
        <f>IF(GZ13,('Dalyvio prielaidos'!$G$7+'Dalyvio prielaidos'!$G$12)/12-'Metinis atlyginimas'!GZ18,0)</f>
        <v>0</v>
      </c>
      <c r="HA18" s="84">
        <f>SUM(GO18:GZ18)</f>
        <v>0</v>
      </c>
      <c r="HB18" s="84">
        <f>IF(HB13,'Dalyvio prielaidos'!$G$7/12,0)</f>
        <v>0</v>
      </c>
      <c r="HC18" s="84">
        <f>IF(HC13,'Dalyvio prielaidos'!$G$7/12,0)</f>
        <v>0</v>
      </c>
      <c r="HD18" s="84">
        <f>IF(HD13,'Dalyvio prielaidos'!$G$7/12,0)</f>
        <v>0</v>
      </c>
      <c r="HE18" s="84">
        <f>IF(HE13,'Dalyvio prielaidos'!$G$7/12,0)</f>
        <v>0</v>
      </c>
      <c r="HF18" s="84">
        <f>IF(HF13,'Dalyvio prielaidos'!$G$7/12,0)</f>
        <v>0</v>
      </c>
      <c r="HG18" s="84">
        <f>IF(HG13,'Dalyvio prielaidos'!$G$7/12,0)</f>
        <v>0</v>
      </c>
      <c r="HH18" s="84">
        <f>IF(HH13,'Dalyvio prielaidos'!$G$7/12,0)</f>
        <v>0</v>
      </c>
      <c r="HI18" s="84">
        <f>IF(HI13,'Dalyvio prielaidos'!$G$7/12,0)</f>
        <v>0</v>
      </c>
      <c r="HJ18" s="84">
        <f>IF(HJ13,'Dalyvio prielaidos'!$G$7/12,0)</f>
        <v>0</v>
      </c>
      <c r="HK18" s="84">
        <f>IF(HK13,'Dalyvio prielaidos'!$G$7/12,0)</f>
        <v>0</v>
      </c>
      <c r="HL18" s="84">
        <f>IF(HL13,'Dalyvio prielaidos'!$G$7/12,0)</f>
        <v>0</v>
      </c>
      <c r="HM18" s="84">
        <f>IF(HM13,'Dalyvio prielaidos'!$G$7/12,0)</f>
        <v>0</v>
      </c>
      <c r="HN18" s="84">
        <f>SUM(HB18:HM18)</f>
        <v>0</v>
      </c>
      <c r="HO18" s="84">
        <f>IF(HO13,'Dalyvio prielaidos'!$G$7/12,0)</f>
        <v>0</v>
      </c>
      <c r="HP18" s="84">
        <f>IF(HP13,'Dalyvio prielaidos'!$G$7/12,0)</f>
        <v>0</v>
      </c>
      <c r="HQ18" s="84">
        <f>IF(HQ13,'Dalyvio prielaidos'!$G$7/12,0)</f>
        <v>0</v>
      </c>
      <c r="HR18" s="84">
        <f>IF(HR13,'Dalyvio prielaidos'!$G$7/12,0)</f>
        <v>0</v>
      </c>
      <c r="HS18" s="84">
        <f>IF(HS13,'Dalyvio prielaidos'!$G$7/12,0)</f>
        <v>0</v>
      </c>
      <c r="HT18" s="84">
        <f>IF(HT13,'Dalyvio prielaidos'!$G$7/12,0)</f>
        <v>0</v>
      </c>
      <c r="HU18" s="84">
        <f>IF(HU13,'Dalyvio prielaidos'!$G$7/12,0)</f>
        <v>0</v>
      </c>
      <c r="HV18" s="84">
        <f>IF(HV13,'Dalyvio prielaidos'!$G$7/12,0)</f>
        <v>0</v>
      </c>
      <c r="HW18" s="84">
        <f>IF(HW13,'Dalyvio prielaidos'!$G$7/12,0)</f>
        <v>0</v>
      </c>
      <c r="HX18" s="84">
        <f>IF(HX13,'Dalyvio prielaidos'!$G$7/12,0)</f>
        <v>0</v>
      </c>
      <c r="HY18" s="84">
        <f>IF(HY13,'Dalyvio prielaidos'!$G$7/12,0)</f>
        <v>0</v>
      </c>
      <c r="HZ18" s="84">
        <f>IF(HZ13,'Dalyvio prielaidos'!$G$7/12,0)</f>
        <v>0</v>
      </c>
      <c r="IA18" s="84">
        <f>SUM(HO18:HZ18)</f>
        <v>0</v>
      </c>
      <c r="IB18" s="84">
        <f>IF(IB13,'Dalyvio prielaidos'!$G$7/12,0)</f>
        <v>0</v>
      </c>
      <c r="IC18" s="84">
        <f>IF(IC13,'Dalyvio prielaidos'!$G$7/12,0)</f>
        <v>0</v>
      </c>
      <c r="ID18" s="84">
        <f>IF(ID13,'Dalyvio prielaidos'!$G$7/12,0)</f>
        <v>0</v>
      </c>
      <c r="IE18" s="84">
        <f>IF(IE13,'Dalyvio prielaidos'!$G$7/12,0)</f>
        <v>0</v>
      </c>
      <c r="IF18" s="84">
        <f>IF(IF13,'Dalyvio prielaidos'!$G$7/12,0)</f>
        <v>0</v>
      </c>
      <c r="IG18" s="84">
        <f>IF(IG13,'Dalyvio prielaidos'!$G$7/12,0)</f>
        <v>0</v>
      </c>
      <c r="IH18" s="84">
        <f>IF(IH13,'Dalyvio prielaidos'!$G$7/12,0)</f>
        <v>0</v>
      </c>
      <c r="II18" s="84">
        <f>IF(II13,'Dalyvio prielaidos'!$G$7/12,0)</f>
        <v>0</v>
      </c>
      <c r="IJ18" s="84">
        <f>IF(IJ13,'Dalyvio prielaidos'!$G$7/12,0)</f>
        <v>0</v>
      </c>
      <c r="IK18" s="84">
        <f>IF(IK13,'Dalyvio prielaidos'!$G$7/12,0)</f>
        <v>0</v>
      </c>
      <c r="IL18" s="84">
        <f>IF(IL13,'Dalyvio prielaidos'!$G$7/12,0)</f>
        <v>0</v>
      </c>
      <c r="IM18" s="84">
        <f>IF(IM13,'Dalyvio prielaidos'!$G$7/12,0)</f>
        <v>0</v>
      </c>
      <c r="IN18" s="84">
        <f>SUM(IB18:IM18)</f>
        <v>0</v>
      </c>
      <c r="IO18" s="84">
        <f>IF(IO13,'Dalyvio prielaidos'!$G$7/12,0)</f>
        <v>0</v>
      </c>
      <c r="IP18" s="84">
        <f>IF(IP13,'Dalyvio prielaidos'!$G$7/12,0)</f>
        <v>0</v>
      </c>
      <c r="IQ18" s="84">
        <f>IF(IQ13,'Dalyvio prielaidos'!$G$7/12,0)</f>
        <v>0</v>
      </c>
      <c r="IR18" s="84">
        <f>IF(IR13,'Dalyvio prielaidos'!$G$7/12,0)</f>
        <v>0</v>
      </c>
      <c r="IS18" s="84">
        <f>IF(IS13,'Dalyvio prielaidos'!$G$7/12,0)</f>
        <v>0</v>
      </c>
      <c r="IT18" s="84">
        <f>IF(IT13,'Dalyvio prielaidos'!$G$7/12,0)</f>
        <v>0</v>
      </c>
      <c r="IU18" s="84">
        <f>IF(IU13,'Dalyvio prielaidos'!$G$7/12,0)</f>
        <v>0</v>
      </c>
      <c r="IV18" s="84">
        <f>IF(IV13,'Dalyvio prielaidos'!$G$7/12,0)</f>
        <v>0</v>
      </c>
      <c r="IW18" s="84">
        <f>IF(IW13,'Dalyvio prielaidos'!$G$7/12,0)</f>
        <v>0</v>
      </c>
      <c r="IX18" s="84">
        <f>IF(IX13,'Dalyvio prielaidos'!$G$7/12,0)</f>
        <v>0</v>
      </c>
      <c r="IY18" s="84">
        <f>IF(IY13,'Dalyvio prielaidos'!$G$7/12,0)</f>
        <v>0</v>
      </c>
      <c r="IZ18" s="84">
        <f>IF(IZ13,'Dalyvio prielaidos'!$G$7/12,0)</f>
        <v>0</v>
      </c>
      <c r="JA18" s="84">
        <f>SUM(IO18:IZ18)</f>
        <v>0</v>
      </c>
      <c r="JB18" s="84">
        <f>IF(JB13,'Dalyvio prielaidos'!$G$7/12,0)</f>
        <v>0</v>
      </c>
      <c r="JC18" s="84">
        <f>IF(JC13,'Dalyvio prielaidos'!$G$7/12,0)</f>
        <v>0</v>
      </c>
      <c r="JD18" s="84">
        <f>IF(JD13,'Dalyvio prielaidos'!$G$7/12,0)</f>
        <v>0</v>
      </c>
      <c r="JE18" s="84">
        <f>IF(JE13,'Dalyvio prielaidos'!$G$7/12,0)</f>
        <v>0</v>
      </c>
      <c r="JF18" s="84">
        <f>IF(JF13,'Dalyvio prielaidos'!$G$7/12,0)</f>
        <v>0</v>
      </c>
      <c r="JG18" s="84">
        <f>IF(JG13,'Dalyvio prielaidos'!$G$7/12,0)</f>
        <v>0</v>
      </c>
      <c r="JH18" s="84">
        <f>IF(JH13,'Dalyvio prielaidos'!$G$7/12,0)</f>
        <v>0</v>
      </c>
      <c r="JI18" s="84">
        <f>IF(JI13,'Dalyvio prielaidos'!$G$7/12,0)</f>
        <v>0</v>
      </c>
      <c r="JJ18" s="84">
        <f>IF(JJ13,'Dalyvio prielaidos'!$G$7/12,0)</f>
        <v>0</v>
      </c>
      <c r="JK18" s="84">
        <f>IF(JK13,'Dalyvio prielaidos'!$G$7/12,0)</f>
        <v>0</v>
      </c>
      <c r="JL18" s="84">
        <f>IF(JL13,'Dalyvio prielaidos'!$G$7/12,0)</f>
        <v>0</v>
      </c>
      <c r="JM18" s="84">
        <f>IF(JM13,'Dalyvio prielaidos'!$G$7/12,0)</f>
        <v>0</v>
      </c>
      <c r="JN18" s="84">
        <f>SUM(JB18:JM18)</f>
        <v>0</v>
      </c>
      <c r="JO18" s="84">
        <f>IF(JO13,'Dalyvio prielaidos'!$G$7/12,0)</f>
        <v>0</v>
      </c>
      <c r="JP18" s="84">
        <f>IF(JP13,'Dalyvio prielaidos'!$G$7/12,0)</f>
        <v>0</v>
      </c>
      <c r="JQ18" s="84">
        <f>IF(JQ13,'Dalyvio prielaidos'!$G$7/12,0)</f>
        <v>0</v>
      </c>
      <c r="JR18" s="84">
        <f>IF(JR13,'Dalyvio prielaidos'!$G$7/12,0)</f>
        <v>0</v>
      </c>
      <c r="JS18" s="84">
        <f>IF(JS13,'Dalyvio prielaidos'!$G$7/12,0)</f>
        <v>0</v>
      </c>
      <c r="JT18" s="84">
        <f>IF(JT13,'Dalyvio prielaidos'!$G$7/12,0)</f>
        <v>0</v>
      </c>
      <c r="JU18" s="84">
        <f>IF(JU13,'Dalyvio prielaidos'!$G$7/12,0)</f>
        <v>0</v>
      </c>
      <c r="JV18" s="84">
        <f>IF(JV13,'Dalyvio prielaidos'!$G$7/12,0)</f>
        <v>0</v>
      </c>
      <c r="JW18" s="84">
        <f>IF(JW13,'Dalyvio prielaidos'!$G$7/12,0)</f>
        <v>0</v>
      </c>
      <c r="JX18" s="84">
        <f>IF(JX13,'Dalyvio prielaidos'!$G$7/12,0)</f>
        <v>0</v>
      </c>
      <c r="JY18" s="84">
        <f>IF(JY13,'Dalyvio prielaidos'!$G$7/12,0)</f>
        <v>0</v>
      </c>
      <c r="JZ18" s="84">
        <f>IF(JZ13,'Dalyvio prielaidos'!$G$7/12,0)</f>
        <v>0</v>
      </c>
      <c r="KA18" s="84">
        <f>SUM(JO18:JZ18)</f>
        <v>0</v>
      </c>
      <c r="KB18" s="84">
        <f>IF(KB13,'Dalyvio prielaidos'!$G$7/12,0)</f>
        <v>0</v>
      </c>
      <c r="KC18" s="84">
        <f>IF(KC13,'Dalyvio prielaidos'!$G$7/12,0)</f>
        <v>0</v>
      </c>
      <c r="KD18" s="84">
        <f>IF(KD13,'Dalyvio prielaidos'!$G$7/12,0)</f>
        <v>0</v>
      </c>
      <c r="KE18" s="84">
        <f>IF(KE13,'Dalyvio prielaidos'!$G$7/12,0)</f>
        <v>0</v>
      </c>
      <c r="KF18" s="84">
        <f>IF(KF13,'Dalyvio prielaidos'!$G$7/12,0)</f>
        <v>0</v>
      </c>
      <c r="KG18" s="84">
        <f>IF(KG13,'Dalyvio prielaidos'!$G$7/12,0)</f>
        <v>0</v>
      </c>
      <c r="KH18" s="84">
        <f>IF(KH13,'Dalyvio prielaidos'!$G$7/12,0)</f>
        <v>0</v>
      </c>
      <c r="KI18" s="84">
        <f>IF(KI13,'Dalyvio prielaidos'!$G$7/12,0)</f>
        <v>0</v>
      </c>
      <c r="KJ18" s="84">
        <f>IF(KJ13,'Dalyvio prielaidos'!$G$7/12,0)</f>
        <v>0</v>
      </c>
      <c r="KK18" s="84">
        <f>IF(KK13,'Dalyvio prielaidos'!$G$7/12,0)</f>
        <v>0</v>
      </c>
      <c r="KL18" s="84">
        <f>IF(KL13,'Dalyvio prielaidos'!$G$7/12,0)</f>
        <v>0</v>
      </c>
      <c r="KM18" s="84">
        <f>IF(KM13,'Dalyvio prielaidos'!$G$7/12,0)</f>
        <v>0</v>
      </c>
      <c r="KN18" s="84">
        <f>SUM(KB18:KM18)</f>
        <v>0</v>
      </c>
      <c r="KO18" s="84">
        <f>IF(KO13,'Dalyvio prielaidos'!$G$7/12,0)</f>
        <v>0</v>
      </c>
      <c r="KP18" s="84">
        <f>IF(KP13,'Dalyvio prielaidos'!$G$7/12,0)</f>
        <v>0</v>
      </c>
      <c r="KQ18" s="84">
        <f>IF(KQ13,'Dalyvio prielaidos'!$G$7/12,0)</f>
        <v>0</v>
      </c>
      <c r="KR18" s="84">
        <f>IF(KR13,'Dalyvio prielaidos'!$G$7/12,0)</f>
        <v>0</v>
      </c>
      <c r="KS18" s="84">
        <f>IF(KS13,'Dalyvio prielaidos'!$G$7/12,0)</f>
        <v>0</v>
      </c>
      <c r="KT18" s="84">
        <f>IF(KT13,'Dalyvio prielaidos'!$G$7/12,0)</f>
        <v>0</v>
      </c>
      <c r="KU18" s="84">
        <f>IF(KU13,'Dalyvio prielaidos'!$G$7/12,0)</f>
        <v>0</v>
      </c>
      <c r="KV18" s="84">
        <f>IF(KV13,'Dalyvio prielaidos'!$G$7/12,0)</f>
        <v>0</v>
      </c>
      <c r="KW18" s="84">
        <f>IF(KW13,'Dalyvio prielaidos'!$G$7/12,0)</f>
        <v>0</v>
      </c>
      <c r="KX18" s="84">
        <f>IF(KX13,'Dalyvio prielaidos'!$G$7/12,0)</f>
        <v>0</v>
      </c>
      <c r="KY18" s="84">
        <f>IF(KY13,'Dalyvio prielaidos'!$G$7/12,0)</f>
        <v>0</v>
      </c>
      <c r="KZ18" s="84">
        <f>IF(KZ13,'Dalyvio prielaidos'!$G$7/12,0)</f>
        <v>0</v>
      </c>
      <c r="LA18" s="84">
        <f>SUM(KO18:KZ18)</f>
        <v>0</v>
      </c>
      <c r="LB18" s="84">
        <f>IF(LB13,'Dalyvio prielaidos'!$G$7/12,0)</f>
        <v>0</v>
      </c>
      <c r="LC18" s="84">
        <f>IF(LC13,'Dalyvio prielaidos'!$G$7/12,0)</f>
        <v>0</v>
      </c>
      <c r="LD18" s="84">
        <f>IF(LD13,'Dalyvio prielaidos'!$G$7/12,0)</f>
        <v>0</v>
      </c>
      <c r="LE18" s="84">
        <f>IF(LE13,'Dalyvio prielaidos'!$G$7/12,0)</f>
        <v>0</v>
      </c>
      <c r="LF18" s="84">
        <f>IF(LF13,'Dalyvio prielaidos'!$G$7/12,0)</f>
        <v>0</v>
      </c>
      <c r="LG18" s="84">
        <f>IF(LG13,'Dalyvio prielaidos'!$G$7/12,0)</f>
        <v>0</v>
      </c>
      <c r="LH18" s="84">
        <f>IF(LH13,'Dalyvio prielaidos'!$G$7/12,0)</f>
        <v>0</v>
      </c>
      <c r="LI18" s="84">
        <f>IF(LI13,'Dalyvio prielaidos'!$G$7/12,0)</f>
        <v>0</v>
      </c>
      <c r="LJ18" s="84">
        <f>IF(LJ13,'Dalyvio prielaidos'!$G$7/12,0)</f>
        <v>0</v>
      </c>
      <c r="LK18" s="84">
        <f>IF(LK13,'Dalyvio prielaidos'!$G$7/12,0)</f>
        <v>0</v>
      </c>
      <c r="LL18" s="84">
        <f>IF(LL13,'Dalyvio prielaidos'!$G$7/12,0)</f>
        <v>0</v>
      </c>
      <c r="LM18" s="84">
        <f>IF(LM13,'Dalyvio prielaidos'!$G$7/12,0)</f>
        <v>0</v>
      </c>
      <c r="LN18" s="84">
        <f>SUM(LB18:LM18)</f>
        <v>0</v>
      </c>
    </row>
    <row r="19" spans="1:326" s="58" customFormat="1"/>
    <row r="20" spans="1:326" s="58" customFormat="1">
      <c r="A20" s="149" t="s">
        <v>138</v>
      </c>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c r="DZ20" s="117"/>
      <c r="EA20" s="117"/>
      <c r="EB20" s="117"/>
      <c r="EC20" s="117"/>
      <c r="ED20" s="117"/>
      <c r="EE20" s="117"/>
      <c r="EF20" s="117"/>
      <c r="EG20" s="117"/>
      <c r="EH20" s="117"/>
      <c r="EI20" s="117"/>
      <c r="EJ20" s="117"/>
      <c r="EK20" s="117"/>
      <c r="EL20" s="117"/>
      <c r="EM20" s="117"/>
      <c r="EN20" s="117"/>
      <c r="EO20" s="117"/>
      <c r="EP20" s="117"/>
      <c r="EQ20" s="117"/>
      <c r="ER20" s="117"/>
      <c r="ES20" s="117"/>
      <c r="ET20" s="117"/>
      <c r="EU20" s="117"/>
      <c r="EV20" s="117"/>
      <c r="EW20" s="117"/>
      <c r="EX20" s="117"/>
      <c r="EY20" s="117"/>
      <c r="EZ20" s="117"/>
      <c r="FA20" s="117"/>
    </row>
    <row r="21" spans="1:326" s="58" customFormat="1">
      <c r="A21" s="286" t="s">
        <v>145</v>
      </c>
      <c r="B21" s="84"/>
      <c r="C21" s="84">
        <f t="shared" ref="C21:M21" si="24">B27</f>
        <v>0</v>
      </c>
      <c r="D21" s="84">
        <f t="shared" si="24"/>
        <v>0</v>
      </c>
      <c r="E21" s="84">
        <f t="shared" si="24"/>
        <v>0</v>
      </c>
      <c r="F21" s="84">
        <f t="shared" si="24"/>
        <v>0</v>
      </c>
      <c r="G21" s="84">
        <f t="shared" si="24"/>
        <v>0</v>
      </c>
      <c r="H21" s="84">
        <f t="shared" si="24"/>
        <v>0</v>
      </c>
      <c r="I21" s="84">
        <f t="shared" si="24"/>
        <v>0</v>
      </c>
      <c r="J21" s="84">
        <f t="shared" si="24"/>
        <v>0</v>
      </c>
      <c r="K21" s="84">
        <f t="shared" si="24"/>
        <v>0</v>
      </c>
      <c r="L21" s="84">
        <f t="shared" si="24"/>
        <v>0</v>
      </c>
      <c r="M21" s="84">
        <f t="shared" si="24"/>
        <v>0</v>
      </c>
      <c r="N21" s="84">
        <f>B21</f>
        <v>0</v>
      </c>
      <c r="O21" s="84">
        <f>M27</f>
        <v>0</v>
      </c>
      <c r="P21" s="84">
        <f t="shared" ref="P21:Z21" si="25">O27</f>
        <v>0</v>
      </c>
      <c r="Q21" s="84">
        <f t="shared" si="25"/>
        <v>0</v>
      </c>
      <c r="R21" s="84">
        <f t="shared" si="25"/>
        <v>0</v>
      </c>
      <c r="S21" s="84">
        <f t="shared" si="25"/>
        <v>41666.66666666673</v>
      </c>
      <c r="T21" s="84">
        <f t="shared" si="25"/>
        <v>145833.3333333334</v>
      </c>
      <c r="U21" s="84">
        <f t="shared" si="25"/>
        <v>250000.00000000006</v>
      </c>
      <c r="V21" s="84">
        <f t="shared" si="25"/>
        <v>354166.66666666674</v>
      </c>
      <c r="W21" s="84">
        <f t="shared" si="25"/>
        <v>458333.33333333343</v>
      </c>
      <c r="X21" s="84">
        <f t="shared" si="25"/>
        <v>562500.00000000012</v>
      </c>
      <c r="Y21" s="84">
        <f t="shared" si="25"/>
        <v>666666.66666666674</v>
      </c>
      <c r="Z21" s="84">
        <f t="shared" si="25"/>
        <v>770833.33333333337</v>
      </c>
      <c r="AA21" s="84">
        <f>O21</f>
        <v>0</v>
      </c>
      <c r="AB21" s="84">
        <f>Z27</f>
        <v>875000</v>
      </c>
      <c r="AC21" s="84">
        <f t="shared" ref="AC21:AM21" si="26">AB27</f>
        <v>947916.66666666663</v>
      </c>
      <c r="AD21" s="84">
        <f t="shared" si="26"/>
        <v>1020833.3333333333</v>
      </c>
      <c r="AE21" s="84">
        <f t="shared" si="26"/>
        <v>1093750</v>
      </c>
      <c r="AF21" s="84">
        <f t="shared" si="26"/>
        <v>1166666.6666666667</v>
      </c>
      <c r="AG21" s="84">
        <f t="shared" si="26"/>
        <v>1239583.3333333335</v>
      </c>
      <c r="AH21" s="84">
        <f t="shared" si="26"/>
        <v>1312500.0000000002</v>
      </c>
      <c r="AI21" s="84">
        <f t="shared" si="26"/>
        <v>1385416.666666667</v>
      </c>
      <c r="AJ21" s="84">
        <f t="shared" si="26"/>
        <v>1458333.3333333337</v>
      </c>
      <c r="AK21" s="84">
        <f t="shared" si="26"/>
        <v>1531250.0000000005</v>
      </c>
      <c r="AL21" s="84">
        <f t="shared" si="26"/>
        <v>1604166.6666666672</v>
      </c>
      <c r="AM21" s="84">
        <f t="shared" si="26"/>
        <v>1677083.333333334</v>
      </c>
      <c r="AN21" s="84">
        <f>AB21</f>
        <v>875000</v>
      </c>
      <c r="AO21" s="84">
        <f>AM27</f>
        <v>1750000.0000000007</v>
      </c>
      <c r="AP21" s="84">
        <f t="shared" ref="AP21:AZ21" si="27">AO27</f>
        <v>1984848.4848484856</v>
      </c>
      <c r="AQ21" s="84">
        <f t="shared" si="27"/>
        <v>1969696.9696969704</v>
      </c>
      <c r="AR21" s="84">
        <f t="shared" si="27"/>
        <v>1954545.4545454553</v>
      </c>
      <c r="AS21" s="84">
        <f t="shared" si="27"/>
        <v>1939393.9393939401</v>
      </c>
      <c r="AT21" s="84">
        <f t="shared" si="27"/>
        <v>1924242.424242425</v>
      </c>
      <c r="AU21" s="84">
        <f t="shared" si="27"/>
        <v>1909090.9090909099</v>
      </c>
      <c r="AV21" s="84">
        <f t="shared" si="27"/>
        <v>1893939.3939393947</v>
      </c>
      <c r="AW21" s="84">
        <f t="shared" si="27"/>
        <v>1878787.8787878796</v>
      </c>
      <c r="AX21" s="84">
        <f t="shared" si="27"/>
        <v>1863636.3636363645</v>
      </c>
      <c r="AY21" s="84">
        <f t="shared" si="27"/>
        <v>1848484.8484848493</v>
      </c>
      <c r="AZ21" s="84">
        <f t="shared" si="27"/>
        <v>1833333.3333333342</v>
      </c>
      <c r="BA21" s="84">
        <f>AO21</f>
        <v>1750000.0000000007</v>
      </c>
      <c r="BB21" s="84">
        <f>AZ27</f>
        <v>1818181.818181819</v>
      </c>
      <c r="BC21" s="84">
        <f t="shared" ref="BC21:BM21" si="28">BB27</f>
        <v>1803030.3030303039</v>
      </c>
      <c r="BD21" s="84">
        <f t="shared" si="28"/>
        <v>1787878.7878787888</v>
      </c>
      <c r="BE21" s="84">
        <f t="shared" si="28"/>
        <v>1772727.2727272736</v>
      </c>
      <c r="BF21" s="84">
        <f t="shared" si="28"/>
        <v>1757575.7575757585</v>
      </c>
      <c r="BG21" s="84">
        <f t="shared" si="28"/>
        <v>1742424.2424242434</v>
      </c>
      <c r="BH21" s="84">
        <f t="shared" si="28"/>
        <v>1727272.7272727282</v>
      </c>
      <c r="BI21" s="84">
        <f t="shared" si="28"/>
        <v>1712121.2121212131</v>
      </c>
      <c r="BJ21" s="84">
        <f t="shared" si="28"/>
        <v>1696969.696969698</v>
      </c>
      <c r="BK21" s="84">
        <f t="shared" si="28"/>
        <v>1681818.1818181828</v>
      </c>
      <c r="BL21" s="84">
        <f t="shared" si="28"/>
        <v>1666666.6666666677</v>
      </c>
      <c r="BM21" s="84">
        <f t="shared" si="28"/>
        <v>1651515.1515151525</v>
      </c>
      <c r="BN21" s="84">
        <f>BB21</f>
        <v>1818181.818181819</v>
      </c>
      <c r="BO21" s="84">
        <f>BM27</f>
        <v>1636363.6363636374</v>
      </c>
      <c r="BP21" s="84">
        <f t="shared" ref="BP21:BZ21" si="29">BO27</f>
        <v>1621212.1212121223</v>
      </c>
      <c r="BQ21" s="84">
        <f t="shared" si="29"/>
        <v>1606060.6060606071</v>
      </c>
      <c r="BR21" s="84">
        <f t="shared" si="29"/>
        <v>1590909.090909092</v>
      </c>
      <c r="BS21" s="84">
        <f t="shared" si="29"/>
        <v>1575757.5757575769</v>
      </c>
      <c r="BT21" s="84">
        <f t="shared" si="29"/>
        <v>1560606.0606060617</v>
      </c>
      <c r="BU21" s="84">
        <f t="shared" si="29"/>
        <v>1545454.5454545466</v>
      </c>
      <c r="BV21" s="84">
        <f t="shared" si="29"/>
        <v>1530303.0303030314</v>
      </c>
      <c r="BW21" s="84">
        <f t="shared" si="29"/>
        <v>1515151.5151515163</v>
      </c>
      <c r="BX21" s="84">
        <f t="shared" si="29"/>
        <v>1500000.0000000012</v>
      </c>
      <c r="BY21" s="84">
        <f t="shared" si="29"/>
        <v>1484848.484848486</v>
      </c>
      <c r="BZ21" s="84">
        <f t="shared" si="29"/>
        <v>1469696.9696969709</v>
      </c>
      <c r="CA21" s="84">
        <f>BO21</f>
        <v>1636363.6363636374</v>
      </c>
      <c r="CB21" s="84">
        <f>BZ27</f>
        <v>1454545.4545454558</v>
      </c>
      <c r="CC21" s="84">
        <f t="shared" ref="CC21:CM21" si="30">CB27</f>
        <v>1439393.9393939406</v>
      </c>
      <c r="CD21" s="84">
        <f t="shared" si="30"/>
        <v>1424242.4242424255</v>
      </c>
      <c r="CE21" s="84">
        <f t="shared" si="30"/>
        <v>1409090.9090909103</v>
      </c>
      <c r="CF21" s="84">
        <f t="shared" si="30"/>
        <v>1393939.3939393952</v>
      </c>
      <c r="CG21" s="84">
        <f t="shared" si="30"/>
        <v>1378787.8787878801</v>
      </c>
      <c r="CH21" s="84">
        <f t="shared" si="30"/>
        <v>1363636.3636363649</v>
      </c>
      <c r="CI21" s="84">
        <f t="shared" si="30"/>
        <v>1348484.8484848498</v>
      </c>
      <c r="CJ21" s="84">
        <f t="shared" si="30"/>
        <v>1333333.3333333347</v>
      </c>
      <c r="CK21" s="84">
        <f t="shared" si="30"/>
        <v>1318181.8181818195</v>
      </c>
      <c r="CL21" s="84">
        <f t="shared" si="30"/>
        <v>1303030.3030303044</v>
      </c>
      <c r="CM21" s="84">
        <f t="shared" si="30"/>
        <v>1287878.7878787892</v>
      </c>
      <c r="CN21" s="84">
        <f>CB21</f>
        <v>1454545.4545454558</v>
      </c>
      <c r="CO21" s="84">
        <f>CM27</f>
        <v>1272727.2727272741</v>
      </c>
      <c r="CP21" s="84">
        <f t="shared" ref="CP21:CZ21" si="31">CO27</f>
        <v>1257575.757575759</v>
      </c>
      <c r="CQ21" s="84">
        <f t="shared" si="31"/>
        <v>1242424.2424242438</v>
      </c>
      <c r="CR21" s="84">
        <f t="shared" si="31"/>
        <v>1227272.7272727287</v>
      </c>
      <c r="CS21" s="84">
        <f t="shared" si="31"/>
        <v>1212121.2121212136</v>
      </c>
      <c r="CT21" s="84">
        <f t="shared" si="31"/>
        <v>1196969.6969696984</v>
      </c>
      <c r="CU21" s="84">
        <f t="shared" si="31"/>
        <v>1181818.1818181833</v>
      </c>
      <c r="CV21" s="84">
        <f t="shared" si="31"/>
        <v>1166666.6666666681</v>
      </c>
      <c r="CW21" s="84">
        <f t="shared" si="31"/>
        <v>1151515.151515153</v>
      </c>
      <c r="CX21" s="84">
        <f t="shared" si="31"/>
        <v>1136363.6363636379</v>
      </c>
      <c r="CY21" s="84">
        <f t="shared" si="31"/>
        <v>1121212.1212121227</v>
      </c>
      <c r="CZ21" s="84">
        <f t="shared" si="31"/>
        <v>1106060.6060606076</v>
      </c>
      <c r="DA21" s="84">
        <f>CO21</f>
        <v>1272727.2727272741</v>
      </c>
      <c r="DB21" s="84">
        <f>CZ27</f>
        <v>1090909.0909090925</v>
      </c>
      <c r="DC21" s="84">
        <f t="shared" ref="DC21:DM21" si="32">DB27</f>
        <v>1075757.5757575773</v>
      </c>
      <c r="DD21" s="84">
        <f t="shared" si="32"/>
        <v>1060606.0606060622</v>
      </c>
      <c r="DE21" s="84">
        <f t="shared" si="32"/>
        <v>1045454.545454547</v>
      </c>
      <c r="DF21" s="84">
        <f t="shared" si="32"/>
        <v>1030303.0303030319</v>
      </c>
      <c r="DG21" s="84">
        <f t="shared" si="32"/>
        <v>1015151.5151515168</v>
      </c>
      <c r="DH21" s="84">
        <f t="shared" si="32"/>
        <v>1000000.0000000016</v>
      </c>
      <c r="DI21" s="84">
        <f t="shared" si="32"/>
        <v>984848.48484848649</v>
      </c>
      <c r="DJ21" s="84">
        <f t="shared" si="32"/>
        <v>969696.96969697136</v>
      </c>
      <c r="DK21" s="84">
        <f t="shared" si="32"/>
        <v>954545.45454545622</v>
      </c>
      <c r="DL21" s="84">
        <f t="shared" si="32"/>
        <v>939393.93939394108</v>
      </c>
      <c r="DM21" s="84">
        <f t="shared" si="32"/>
        <v>924242.42424242594</v>
      </c>
      <c r="DN21" s="84">
        <f>DB21</f>
        <v>1090909.0909090925</v>
      </c>
      <c r="DO21" s="84">
        <f>DM27</f>
        <v>909090.90909091081</v>
      </c>
      <c r="DP21" s="84">
        <f t="shared" ref="DP21:DZ21" si="33">DO27</f>
        <v>893939.39393939567</v>
      </c>
      <c r="DQ21" s="84">
        <f t="shared" si="33"/>
        <v>878787.87878788053</v>
      </c>
      <c r="DR21" s="84">
        <f t="shared" si="33"/>
        <v>863636.36363636539</v>
      </c>
      <c r="DS21" s="84">
        <f t="shared" si="33"/>
        <v>848484.84848485026</v>
      </c>
      <c r="DT21" s="84">
        <f t="shared" si="33"/>
        <v>833333.33333333512</v>
      </c>
      <c r="DU21" s="84">
        <f t="shared" si="33"/>
        <v>818181.81818181998</v>
      </c>
      <c r="DV21" s="84">
        <f t="shared" si="33"/>
        <v>803030.30303030484</v>
      </c>
      <c r="DW21" s="84">
        <f t="shared" si="33"/>
        <v>787878.78787878971</v>
      </c>
      <c r="DX21" s="84">
        <f t="shared" si="33"/>
        <v>772727.27272727457</v>
      </c>
      <c r="DY21" s="84">
        <f t="shared" si="33"/>
        <v>757575.75757575943</v>
      </c>
      <c r="DZ21" s="84">
        <f t="shared" si="33"/>
        <v>742424.24242424429</v>
      </c>
      <c r="EA21" s="84">
        <f>DO21</f>
        <v>909090.90909091081</v>
      </c>
      <c r="EB21" s="84">
        <f>DZ27</f>
        <v>727272.72727272916</v>
      </c>
      <c r="EC21" s="84">
        <f t="shared" ref="EC21:EM21" si="34">EB27</f>
        <v>712121.21212121402</v>
      </c>
      <c r="ED21" s="84">
        <f t="shared" si="34"/>
        <v>696969.69696969888</v>
      </c>
      <c r="EE21" s="84">
        <f t="shared" si="34"/>
        <v>681818.18181818374</v>
      </c>
      <c r="EF21" s="84">
        <f t="shared" si="34"/>
        <v>666666.66666666861</v>
      </c>
      <c r="EG21" s="84">
        <f t="shared" si="34"/>
        <v>651515.15151515347</v>
      </c>
      <c r="EH21" s="84">
        <f t="shared" si="34"/>
        <v>636363.63636363833</v>
      </c>
      <c r="EI21" s="84">
        <f t="shared" si="34"/>
        <v>621212.12121212319</v>
      </c>
      <c r="EJ21" s="84">
        <f t="shared" si="34"/>
        <v>606060.60606060806</v>
      </c>
      <c r="EK21" s="84">
        <f t="shared" si="34"/>
        <v>590909.09090909292</v>
      </c>
      <c r="EL21" s="84">
        <f t="shared" si="34"/>
        <v>575757.57575757778</v>
      </c>
      <c r="EM21" s="84">
        <f t="shared" si="34"/>
        <v>560606.06060606265</v>
      </c>
      <c r="EN21" s="84">
        <f>EB21</f>
        <v>727272.72727272916</v>
      </c>
      <c r="EO21" s="84">
        <f>EM27</f>
        <v>545454.54545454751</v>
      </c>
      <c r="EP21" s="84">
        <f t="shared" ref="EP21:EZ21" si="35">EO27</f>
        <v>530303.03030303237</v>
      </c>
      <c r="EQ21" s="84">
        <f t="shared" si="35"/>
        <v>515151.51515151723</v>
      </c>
      <c r="ER21" s="84">
        <f t="shared" si="35"/>
        <v>500000.0000000021</v>
      </c>
      <c r="ES21" s="84">
        <f t="shared" si="35"/>
        <v>484848.48484848696</v>
      </c>
      <c r="ET21" s="84">
        <f t="shared" si="35"/>
        <v>469696.96969697182</v>
      </c>
      <c r="EU21" s="84">
        <f t="shared" si="35"/>
        <v>454545.45454545668</v>
      </c>
      <c r="EV21" s="84">
        <f t="shared" si="35"/>
        <v>439393.93939394155</v>
      </c>
      <c r="EW21" s="84">
        <f t="shared" si="35"/>
        <v>424242.42424242641</v>
      </c>
      <c r="EX21" s="84">
        <f t="shared" si="35"/>
        <v>409090.90909091127</v>
      </c>
      <c r="EY21" s="84">
        <f t="shared" si="35"/>
        <v>393939.39393939613</v>
      </c>
      <c r="EZ21" s="84">
        <f t="shared" si="35"/>
        <v>378787.878787881</v>
      </c>
      <c r="FA21" s="84">
        <f>EO21</f>
        <v>545454.54545454751</v>
      </c>
      <c r="FB21" s="84">
        <f>EZ27</f>
        <v>363636.36363636586</v>
      </c>
      <c r="FC21" s="84">
        <f t="shared" ref="FC21:FM21" si="36">FB27</f>
        <v>348484.84848485072</v>
      </c>
      <c r="FD21" s="84">
        <f t="shared" si="36"/>
        <v>333333.33333333558</v>
      </c>
      <c r="FE21" s="84">
        <f t="shared" si="36"/>
        <v>318181.81818182045</v>
      </c>
      <c r="FF21" s="84">
        <f t="shared" si="36"/>
        <v>303030.30303030531</v>
      </c>
      <c r="FG21" s="84">
        <f t="shared" si="36"/>
        <v>287878.78787879017</v>
      </c>
      <c r="FH21" s="84">
        <f t="shared" si="36"/>
        <v>272727.27272727503</v>
      </c>
      <c r="FI21" s="84">
        <f t="shared" si="36"/>
        <v>257575.7575757599</v>
      </c>
      <c r="FJ21" s="84">
        <f t="shared" si="36"/>
        <v>242424.24242424476</v>
      </c>
      <c r="FK21" s="84">
        <f t="shared" si="36"/>
        <v>227272.72727272962</v>
      </c>
      <c r="FL21" s="84">
        <f t="shared" si="36"/>
        <v>212121.21212121448</v>
      </c>
      <c r="FM21" s="84">
        <f t="shared" si="36"/>
        <v>196969.69696969935</v>
      </c>
      <c r="FN21" s="84">
        <f>FB21</f>
        <v>363636.36363636586</v>
      </c>
      <c r="FO21" s="84">
        <f>FM27</f>
        <v>181818.18181818421</v>
      </c>
      <c r="FP21" s="84">
        <f t="shared" ref="FP21:FZ21" si="37">FO27</f>
        <v>166666.66666666907</v>
      </c>
      <c r="FQ21" s="84">
        <f t="shared" si="37"/>
        <v>151515.15151515394</v>
      </c>
      <c r="FR21" s="84">
        <f t="shared" si="37"/>
        <v>136363.6363636388</v>
      </c>
      <c r="FS21" s="84">
        <f t="shared" si="37"/>
        <v>121212.12121212365</v>
      </c>
      <c r="FT21" s="84">
        <f t="shared" si="37"/>
        <v>106060.60606060849</v>
      </c>
      <c r="FU21" s="84">
        <f t="shared" si="37"/>
        <v>90909.090909093342</v>
      </c>
      <c r="FV21" s="84">
        <f t="shared" si="37"/>
        <v>75757.57575757819</v>
      </c>
      <c r="FW21" s="84">
        <f t="shared" si="37"/>
        <v>60606.060606063038</v>
      </c>
      <c r="FX21" s="84">
        <f t="shared" si="37"/>
        <v>45454.545454547886</v>
      </c>
      <c r="FY21" s="84">
        <f t="shared" si="37"/>
        <v>30303.030303032734</v>
      </c>
      <c r="FZ21" s="84">
        <f t="shared" si="37"/>
        <v>15151.515151517582</v>
      </c>
      <c r="GA21" s="84">
        <f>FO21</f>
        <v>181818.18181818421</v>
      </c>
      <c r="GB21" s="84">
        <f>FZ27</f>
        <v>2.4301698431372643E-9</v>
      </c>
      <c r="GC21" s="84">
        <f t="shared" ref="GC21:GM21" si="38">GB27</f>
        <v>2.4301698431372643E-9</v>
      </c>
      <c r="GD21" s="84">
        <f t="shared" si="38"/>
        <v>2.4301698431372643E-9</v>
      </c>
      <c r="GE21" s="84">
        <f t="shared" si="38"/>
        <v>2.4301698431372643E-9</v>
      </c>
      <c r="GF21" s="84">
        <f t="shared" si="38"/>
        <v>2.4301698431372643E-9</v>
      </c>
      <c r="GG21" s="84">
        <f t="shared" si="38"/>
        <v>2.4301698431372643E-9</v>
      </c>
      <c r="GH21" s="84">
        <f t="shared" si="38"/>
        <v>2.4301698431372643E-9</v>
      </c>
      <c r="GI21" s="84">
        <f t="shared" si="38"/>
        <v>2.4301698431372643E-9</v>
      </c>
      <c r="GJ21" s="84">
        <f t="shared" si="38"/>
        <v>2.4301698431372643E-9</v>
      </c>
      <c r="GK21" s="84">
        <f t="shared" si="38"/>
        <v>2.4301698431372643E-9</v>
      </c>
      <c r="GL21" s="84">
        <f t="shared" si="38"/>
        <v>2.4301698431372643E-9</v>
      </c>
      <c r="GM21" s="84">
        <f t="shared" si="38"/>
        <v>2.4301698431372643E-9</v>
      </c>
      <c r="GN21" s="84">
        <f>GB21</f>
        <v>2.4301698431372643E-9</v>
      </c>
      <c r="GO21" s="84">
        <f>GM27</f>
        <v>2.4301698431372643E-9</v>
      </c>
      <c r="GP21" s="84">
        <f t="shared" ref="GP21" si="39">GO27</f>
        <v>2.4301698431372643E-9</v>
      </c>
      <c r="GQ21" s="84">
        <f t="shared" ref="GQ21" si="40">GP27</f>
        <v>2.4301698431372643E-9</v>
      </c>
      <c r="GR21" s="84">
        <f t="shared" ref="GR21" si="41">GQ27</f>
        <v>2.4301698431372643E-9</v>
      </c>
      <c r="GS21" s="84">
        <f t="shared" ref="GS21" si="42">GR27</f>
        <v>2.4301698431372643E-9</v>
      </c>
      <c r="GT21" s="84">
        <f t="shared" ref="GT21" si="43">GS27</f>
        <v>2.4301698431372643E-9</v>
      </c>
      <c r="GU21" s="84">
        <f t="shared" ref="GU21" si="44">GT27</f>
        <v>2.4301698431372643E-9</v>
      </c>
      <c r="GV21" s="84">
        <f t="shared" ref="GV21" si="45">GU27</f>
        <v>2.4301698431372643E-9</v>
      </c>
      <c r="GW21" s="84">
        <f t="shared" ref="GW21" si="46">GV27</f>
        <v>2.4301698431372643E-9</v>
      </c>
      <c r="GX21" s="84">
        <f t="shared" ref="GX21" si="47">GW27</f>
        <v>2.4301698431372643E-9</v>
      </c>
      <c r="GY21" s="84">
        <f t="shared" ref="GY21" si="48">GX27</f>
        <v>2.4301698431372643E-9</v>
      </c>
      <c r="GZ21" s="84">
        <f t="shared" ref="GZ21" si="49">GY27</f>
        <v>2.4301698431372643E-9</v>
      </c>
      <c r="HA21" s="84">
        <f>GO21</f>
        <v>2.4301698431372643E-9</v>
      </c>
      <c r="HB21" s="84">
        <f>GZ27</f>
        <v>2.4301698431372643E-9</v>
      </c>
      <c r="HC21" s="84">
        <f t="shared" ref="HC21" si="50">HB27</f>
        <v>2.4301698431372643E-9</v>
      </c>
      <c r="HD21" s="84">
        <f t="shared" ref="HD21" si="51">HC27</f>
        <v>2.4301698431372643E-9</v>
      </c>
      <c r="HE21" s="84">
        <f t="shared" ref="HE21" si="52">HD27</f>
        <v>2.4301698431372643E-9</v>
      </c>
      <c r="HF21" s="84">
        <f t="shared" ref="HF21" si="53">HE27</f>
        <v>2.4301698431372643E-9</v>
      </c>
      <c r="HG21" s="84">
        <f t="shared" ref="HG21" si="54">HF27</f>
        <v>2.4301698431372643E-9</v>
      </c>
      <c r="HH21" s="84">
        <f t="shared" ref="HH21" si="55">HG27</f>
        <v>2.4301698431372643E-9</v>
      </c>
      <c r="HI21" s="84">
        <f t="shared" ref="HI21" si="56">HH27</f>
        <v>2.4301698431372643E-9</v>
      </c>
      <c r="HJ21" s="84">
        <f t="shared" ref="HJ21" si="57">HI27</f>
        <v>2.4301698431372643E-9</v>
      </c>
      <c r="HK21" s="84">
        <f t="shared" ref="HK21" si="58">HJ27</f>
        <v>2.4301698431372643E-9</v>
      </c>
      <c r="HL21" s="84">
        <f t="shared" ref="HL21" si="59">HK27</f>
        <v>2.4301698431372643E-9</v>
      </c>
      <c r="HM21" s="84">
        <f t="shared" ref="HM21" si="60">HL27</f>
        <v>2.4301698431372643E-9</v>
      </c>
      <c r="HN21" s="84">
        <f>HB21</f>
        <v>2.4301698431372643E-9</v>
      </c>
      <c r="HO21" s="84">
        <f>HM27</f>
        <v>2.4301698431372643E-9</v>
      </c>
      <c r="HP21" s="84">
        <f t="shared" ref="HP21" si="61">HO27</f>
        <v>2.4301698431372643E-9</v>
      </c>
      <c r="HQ21" s="84">
        <f t="shared" ref="HQ21" si="62">HP27</f>
        <v>2.4301698431372643E-9</v>
      </c>
      <c r="HR21" s="84">
        <f t="shared" ref="HR21" si="63">HQ27</f>
        <v>2.4301698431372643E-9</v>
      </c>
      <c r="HS21" s="84">
        <f t="shared" ref="HS21" si="64">HR27</f>
        <v>2.4301698431372643E-9</v>
      </c>
      <c r="HT21" s="84">
        <f t="shared" ref="HT21" si="65">HS27</f>
        <v>2.4301698431372643E-9</v>
      </c>
      <c r="HU21" s="84">
        <f t="shared" ref="HU21" si="66">HT27</f>
        <v>2.4301698431372643E-9</v>
      </c>
      <c r="HV21" s="84">
        <f t="shared" ref="HV21" si="67">HU27</f>
        <v>2.4301698431372643E-9</v>
      </c>
      <c r="HW21" s="84">
        <f t="shared" ref="HW21" si="68">HV27</f>
        <v>2.4301698431372643E-9</v>
      </c>
      <c r="HX21" s="84">
        <f t="shared" ref="HX21" si="69">HW27</f>
        <v>2.4301698431372643E-9</v>
      </c>
      <c r="HY21" s="84">
        <f t="shared" ref="HY21" si="70">HX27</f>
        <v>2.4301698431372643E-9</v>
      </c>
      <c r="HZ21" s="84">
        <f t="shared" ref="HZ21" si="71">HY27</f>
        <v>2.4301698431372643E-9</v>
      </c>
      <c r="IA21" s="84">
        <f>HO21</f>
        <v>2.4301698431372643E-9</v>
      </c>
      <c r="IB21" s="84">
        <f>HZ27</f>
        <v>2.4301698431372643E-9</v>
      </c>
      <c r="IC21" s="84">
        <f t="shared" ref="IC21" si="72">IB27</f>
        <v>2.4301698431372643E-9</v>
      </c>
      <c r="ID21" s="84">
        <f t="shared" ref="ID21" si="73">IC27</f>
        <v>2.4301698431372643E-9</v>
      </c>
      <c r="IE21" s="84">
        <f t="shared" ref="IE21" si="74">ID27</f>
        <v>2.4301698431372643E-9</v>
      </c>
      <c r="IF21" s="84">
        <f t="shared" ref="IF21" si="75">IE27</f>
        <v>2.4301698431372643E-9</v>
      </c>
      <c r="IG21" s="84">
        <f t="shared" ref="IG21" si="76">IF27</f>
        <v>2.4301698431372643E-9</v>
      </c>
      <c r="IH21" s="84">
        <f t="shared" ref="IH21" si="77">IG27</f>
        <v>2.4301698431372643E-9</v>
      </c>
      <c r="II21" s="84">
        <f t="shared" ref="II21" si="78">IH27</f>
        <v>2.4301698431372643E-9</v>
      </c>
      <c r="IJ21" s="84">
        <f t="shared" ref="IJ21" si="79">II27</f>
        <v>2.4301698431372643E-9</v>
      </c>
      <c r="IK21" s="84">
        <f t="shared" ref="IK21" si="80">IJ27</f>
        <v>2.4301698431372643E-9</v>
      </c>
      <c r="IL21" s="84">
        <f t="shared" ref="IL21" si="81">IK27</f>
        <v>2.4301698431372643E-9</v>
      </c>
      <c r="IM21" s="84">
        <f t="shared" ref="IM21" si="82">IL27</f>
        <v>2.4301698431372643E-9</v>
      </c>
      <c r="IN21" s="84">
        <f>IB21</f>
        <v>2.4301698431372643E-9</v>
      </c>
      <c r="IO21" s="84">
        <f>IM27</f>
        <v>2.4301698431372643E-9</v>
      </c>
      <c r="IP21" s="84">
        <f t="shared" ref="IP21" si="83">IO27</f>
        <v>2.4301698431372643E-9</v>
      </c>
      <c r="IQ21" s="84">
        <f t="shared" ref="IQ21" si="84">IP27</f>
        <v>2.4301698431372643E-9</v>
      </c>
      <c r="IR21" s="84">
        <f t="shared" ref="IR21" si="85">IQ27</f>
        <v>2.4301698431372643E-9</v>
      </c>
      <c r="IS21" s="84">
        <f t="shared" ref="IS21" si="86">IR27</f>
        <v>2.4301698431372643E-9</v>
      </c>
      <c r="IT21" s="84">
        <f t="shared" ref="IT21" si="87">IS27</f>
        <v>2.4301698431372643E-9</v>
      </c>
      <c r="IU21" s="84">
        <f t="shared" ref="IU21" si="88">IT27</f>
        <v>2.4301698431372643E-9</v>
      </c>
      <c r="IV21" s="84">
        <f t="shared" ref="IV21" si="89">IU27</f>
        <v>2.4301698431372643E-9</v>
      </c>
      <c r="IW21" s="84">
        <f t="shared" ref="IW21" si="90">IV27</f>
        <v>2.4301698431372643E-9</v>
      </c>
      <c r="IX21" s="84">
        <f t="shared" ref="IX21" si="91">IW27</f>
        <v>2.4301698431372643E-9</v>
      </c>
      <c r="IY21" s="84">
        <f t="shared" ref="IY21" si="92">IX27</f>
        <v>2.4301698431372643E-9</v>
      </c>
      <c r="IZ21" s="84">
        <f t="shared" ref="IZ21" si="93">IY27</f>
        <v>2.4301698431372643E-9</v>
      </c>
      <c r="JA21" s="84">
        <f>IO21</f>
        <v>2.4301698431372643E-9</v>
      </c>
      <c r="JB21" s="84">
        <f>IZ27</f>
        <v>2.4301698431372643E-9</v>
      </c>
      <c r="JC21" s="84">
        <f t="shared" ref="JC21" si="94">JB27</f>
        <v>2.4301698431372643E-9</v>
      </c>
      <c r="JD21" s="84">
        <f t="shared" ref="JD21" si="95">JC27</f>
        <v>2.4301698431372643E-9</v>
      </c>
      <c r="JE21" s="84">
        <f t="shared" ref="JE21" si="96">JD27</f>
        <v>2.4301698431372643E-9</v>
      </c>
      <c r="JF21" s="84">
        <f t="shared" ref="JF21" si="97">JE27</f>
        <v>2.4301698431372643E-9</v>
      </c>
      <c r="JG21" s="84">
        <f t="shared" ref="JG21" si="98">JF27</f>
        <v>2.4301698431372643E-9</v>
      </c>
      <c r="JH21" s="84">
        <f t="shared" ref="JH21" si="99">JG27</f>
        <v>2.4301698431372643E-9</v>
      </c>
      <c r="JI21" s="84">
        <f t="shared" ref="JI21" si="100">JH27</f>
        <v>2.4301698431372643E-9</v>
      </c>
      <c r="JJ21" s="84">
        <f t="shared" ref="JJ21" si="101">JI27</f>
        <v>2.4301698431372643E-9</v>
      </c>
      <c r="JK21" s="84">
        <f t="shared" ref="JK21" si="102">JJ27</f>
        <v>2.4301698431372643E-9</v>
      </c>
      <c r="JL21" s="84">
        <f t="shared" ref="JL21" si="103">JK27</f>
        <v>2.4301698431372643E-9</v>
      </c>
      <c r="JM21" s="84">
        <f t="shared" ref="JM21" si="104">JL27</f>
        <v>2.4301698431372643E-9</v>
      </c>
      <c r="JN21" s="84">
        <f>JB21</f>
        <v>2.4301698431372643E-9</v>
      </c>
      <c r="JO21" s="84">
        <f>JM27</f>
        <v>2.4301698431372643E-9</v>
      </c>
      <c r="JP21" s="84">
        <f t="shared" ref="JP21" si="105">JO27</f>
        <v>2.4301698431372643E-9</v>
      </c>
      <c r="JQ21" s="84">
        <f t="shared" ref="JQ21" si="106">JP27</f>
        <v>2.4301698431372643E-9</v>
      </c>
      <c r="JR21" s="84">
        <f t="shared" ref="JR21" si="107">JQ27</f>
        <v>2.4301698431372643E-9</v>
      </c>
      <c r="JS21" s="84">
        <f t="shared" ref="JS21" si="108">JR27</f>
        <v>2.4301698431372643E-9</v>
      </c>
      <c r="JT21" s="84">
        <f t="shared" ref="JT21" si="109">JS27</f>
        <v>2.4301698431372643E-9</v>
      </c>
      <c r="JU21" s="84">
        <f t="shared" ref="JU21" si="110">JT27</f>
        <v>2.4301698431372643E-9</v>
      </c>
      <c r="JV21" s="84">
        <f t="shared" ref="JV21" si="111">JU27</f>
        <v>2.4301698431372643E-9</v>
      </c>
      <c r="JW21" s="84">
        <f t="shared" ref="JW21" si="112">JV27</f>
        <v>2.4301698431372643E-9</v>
      </c>
      <c r="JX21" s="84">
        <f t="shared" ref="JX21" si="113">JW27</f>
        <v>2.4301698431372643E-9</v>
      </c>
      <c r="JY21" s="84">
        <f t="shared" ref="JY21" si="114">JX27</f>
        <v>2.4301698431372643E-9</v>
      </c>
      <c r="JZ21" s="84">
        <f t="shared" ref="JZ21" si="115">JY27</f>
        <v>2.4301698431372643E-9</v>
      </c>
      <c r="KA21" s="84">
        <f>JO21</f>
        <v>2.4301698431372643E-9</v>
      </c>
      <c r="KB21" s="84">
        <f>JZ27</f>
        <v>2.4301698431372643E-9</v>
      </c>
      <c r="KC21" s="84">
        <f t="shared" ref="KC21" si="116">KB27</f>
        <v>2.4301698431372643E-9</v>
      </c>
      <c r="KD21" s="84">
        <f t="shared" ref="KD21" si="117">KC27</f>
        <v>2.4301698431372643E-9</v>
      </c>
      <c r="KE21" s="84">
        <f t="shared" ref="KE21" si="118">KD27</f>
        <v>2.4301698431372643E-9</v>
      </c>
      <c r="KF21" s="84">
        <f t="shared" ref="KF21" si="119">KE27</f>
        <v>2.4301698431372643E-9</v>
      </c>
      <c r="KG21" s="84">
        <f t="shared" ref="KG21" si="120">KF27</f>
        <v>2.4301698431372643E-9</v>
      </c>
      <c r="KH21" s="84">
        <f t="shared" ref="KH21" si="121">KG27</f>
        <v>2.4301698431372643E-9</v>
      </c>
      <c r="KI21" s="84">
        <f t="shared" ref="KI21" si="122">KH27</f>
        <v>2.4301698431372643E-9</v>
      </c>
      <c r="KJ21" s="84">
        <f t="shared" ref="KJ21" si="123">KI27</f>
        <v>2.4301698431372643E-9</v>
      </c>
      <c r="KK21" s="84">
        <f t="shared" ref="KK21" si="124">KJ27</f>
        <v>2.4301698431372643E-9</v>
      </c>
      <c r="KL21" s="84">
        <f t="shared" ref="KL21" si="125">KK27</f>
        <v>2.4301698431372643E-9</v>
      </c>
      <c r="KM21" s="84">
        <f t="shared" ref="KM21" si="126">KL27</f>
        <v>2.4301698431372643E-9</v>
      </c>
      <c r="KN21" s="84">
        <f>KB21</f>
        <v>2.4301698431372643E-9</v>
      </c>
      <c r="KO21" s="84">
        <f>KM27</f>
        <v>2.4301698431372643E-9</v>
      </c>
      <c r="KP21" s="84">
        <f t="shared" ref="KP21" si="127">KO27</f>
        <v>2.4301698431372643E-9</v>
      </c>
      <c r="KQ21" s="84">
        <f t="shared" ref="KQ21" si="128">KP27</f>
        <v>2.4301698431372643E-9</v>
      </c>
      <c r="KR21" s="84">
        <f t="shared" ref="KR21" si="129">KQ27</f>
        <v>2.4301698431372643E-9</v>
      </c>
      <c r="KS21" s="84">
        <f t="shared" ref="KS21" si="130">KR27</f>
        <v>2.4301698431372643E-9</v>
      </c>
      <c r="KT21" s="84">
        <f t="shared" ref="KT21" si="131">KS27</f>
        <v>2.4301698431372643E-9</v>
      </c>
      <c r="KU21" s="84">
        <f t="shared" ref="KU21" si="132">KT27</f>
        <v>2.4301698431372643E-9</v>
      </c>
      <c r="KV21" s="84">
        <f t="shared" ref="KV21" si="133">KU27</f>
        <v>2.4301698431372643E-9</v>
      </c>
      <c r="KW21" s="84">
        <f t="shared" ref="KW21" si="134">KV27</f>
        <v>2.4301698431372643E-9</v>
      </c>
      <c r="KX21" s="84">
        <f t="shared" ref="KX21" si="135">KW27</f>
        <v>2.4301698431372643E-9</v>
      </c>
      <c r="KY21" s="84">
        <f t="shared" ref="KY21" si="136">KX27</f>
        <v>2.4301698431372643E-9</v>
      </c>
      <c r="KZ21" s="84">
        <f t="shared" ref="KZ21" si="137">KY27</f>
        <v>2.4301698431372643E-9</v>
      </c>
      <c r="LA21" s="84">
        <f>KO21</f>
        <v>2.4301698431372643E-9</v>
      </c>
      <c r="LB21" s="84">
        <f>KZ27</f>
        <v>2.4301698431372643E-9</v>
      </c>
      <c r="LC21" s="84">
        <f t="shared" ref="LC21" si="138">LB27</f>
        <v>2.4301698431372643E-9</v>
      </c>
      <c r="LD21" s="84">
        <f t="shared" ref="LD21" si="139">LC27</f>
        <v>2.4301698431372643E-9</v>
      </c>
      <c r="LE21" s="84">
        <f t="shared" ref="LE21" si="140">LD27</f>
        <v>2.4301698431372643E-9</v>
      </c>
      <c r="LF21" s="84">
        <f t="shared" ref="LF21" si="141">LE27</f>
        <v>2.4301698431372643E-9</v>
      </c>
      <c r="LG21" s="84">
        <f t="shared" ref="LG21" si="142">LF27</f>
        <v>2.4301698431372643E-9</v>
      </c>
      <c r="LH21" s="84">
        <f t="shared" ref="LH21" si="143">LG27</f>
        <v>2.4301698431372643E-9</v>
      </c>
      <c r="LI21" s="84">
        <f t="shared" ref="LI21" si="144">LH27</f>
        <v>2.4301698431372643E-9</v>
      </c>
      <c r="LJ21" s="84">
        <f t="shared" ref="LJ21" si="145">LI27</f>
        <v>2.4301698431372643E-9</v>
      </c>
      <c r="LK21" s="84">
        <f t="shared" ref="LK21" si="146">LJ27</f>
        <v>2.4301698431372643E-9</v>
      </c>
      <c r="LL21" s="84">
        <f t="shared" ref="LL21" si="147">LK27</f>
        <v>2.4301698431372643E-9</v>
      </c>
      <c r="LM21" s="84">
        <f t="shared" ref="LM21" si="148">LL27</f>
        <v>2.4301698431372643E-9</v>
      </c>
      <c r="LN21" s="84">
        <f>LB21</f>
        <v>2.4301698431372643E-9</v>
      </c>
    </row>
    <row r="22" spans="1:326" s="58" customFormat="1">
      <c r="A22" s="286" t="s">
        <v>148</v>
      </c>
      <c r="B22" s="84">
        <f>'Infrastruk. sukūrimo sąnaudos'!B15</f>
        <v>0</v>
      </c>
      <c r="C22" s="84">
        <f>'Infrastruk. sukūrimo sąnaudos'!C15</f>
        <v>0</v>
      </c>
      <c r="D22" s="84">
        <f>'Infrastruk. sukūrimo sąnaudos'!D15</f>
        <v>0</v>
      </c>
      <c r="E22" s="84">
        <f>'Infrastruk. sukūrimo sąnaudos'!E15</f>
        <v>0</v>
      </c>
      <c r="F22" s="84">
        <f>'Infrastruk. sukūrimo sąnaudos'!F15</f>
        <v>0</v>
      </c>
      <c r="G22" s="84">
        <f>'Infrastruk. sukūrimo sąnaudos'!G15</f>
        <v>0</v>
      </c>
      <c r="H22" s="84">
        <f>'Infrastruk. sukūrimo sąnaudos'!H15</f>
        <v>0</v>
      </c>
      <c r="I22" s="84">
        <f>'Infrastruk. sukūrimo sąnaudos'!I15</f>
        <v>0</v>
      </c>
      <c r="J22" s="84">
        <f>'Infrastruk. sukūrimo sąnaudos'!J15</f>
        <v>0</v>
      </c>
      <c r="K22" s="84">
        <f>'Infrastruk. sukūrimo sąnaudos'!K15</f>
        <v>0</v>
      </c>
      <c r="L22" s="84">
        <f>'Infrastruk. sukūrimo sąnaudos'!L15</f>
        <v>0</v>
      </c>
      <c r="M22" s="84">
        <f>'Infrastruk. sukūrimo sąnaudos'!M15</f>
        <v>0</v>
      </c>
      <c r="N22" s="84">
        <f>SUM(B22:M22)</f>
        <v>0</v>
      </c>
      <c r="O22" s="84">
        <f>'Infrastruk. sukūrimo sąnaudos'!O15</f>
        <v>0</v>
      </c>
      <c r="P22" s="84">
        <f>'Infrastruk. sukūrimo sąnaudos'!P15</f>
        <v>0</v>
      </c>
      <c r="Q22" s="84">
        <f>'Infrastruk. sukūrimo sąnaudos'!Q15</f>
        <v>0</v>
      </c>
      <c r="R22" s="84">
        <f>'Infrastruk. sukūrimo sąnaudos'!R15</f>
        <v>41666.66666666673</v>
      </c>
      <c r="S22" s="84">
        <f>'Infrastruk. sukūrimo sąnaudos'!S15</f>
        <v>104166.66666666667</v>
      </c>
      <c r="T22" s="84">
        <f>'Infrastruk. sukūrimo sąnaudos'!T15</f>
        <v>104166.66666666667</v>
      </c>
      <c r="U22" s="84">
        <f>'Infrastruk. sukūrimo sąnaudos'!U15</f>
        <v>104166.66666666667</v>
      </c>
      <c r="V22" s="84">
        <f>'Infrastruk. sukūrimo sąnaudos'!V15</f>
        <v>104166.66666666667</v>
      </c>
      <c r="W22" s="84">
        <f>'Infrastruk. sukūrimo sąnaudos'!W15</f>
        <v>104166.66666666667</v>
      </c>
      <c r="X22" s="84">
        <f>'Infrastruk. sukūrimo sąnaudos'!X15</f>
        <v>104166.66666666667</v>
      </c>
      <c r="Y22" s="84">
        <f>'Infrastruk. sukūrimo sąnaudos'!Y15</f>
        <v>104166.66666666667</v>
      </c>
      <c r="Z22" s="84">
        <f>'Infrastruk. sukūrimo sąnaudos'!Z15</f>
        <v>104166.66666666667</v>
      </c>
      <c r="AA22" s="84">
        <f>SUM(O22:Z22)</f>
        <v>875000</v>
      </c>
      <c r="AB22" s="84">
        <f>'Infrastruk. sukūrimo sąnaudos'!AB15</f>
        <v>72916.666666666613</v>
      </c>
      <c r="AC22" s="84">
        <f>'Infrastruk. sukūrimo sąnaudos'!AC15</f>
        <v>72916.666666666672</v>
      </c>
      <c r="AD22" s="84">
        <f>'Infrastruk. sukūrimo sąnaudos'!AD15</f>
        <v>72916.666666666672</v>
      </c>
      <c r="AE22" s="84">
        <f>'Infrastruk. sukūrimo sąnaudos'!AE15</f>
        <v>72916.666666666672</v>
      </c>
      <c r="AF22" s="84">
        <f>'Infrastruk. sukūrimo sąnaudos'!AF15</f>
        <v>72916.666666666672</v>
      </c>
      <c r="AG22" s="84">
        <f>'Infrastruk. sukūrimo sąnaudos'!AG15</f>
        <v>72916.666666666672</v>
      </c>
      <c r="AH22" s="84">
        <f>'Infrastruk. sukūrimo sąnaudos'!AH15</f>
        <v>72916.666666666672</v>
      </c>
      <c r="AI22" s="84">
        <f>'Infrastruk. sukūrimo sąnaudos'!AI15</f>
        <v>72916.666666666672</v>
      </c>
      <c r="AJ22" s="84">
        <f>'Infrastruk. sukūrimo sąnaudos'!AJ15</f>
        <v>72916.666666666672</v>
      </c>
      <c r="AK22" s="84">
        <f>'Infrastruk. sukūrimo sąnaudos'!AK15</f>
        <v>72916.666666666672</v>
      </c>
      <c r="AL22" s="84">
        <f>'Infrastruk. sukūrimo sąnaudos'!AL15</f>
        <v>72916.666666666672</v>
      </c>
      <c r="AM22" s="84">
        <f>'Infrastruk. sukūrimo sąnaudos'!AM15</f>
        <v>72916.666666666672</v>
      </c>
      <c r="AN22" s="84">
        <f>SUM(AB22:AM22)</f>
        <v>874999.99999999988</v>
      </c>
      <c r="AO22" s="84">
        <f>'Infrastruk. sukūrimo sąnaudos'!AO15</f>
        <v>250000</v>
      </c>
      <c r="AP22" s="84">
        <f>'Infrastruk. sukūrimo sąnaudos'!AP15</f>
        <v>0</v>
      </c>
      <c r="AQ22" s="84">
        <f>'Infrastruk. sukūrimo sąnaudos'!AQ15</f>
        <v>0</v>
      </c>
      <c r="AR22" s="84">
        <f>'Infrastruk. sukūrimo sąnaudos'!AR15</f>
        <v>0</v>
      </c>
      <c r="AS22" s="84">
        <f>'Infrastruk. sukūrimo sąnaudos'!AS15</f>
        <v>0</v>
      </c>
      <c r="AT22" s="84">
        <f>'Infrastruk. sukūrimo sąnaudos'!AT15</f>
        <v>0</v>
      </c>
      <c r="AU22" s="84">
        <f>'Infrastruk. sukūrimo sąnaudos'!AU15</f>
        <v>0</v>
      </c>
      <c r="AV22" s="84">
        <f>'Infrastruk. sukūrimo sąnaudos'!AV15</f>
        <v>0</v>
      </c>
      <c r="AW22" s="84">
        <f>'Infrastruk. sukūrimo sąnaudos'!AW15</f>
        <v>0</v>
      </c>
      <c r="AX22" s="84">
        <f>'Infrastruk. sukūrimo sąnaudos'!AX15</f>
        <v>0</v>
      </c>
      <c r="AY22" s="84">
        <f>'Infrastruk. sukūrimo sąnaudos'!AY15</f>
        <v>0</v>
      </c>
      <c r="AZ22" s="84">
        <f>'Infrastruk. sukūrimo sąnaudos'!AZ15</f>
        <v>0</v>
      </c>
      <c r="BA22" s="84">
        <f>SUM(AO22:AZ22)</f>
        <v>250000</v>
      </c>
      <c r="BB22" s="84">
        <f>'Infrastruk. sukūrimo sąnaudos'!BB15</f>
        <v>0</v>
      </c>
      <c r="BC22" s="84">
        <f>'Infrastruk. sukūrimo sąnaudos'!BC15</f>
        <v>0</v>
      </c>
      <c r="BD22" s="84">
        <f>'Infrastruk. sukūrimo sąnaudos'!BD15</f>
        <v>0</v>
      </c>
      <c r="BE22" s="84">
        <f>'Infrastruk. sukūrimo sąnaudos'!BE15</f>
        <v>0</v>
      </c>
      <c r="BF22" s="84">
        <f>'Infrastruk. sukūrimo sąnaudos'!BF15</f>
        <v>0</v>
      </c>
      <c r="BG22" s="84">
        <f>'Infrastruk. sukūrimo sąnaudos'!BG15</f>
        <v>0</v>
      </c>
      <c r="BH22" s="84">
        <f>'Infrastruk. sukūrimo sąnaudos'!BH15</f>
        <v>0</v>
      </c>
      <c r="BI22" s="84">
        <f>'Infrastruk. sukūrimo sąnaudos'!BI15</f>
        <v>0</v>
      </c>
      <c r="BJ22" s="84">
        <f>'Infrastruk. sukūrimo sąnaudos'!BJ15</f>
        <v>0</v>
      </c>
      <c r="BK22" s="84">
        <f>'Infrastruk. sukūrimo sąnaudos'!BK15</f>
        <v>0</v>
      </c>
      <c r="BL22" s="84">
        <f>'Infrastruk. sukūrimo sąnaudos'!BL15</f>
        <v>0</v>
      </c>
      <c r="BM22" s="84">
        <f>'Infrastruk. sukūrimo sąnaudos'!BM15</f>
        <v>0</v>
      </c>
      <c r="BN22" s="84">
        <f>SUM(BB22:BM22)</f>
        <v>0</v>
      </c>
      <c r="BO22" s="84">
        <f>'Infrastruk. sukūrimo sąnaudos'!BO15</f>
        <v>0</v>
      </c>
      <c r="BP22" s="84">
        <f>'Infrastruk. sukūrimo sąnaudos'!BP15</f>
        <v>0</v>
      </c>
      <c r="BQ22" s="84">
        <f>'Infrastruk. sukūrimo sąnaudos'!BQ15</f>
        <v>0</v>
      </c>
      <c r="BR22" s="84">
        <f>'Infrastruk. sukūrimo sąnaudos'!BR15</f>
        <v>0</v>
      </c>
      <c r="BS22" s="84">
        <f>'Infrastruk. sukūrimo sąnaudos'!BS15</f>
        <v>0</v>
      </c>
      <c r="BT22" s="84">
        <f>'Infrastruk. sukūrimo sąnaudos'!BT15</f>
        <v>0</v>
      </c>
      <c r="BU22" s="84">
        <f>'Infrastruk. sukūrimo sąnaudos'!BU15</f>
        <v>0</v>
      </c>
      <c r="BV22" s="84">
        <f>'Infrastruk. sukūrimo sąnaudos'!BV15</f>
        <v>0</v>
      </c>
      <c r="BW22" s="84">
        <f>'Infrastruk. sukūrimo sąnaudos'!BW15</f>
        <v>0</v>
      </c>
      <c r="BX22" s="84">
        <f>'Infrastruk. sukūrimo sąnaudos'!BX15</f>
        <v>0</v>
      </c>
      <c r="BY22" s="84">
        <f>'Infrastruk. sukūrimo sąnaudos'!BY15</f>
        <v>0</v>
      </c>
      <c r="BZ22" s="84">
        <f>'Infrastruk. sukūrimo sąnaudos'!BZ15</f>
        <v>0</v>
      </c>
      <c r="CA22" s="84">
        <f>SUM(BO22:BZ22)</f>
        <v>0</v>
      </c>
      <c r="CB22" s="84">
        <f>'Infrastruk. sukūrimo sąnaudos'!CB15</f>
        <v>0</v>
      </c>
      <c r="CC22" s="84">
        <f>'Infrastruk. sukūrimo sąnaudos'!CC15</f>
        <v>0</v>
      </c>
      <c r="CD22" s="84">
        <f>'Infrastruk. sukūrimo sąnaudos'!CD15</f>
        <v>0</v>
      </c>
      <c r="CE22" s="84">
        <f>'Infrastruk. sukūrimo sąnaudos'!CE15</f>
        <v>0</v>
      </c>
      <c r="CF22" s="84">
        <f>'Infrastruk. sukūrimo sąnaudos'!CF15</f>
        <v>0</v>
      </c>
      <c r="CG22" s="84">
        <f>'Infrastruk. sukūrimo sąnaudos'!CG15</f>
        <v>0</v>
      </c>
      <c r="CH22" s="84">
        <f>'Infrastruk. sukūrimo sąnaudos'!CH15</f>
        <v>0</v>
      </c>
      <c r="CI22" s="84">
        <f>'Infrastruk. sukūrimo sąnaudos'!CI15</f>
        <v>0</v>
      </c>
      <c r="CJ22" s="84">
        <f>'Infrastruk. sukūrimo sąnaudos'!CJ15</f>
        <v>0</v>
      </c>
      <c r="CK22" s="84">
        <f>'Infrastruk. sukūrimo sąnaudos'!CK15</f>
        <v>0</v>
      </c>
      <c r="CL22" s="84">
        <f>'Infrastruk. sukūrimo sąnaudos'!CL15</f>
        <v>0</v>
      </c>
      <c r="CM22" s="84">
        <f>'Infrastruk. sukūrimo sąnaudos'!CM15</f>
        <v>0</v>
      </c>
      <c r="CN22" s="84">
        <f>SUM(CB22:CM22)</f>
        <v>0</v>
      </c>
      <c r="CO22" s="84">
        <f>'Infrastruk. sukūrimo sąnaudos'!CO15</f>
        <v>0</v>
      </c>
      <c r="CP22" s="84">
        <f>'Infrastruk. sukūrimo sąnaudos'!CP15</f>
        <v>0</v>
      </c>
      <c r="CQ22" s="84">
        <f>'Infrastruk. sukūrimo sąnaudos'!CQ15</f>
        <v>0</v>
      </c>
      <c r="CR22" s="84">
        <f>'Infrastruk. sukūrimo sąnaudos'!CR15</f>
        <v>0</v>
      </c>
      <c r="CS22" s="84">
        <f>'Infrastruk. sukūrimo sąnaudos'!CS15</f>
        <v>0</v>
      </c>
      <c r="CT22" s="84">
        <f>'Infrastruk. sukūrimo sąnaudos'!CT15</f>
        <v>0</v>
      </c>
      <c r="CU22" s="84">
        <f>'Infrastruk. sukūrimo sąnaudos'!CU15</f>
        <v>0</v>
      </c>
      <c r="CV22" s="84">
        <f>'Infrastruk. sukūrimo sąnaudos'!CV15</f>
        <v>0</v>
      </c>
      <c r="CW22" s="84">
        <f>'Infrastruk. sukūrimo sąnaudos'!CW15</f>
        <v>0</v>
      </c>
      <c r="CX22" s="84">
        <f>'Infrastruk. sukūrimo sąnaudos'!CX15</f>
        <v>0</v>
      </c>
      <c r="CY22" s="84">
        <f>'Infrastruk. sukūrimo sąnaudos'!CY15</f>
        <v>0</v>
      </c>
      <c r="CZ22" s="84">
        <f>'Infrastruk. sukūrimo sąnaudos'!CZ15</f>
        <v>0</v>
      </c>
      <c r="DA22" s="84">
        <f>SUM(CO22:CZ22)</f>
        <v>0</v>
      </c>
      <c r="DB22" s="84">
        <f>'Infrastruk. sukūrimo sąnaudos'!DB15</f>
        <v>0</v>
      </c>
      <c r="DC22" s="84">
        <f>'Infrastruk. sukūrimo sąnaudos'!DC15</f>
        <v>0</v>
      </c>
      <c r="DD22" s="84">
        <f>'Infrastruk. sukūrimo sąnaudos'!DD15</f>
        <v>0</v>
      </c>
      <c r="DE22" s="84">
        <f>'Infrastruk. sukūrimo sąnaudos'!DE15</f>
        <v>0</v>
      </c>
      <c r="DF22" s="84">
        <f>'Infrastruk. sukūrimo sąnaudos'!DF15</f>
        <v>0</v>
      </c>
      <c r="DG22" s="84">
        <f>'Infrastruk. sukūrimo sąnaudos'!DG15</f>
        <v>0</v>
      </c>
      <c r="DH22" s="84">
        <f>'Infrastruk. sukūrimo sąnaudos'!DH15</f>
        <v>0</v>
      </c>
      <c r="DI22" s="84">
        <f>'Infrastruk. sukūrimo sąnaudos'!DI15</f>
        <v>0</v>
      </c>
      <c r="DJ22" s="84">
        <f>'Infrastruk. sukūrimo sąnaudos'!DJ15</f>
        <v>0</v>
      </c>
      <c r="DK22" s="84">
        <f>'Infrastruk. sukūrimo sąnaudos'!DK15</f>
        <v>0</v>
      </c>
      <c r="DL22" s="84">
        <f>'Infrastruk. sukūrimo sąnaudos'!DL15</f>
        <v>0</v>
      </c>
      <c r="DM22" s="84">
        <f>'Infrastruk. sukūrimo sąnaudos'!DM15</f>
        <v>0</v>
      </c>
      <c r="DN22" s="84">
        <f>SUM(DB22:DM22)</f>
        <v>0</v>
      </c>
      <c r="DO22" s="84">
        <f>'Infrastruk. sukūrimo sąnaudos'!DO15</f>
        <v>0</v>
      </c>
      <c r="DP22" s="84">
        <f>'Infrastruk. sukūrimo sąnaudos'!DP15</f>
        <v>0</v>
      </c>
      <c r="DQ22" s="84">
        <f>'Infrastruk. sukūrimo sąnaudos'!DQ15</f>
        <v>0</v>
      </c>
      <c r="DR22" s="84">
        <f>'Infrastruk. sukūrimo sąnaudos'!DR15</f>
        <v>0</v>
      </c>
      <c r="DS22" s="84">
        <f>'Infrastruk. sukūrimo sąnaudos'!DS15</f>
        <v>0</v>
      </c>
      <c r="DT22" s="84">
        <f>'Infrastruk. sukūrimo sąnaudos'!DT15</f>
        <v>0</v>
      </c>
      <c r="DU22" s="84">
        <f>'Infrastruk. sukūrimo sąnaudos'!DU15</f>
        <v>0</v>
      </c>
      <c r="DV22" s="84">
        <f>'Infrastruk. sukūrimo sąnaudos'!DV15</f>
        <v>0</v>
      </c>
      <c r="DW22" s="84">
        <f>'Infrastruk. sukūrimo sąnaudos'!DW15</f>
        <v>0</v>
      </c>
      <c r="DX22" s="84">
        <f>'Infrastruk. sukūrimo sąnaudos'!DX15</f>
        <v>0</v>
      </c>
      <c r="DY22" s="84">
        <f>'Infrastruk. sukūrimo sąnaudos'!DY15</f>
        <v>0</v>
      </c>
      <c r="DZ22" s="84">
        <f>'Infrastruk. sukūrimo sąnaudos'!DZ15</f>
        <v>0</v>
      </c>
      <c r="EA22" s="84">
        <f>SUM(DO22:DZ22)</f>
        <v>0</v>
      </c>
      <c r="EB22" s="84">
        <f>'Infrastruk. sukūrimo sąnaudos'!EB15</f>
        <v>0</v>
      </c>
      <c r="EC22" s="84">
        <f>'Infrastruk. sukūrimo sąnaudos'!EC15</f>
        <v>0</v>
      </c>
      <c r="ED22" s="84">
        <f>'Infrastruk. sukūrimo sąnaudos'!ED15</f>
        <v>0</v>
      </c>
      <c r="EE22" s="84">
        <f>'Infrastruk. sukūrimo sąnaudos'!EE15</f>
        <v>0</v>
      </c>
      <c r="EF22" s="84">
        <f>'Infrastruk. sukūrimo sąnaudos'!EF15</f>
        <v>0</v>
      </c>
      <c r="EG22" s="84">
        <f>'Infrastruk. sukūrimo sąnaudos'!EG15</f>
        <v>0</v>
      </c>
      <c r="EH22" s="84">
        <f>'Infrastruk. sukūrimo sąnaudos'!EH15</f>
        <v>0</v>
      </c>
      <c r="EI22" s="84">
        <f>'Infrastruk. sukūrimo sąnaudos'!EI15</f>
        <v>0</v>
      </c>
      <c r="EJ22" s="84">
        <f>'Infrastruk. sukūrimo sąnaudos'!EJ15</f>
        <v>0</v>
      </c>
      <c r="EK22" s="84">
        <f>'Infrastruk. sukūrimo sąnaudos'!EK15</f>
        <v>0</v>
      </c>
      <c r="EL22" s="84">
        <f>'Infrastruk. sukūrimo sąnaudos'!EL15</f>
        <v>0</v>
      </c>
      <c r="EM22" s="84">
        <f>'Infrastruk. sukūrimo sąnaudos'!EM15</f>
        <v>0</v>
      </c>
      <c r="EN22" s="84">
        <f>SUM(EB22:EM22)</f>
        <v>0</v>
      </c>
      <c r="EO22" s="84">
        <f>'Infrastruk. sukūrimo sąnaudos'!EO15</f>
        <v>0</v>
      </c>
      <c r="EP22" s="84">
        <f>'Infrastruk. sukūrimo sąnaudos'!EP15</f>
        <v>0</v>
      </c>
      <c r="EQ22" s="84">
        <f>'Infrastruk. sukūrimo sąnaudos'!EQ15</f>
        <v>0</v>
      </c>
      <c r="ER22" s="84">
        <f>'Infrastruk. sukūrimo sąnaudos'!ER15</f>
        <v>0</v>
      </c>
      <c r="ES22" s="84">
        <f>'Infrastruk. sukūrimo sąnaudos'!ES15</f>
        <v>0</v>
      </c>
      <c r="ET22" s="84">
        <f>'Infrastruk. sukūrimo sąnaudos'!ET15</f>
        <v>0</v>
      </c>
      <c r="EU22" s="84">
        <f>'Infrastruk. sukūrimo sąnaudos'!EU15</f>
        <v>0</v>
      </c>
      <c r="EV22" s="84">
        <f>'Infrastruk. sukūrimo sąnaudos'!EV15</f>
        <v>0</v>
      </c>
      <c r="EW22" s="84">
        <f>'Infrastruk. sukūrimo sąnaudos'!EW15</f>
        <v>0</v>
      </c>
      <c r="EX22" s="84">
        <f>'Infrastruk. sukūrimo sąnaudos'!EX15</f>
        <v>0</v>
      </c>
      <c r="EY22" s="84">
        <f>'Infrastruk. sukūrimo sąnaudos'!EY15</f>
        <v>0</v>
      </c>
      <c r="EZ22" s="84">
        <f>'Infrastruk. sukūrimo sąnaudos'!EZ15</f>
        <v>0</v>
      </c>
      <c r="FA22" s="84">
        <f>SUM(EO22:EZ22)</f>
        <v>0</v>
      </c>
      <c r="FB22" s="84">
        <f>'Infrastruk. sukūrimo sąnaudos'!FB15</f>
        <v>0</v>
      </c>
      <c r="FC22" s="84">
        <f>'Infrastruk. sukūrimo sąnaudos'!FC15</f>
        <v>0</v>
      </c>
      <c r="FD22" s="84">
        <f>'Infrastruk. sukūrimo sąnaudos'!FD15</f>
        <v>0</v>
      </c>
      <c r="FE22" s="84">
        <f>'Infrastruk. sukūrimo sąnaudos'!FE15</f>
        <v>0</v>
      </c>
      <c r="FF22" s="84">
        <f>'Infrastruk. sukūrimo sąnaudos'!FF15</f>
        <v>0</v>
      </c>
      <c r="FG22" s="84">
        <f>'Infrastruk. sukūrimo sąnaudos'!FG15</f>
        <v>0</v>
      </c>
      <c r="FH22" s="84">
        <f>'Infrastruk. sukūrimo sąnaudos'!FH15</f>
        <v>0</v>
      </c>
      <c r="FI22" s="84">
        <f>'Infrastruk. sukūrimo sąnaudos'!FI15</f>
        <v>0</v>
      </c>
      <c r="FJ22" s="84">
        <f>'Infrastruk. sukūrimo sąnaudos'!FJ15</f>
        <v>0</v>
      </c>
      <c r="FK22" s="84">
        <f>'Infrastruk. sukūrimo sąnaudos'!FK15</f>
        <v>0</v>
      </c>
      <c r="FL22" s="84">
        <f>'Infrastruk. sukūrimo sąnaudos'!FL15</f>
        <v>0</v>
      </c>
      <c r="FM22" s="84">
        <f>'Infrastruk. sukūrimo sąnaudos'!FM15</f>
        <v>0</v>
      </c>
      <c r="FN22" s="84">
        <f>SUM(FB22:FM22)</f>
        <v>0</v>
      </c>
      <c r="FO22" s="84">
        <f>'Infrastruk. sukūrimo sąnaudos'!FO15</f>
        <v>0</v>
      </c>
      <c r="FP22" s="84">
        <f>'Infrastruk. sukūrimo sąnaudos'!FP15</f>
        <v>0</v>
      </c>
      <c r="FQ22" s="84">
        <f>'Infrastruk. sukūrimo sąnaudos'!FQ15</f>
        <v>0</v>
      </c>
      <c r="FR22" s="84">
        <f>'Infrastruk. sukūrimo sąnaudos'!FR15</f>
        <v>0</v>
      </c>
      <c r="FS22" s="84">
        <f>'Infrastruk. sukūrimo sąnaudos'!FS15</f>
        <v>0</v>
      </c>
      <c r="FT22" s="84">
        <f>'Infrastruk. sukūrimo sąnaudos'!FT15</f>
        <v>0</v>
      </c>
      <c r="FU22" s="84">
        <f>'Infrastruk. sukūrimo sąnaudos'!FU15</f>
        <v>0</v>
      </c>
      <c r="FV22" s="84">
        <f>'Infrastruk. sukūrimo sąnaudos'!FV15</f>
        <v>0</v>
      </c>
      <c r="FW22" s="84">
        <f>'Infrastruk. sukūrimo sąnaudos'!FW15</f>
        <v>0</v>
      </c>
      <c r="FX22" s="84">
        <f>'Infrastruk. sukūrimo sąnaudos'!FX15</f>
        <v>0</v>
      </c>
      <c r="FY22" s="84">
        <f>'Infrastruk. sukūrimo sąnaudos'!FY15</f>
        <v>0</v>
      </c>
      <c r="FZ22" s="84">
        <f>'Infrastruk. sukūrimo sąnaudos'!FZ15</f>
        <v>0</v>
      </c>
      <c r="GA22" s="84">
        <f>SUM(FO22:FZ22)</f>
        <v>0</v>
      </c>
      <c r="GB22" s="84">
        <f>'Infrastruk. sukūrimo sąnaudos'!GB15</f>
        <v>0</v>
      </c>
      <c r="GC22" s="84">
        <f>'Infrastruk. sukūrimo sąnaudos'!GC15</f>
        <v>0</v>
      </c>
      <c r="GD22" s="84">
        <f>'Infrastruk. sukūrimo sąnaudos'!GD15</f>
        <v>0</v>
      </c>
      <c r="GE22" s="84">
        <f>'Infrastruk. sukūrimo sąnaudos'!GE15</f>
        <v>0</v>
      </c>
      <c r="GF22" s="84">
        <f>'Infrastruk. sukūrimo sąnaudos'!GF15</f>
        <v>0</v>
      </c>
      <c r="GG22" s="84">
        <f>'Infrastruk. sukūrimo sąnaudos'!GG15</f>
        <v>0</v>
      </c>
      <c r="GH22" s="84">
        <f>'Infrastruk. sukūrimo sąnaudos'!GH15</f>
        <v>0</v>
      </c>
      <c r="GI22" s="84">
        <f>'Infrastruk. sukūrimo sąnaudos'!GI15</f>
        <v>0</v>
      </c>
      <c r="GJ22" s="84">
        <f>'Infrastruk. sukūrimo sąnaudos'!GJ15</f>
        <v>0</v>
      </c>
      <c r="GK22" s="84">
        <f>'Infrastruk. sukūrimo sąnaudos'!GK15</f>
        <v>0</v>
      </c>
      <c r="GL22" s="84">
        <f>'Infrastruk. sukūrimo sąnaudos'!GL15</f>
        <v>0</v>
      </c>
      <c r="GM22" s="84">
        <f>'Infrastruk. sukūrimo sąnaudos'!GM15</f>
        <v>0</v>
      </c>
      <c r="GN22" s="84">
        <f>SUM(GB22:GM22)</f>
        <v>0</v>
      </c>
      <c r="GO22" s="84">
        <f>'Infrastruk. sukūrimo sąnaudos'!GO15</f>
        <v>0</v>
      </c>
      <c r="GP22" s="84">
        <f>'Infrastruk. sukūrimo sąnaudos'!GP15</f>
        <v>0</v>
      </c>
      <c r="GQ22" s="84">
        <f>'Infrastruk. sukūrimo sąnaudos'!GQ15</f>
        <v>0</v>
      </c>
      <c r="GR22" s="84">
        <f>'Infrastruk. sukūrimo sąnaudos'!GR15</f>
        <v>0</v>
      </c>
      <c r="GS22" s="84">
        <f>'Infrastruk. sukūrimo sąnaudos'!GS15</f>
        <v>0</v>
      </c>
      <c r="GT22" s="84">
        <f>'Infrastruk. sukūrimo sąnaudos'!GT15</f>
        <v>0</v>
      </c>
      <c r="GU22" s="84">
        <f>'Infrastruk. sukūrimo sąnaudos'!GU15</f>
        <v>0</v>
      </c>
      <c r="GV22" s="84">
        <f>'Infrastruk. sukūrimo sąnaudos'!GV15</f>
        <v>0</v>
      </c>
      <c r="GW22" s="84">
        <f>'Infrastruk. sukūrimo sąnaudos'!GW15</f>
        <v>0</v>
      </c>
      <c r="GX22" s="84">
        <f>'Infrastruk. sukūrimo sąnaudos'!GX15</f>
        <v>0</v>
      </c>
      <c r="GY22" s="84">
        <f>'Infrastruk. sukūrimo sąnaudos'!GY15</f>
        <v>0</v>
      </c>
      <c r="GZ22" s="84">
        <f>'Infrastruk. sukūrimo sąnaudos'!GZ15</f>
        <v>0</v>
      </c>
      <c r="HA22" s="84">
        <f>SUM(GO22:GZ22)</f>
        <v>0</v>
      </c>
      <c r="HB22" s="84">
        <f>'Infrastruk. sukūrimo sąnaudos'!HB15</f>
        <v>0</v>
      </c>
      <c r="HC22" s="84">
        <f>'Infrastruk. sukūrimo sąnaudos'!HC15</f>
        <v>0</v>
      </c>
      <c r="HD22" s="84">
        <f>'Infrastruk. sukūrimo sąnaudos'!HD15</f>
        <v>0</v>
      </c>
      <c r="HE22" s="84">
        <f>'Infrastruk. sukūrimo sąnaudos'!HE15</f>
        <v>0</v>
      </c>
      <c r="HF22" s="84">
        <f>'Infrastruk. sukūrimo sąnaudos'!HF15</f>
        <v>0</v>
      </c>
      <c r="HG22" s="84">
        <f>'Infrastruk. sukūrimo sąnaudos'!HG15</f>
        <v>0</v>
      </c>
      <c r="HH22" s="84">
        <f>'Infrastruk. sukūrimo sąnaudos'!HH15</f>
        <v>0</v>
      </c>
      <c r="HI22" s="84">
        <f>'Infrastruk. sukūrimo sąnaudos'!HI15</f>
        <v>0</v>
      </c>
      <c r="HJ22" s="84">
        <f>'Infrastruk. sukūrimo sąnaudos'!HJ15</f>
        <v>0</v>
      </c>
      <c r="HK22" s="84">
        <f>'Infrastruk. sukūrimo sąnaudos'!HK15</f>
        <v>0</v>
      </c>
      <c r="HL22" s="84">
        <f>'Infrastruk. sukūrimo sąnaudos'!HL15</f>
        <v>0</v>
      </c>
      <c r="HM22" s="84">
        <f>'Infrastruk. sukūrimo sąnaudos'!HM15</f>
        <v>0</v>
      </c>
      <c r="HN22" s="84">
        <f>SUM(HB22:HM22)</f>
        <v>0</v>
      </c>
      <c r="HO22" s="84">
        <f>'Infrastruk. sukūrimo sąnaudos'!HO15</f>
        <v>0</v>
      </c>
      <c r="HP22" s="84">
        <f>'Infrastruk. sukūrimo sąnaudos'!HP15</f>
        <v>0</v>
      </c>
      <c r="HQ22" s="84">
        <f>'Infrastruk. sukūrimo sąnaudos'!HQ15</f>
        <v>0</v>
      </c>
      <c r="HR22" s="84">
        <f>'Infrastruk. sukūrimo sąnaudos'!HR15</f>
        <v>0</v>
      </c>
      <c r="HS22" s="84">
        <f>'Infrastruk. sukūrimo sąnaudos'!HS15</f>
        <v>0</v>
      </c>
      <c r="HT22" s="84">
        <f>'Infrastruk. sukūrimo sąnaudos'!HT15</f>
        <v>0</v>
      </c>
      <c r="HU22" s="84">
        <f>'Infrastruk. sukūrimo sąnaudos'!HU15</f>
        <v>0</v>
      </c>
      <c r="HV22" s="84">
        <f>'Infrastruk. sukūrimo sąnaudos'!HV15</f>
        <v>0</v>
      </c>
      <c r="HW22" s="84">
        <f>'Infrastruk. sukūrimo sąnaudos'!HW15</f>
        <v>0</v>
      </c>
      <c r="HX22" s="84">
        <f>'Infrastruk. sukūrimo sąnaudos'!HX15</f>
        <v>0</v>
      </c>
      <c r="HY22" s="84">
        <f>'Infrastruk. sukūrimo sąnaudos'!HY15</f>
        <v>0</v>
      </c>
      <c r="HZ22" s="84">
        <f>'Infrastruk. sukūrimo sąnaudos'!HZ15</f>
        <v>0</v>
      </c>
      <c r="IA22" s="84">
        <f>SUM(HO22:HZ22)</f>
        <v>0</v>
      </c>
      <c r="IB22" s="84">
        <f>'Infrastruk. sukūrimo sąnaudos'!IB15</f>
        <v>0</v>
      </c>
      <c r="IC22" s="84">
        <f>'Infrastruk. sukūrimo sąnaudos'!IC15</f>
        <v>0</v>
      </c>
      <c r="ID22" s="84">
        <f>'Infrastruk. sukūrimo sąnaudos'!ID15</f>
        <v>0</v>
      </c>
      <c r="IE22" s="84">
        <f>'Infrastruk. sukūrimo sąnaudos'!IE15</f>
        <v>0</v>
      </c>
      <c r="IF22" s="84">
        <f>'Infrastruk. sukūrimo sąnaudos'!IF15</f>
        <v>0</v>
      </c>
      <c r="IG22" s="84">
        <f>'Infrastruk. sukūrimo sąnaudos'!IG15</f>
        <v>0</v>
      </c>
      <c r="IH22" s="84">
        <f>'Infrastruk. sukūrimo sąnaudos'!IH15</f>
        <v>0</v>
      </c>
      <c r="II22" s="84">
        <f>'Infrastruk. sukūrimo sąnaudos'!II15</f>
        <v>0</v>
      </c>
      <c r="IJ22" s="84">
        <f>'Infrastruk. sukūrimo sąnaudos'!IJ15</f>
        <v>0</v>
      </c>
      <c r="IK22" s="84">
        <f>'Infrastruk. sukūrimo sąnaudos'!IK15</f>
        <v>0</v>
      </c>
      <c r="IL22" s="84">
        <f>'Infrastruk. sukūrimo sąnaudos'!IL15</f>
        <v>0</v>
      </c>
      <c r="IM22" s="84">
        <f>'Infrastruk. sukūrimo sąnaudos'!IM15</f>
        <v>0</v>
      </c>
      <c r="IN22" s="84">
        <f>SUM(IB22:IM22)</f>
        <v>0</v>
      </c>
      <c r="IO22" s="84">
        <f>'Infrastruk. sukūrimo sąnaudos'!IO15</f>
        <v>0</v>
      </c>
      <c r="IP22" s="84">
        <f>'Infrastruk. sukūrimo sąnaudos'!IP15</f>
        <v>0</v>
      </c>
      <c r="IQ22" s="84">
        <f>'Infrastruk. sukūrimo sąnaudos'!IQ15</f>
        <v>0</v>
      </c>
      <c r="IR22" s="84">
        <f>'Infrastruk. sukūrimo sąnaudos'!IR15</f>
        <v>0</v>
      </c>
      <c r="IS22" s="84">
        <f>'Infrastruk. sukūrimo sąnaudos'!IS15</f>
        <v>0</v>
      </c>
      <c r="IT22" s="84">
        <f>'Infrastruk. sukūrimo sąnaudos'!IT15</f>
        <v>0</v>
      </c>
      <c r="IU22" s="84">
        <f>'Infrastruk. sukūrimo sąnaudos'!IU15</f>
        <v>0</v>
      </c>
      <c r="IV22" s="84">
        <f>'Infrastruk. sukūrimo sąnaudos'!IV15</f>
        <v>0</v>
      </c>
      <c r="IW22" s="84">
        <f>'Infrastruk. sukūrimo sąnaudos'!IW15</f>
        <v>0</v>
      </c>
      <c r="IX22" s="84">
        <f>'Infrastruk. sukūrimo sąnaudos'!IX15</f>
        <v>0</v>
      </c>
      <c r="IY22" s="84">
        <f>'Infrastruk. sukūrimo sąnaudos'!IY15</f>
        <v>0</v>
      </c>
      <c r="IZ22" s="84">
        <f>'Infrastruk. sukūrimo sąnaudos'!IZ15</f>
        <v>0</v>
      </c>
      <c r="JA22" s="84">
        <f>SUM(IO22:IZ22)</f>
        <v>0</v>
      </c>
      <c r="JB22" s="84">
        <f>'Infrastruk. sukūrimo sąnaudos'!JB15</f>
        <v>0</v>
      </c>
      <c r="JC22" s="84">
        <f>'Infrastruk. sukūrimo sąnaudos'!JC15</f>
        <v>0</v>
      </c>
      <c r="JD22" s="84">
        <f>'Infrastruk. sukūrimo sąnaudos'!JD15</f>
        <v>0</v>
      </c>
      <c r="JE22" s="84">
        <f>'Infrastruk. sukūrimo sąnaudos'!JE15</f>
        <v>0</v>
      </c>
      <c r="JF22" s="84">
        <f>'Infrastruk. sukūrimo sąnaudos'!JF15</f>
        <v>0</v>
      </c>
      <c r="JG22" s="84">
        <f>'Infrastruk. sukūrimo sąnaudos'!JG15</f>
        <v>0</v>
      </c>
      <c r="JH22" s="84">
        <f>'Infrastruk. sukūrimo sąnaudos'!JH15</f>
        <v>0</v>
      </c>
      <c r="JI22" s="84">
        <f>'Infrastruk. sukūrimo sąnaudos'!JI15</f>
        <v>0</v>
      </c>
      <c r="JJ22" s="84">
        <f>'Infrastruk. sukūrimo sąnaudos'!JJ15</f>
        <v>0</v>
      </c>
      <c r="JK22" s="84">
        <f>'Infrastruk. sukūrimo sąnaudos'!JK15</f>
        <v>0</v>
      </c>
      <c r="JL22" s="84">
        <f>'Infrastruk. sukūrimo sąnaudos'!JL15</f>
        <v>0</v>
      </c>
      <c r="JM22" s="84">
        <f>'Infrastruk. sukūrimo sąnaudos'!JM15</f>
        <v>0</v>
      </c>
      <c r="JN22" s="84">
        <f>SUM(JB22:JM22)</f>
        <v>0</v>
      </c>
      <c r="JO22" s="84">
        <f>'Infrastruk. sukūrimo sąnaudos'!JO15</f>
        <v>0</v>
      </c>
      <c r="JP22" s="84">
        <f>'Infrastruk. sukūrimo sąnaudos'!JP15</f>
        <v>0</v>
      </c>
      <c r="JQ22" s="84">
        <f>'Infrastruk. sukūrimo sąnaudos'!JQ15</f>
        <v>0</v>
      </c>
      <c r="JR22" s="84">
        <f>'Infrastruk. sukūrimo sąnaudos'!JR15</f>
        <v>0</v>
      </c>
      <c r="JS22" s="84">
        <f>'Infrastruk. sukūrimo sąnaudos'!JS15</f>
        <v>0</v>
      </c>
      <c r="JT22" s="84">
        <f>'Infrastruk. sukūrimo sąnaudos'!JT15</f>
        <v>0</v>
      </c>
      <c r="JU22" s="84">
        <f>'Infrastruk. sukūrimo sąnaudos'!JU15</f>
        <v>0</v>
      </c>
      <c r="JV22" s="84">
        <f>'Infrastruk. sukūrimo sąnaudos'!JV15</f>
        <v>0</v>
      </c>
      <c r="JW22" s="84">
        <f>'Infrastruk. sukūrimo sąnaudos'!JW15</f>
        <v>0</v>
      </c>
      <c r="JX22" s="84">
        <f>'Infrastruk. sukūrimo sąnaudos'!JX15</f>
        <v>0</v>
      </c>
      <c r="JY22" s="84">
        <f>'Infrastruk. sukūrimo sąnaudos'!JY15</f>
        <v>0</v>
      </c>
      <c r="JZ22" s="84">
        <f>'Infrastruk. sukūrimo sąnaudos'!JZ15</f>
        <v>0</v>
      </c>
      <c r="KA22" s="84">
        <f>SUM(JO22:JZ22)</f>
        <v>0</v>
      </c>
      <c r="KB22" s="84">
        <f>'Infrastruk. sukūrimo sąnaudos'!KB15</f>
        <v>0</v>
      </c>
      <c r="KC22" s="84">
        <f>'Infrastruk. sukūrimo sąnaudos'!KC15</f>
        <v>0</v>
      </c>
      <c r="KD22" s="84">
        <f>'Infrastruk. sukūrimo sąnaudos'!KD15</f>
        <v>0</v>
      </c>
      <c r="KE22" s="84">
        <f>'Infrastruk. sukūrimo sąnaudos'!KE15</f>
        <v>0</v>
      </c>
      <c r="KF22" s="84">
        <f>'Infrastruk. sukūrimo sąnaudos'!KF15</f>
        <v>0</v>
      </c>
      <c r="KG22" s="84">
        <f>'Infrastruk. sukūrimo sąnaudos'!KG15</f>
        <v>0</v>
      </c>
      <c r="KH22" s="84">
        <f>'Infrastruk. sukūrimo sąnaudos'!KH15</f>
        <v>0</v>
      </c>
      <c r="KI22" s="84">
        <f>'Infrastruk. sukūrimo sąnaudos'!KI15</f>
        <v>0</v>
      </c>
      <c r="KJ22" s="84">
        <f>'Infrastruk. sukūrimo sąnaudos'!KJ15</f>
        <v>0</v>
      </c>
      <c r="KK22" s="84">
        <f>'Infrastruk. sukūrimo sąnaudos'!KK15</f>
        <v>0</v>
      </c>
      <c r="KL22" s="84">
        <f>'Infrastruk. sukūrimo sąnaudos'!KL15</f>
        <v>0</v>
      </c>
      <c r="KM22" s="84">
        <f>'Infrastruk. sukūrimo sąnaudos'!KM15</f>
        <v>0</v>
      </c>
      <c r="KN22" s="84">
        <f>SUM(KB22:KM22)</f>
        <v>0</v>
      </c>
      <c r="KO22" s="84">
        <f>'Infrastruk. sukūrimo sąnaudos'!KO15</f>
        <v>0</v>
      </c>
      <c r="KP22" s="84">
        <f>'Infrastruk. sukūrimo sąnaudos'!KP15</f>
        <v>0</v>
      </c>
      <c r="KQ22" s="84">
        <f>'Infrastruk. sukūrimo sąnaudos'!KQ15</f>
        <v>0</v>
      </c>
      <c r="KR22" s="84">
        <f>'Infrastruk. sukūrimo sąnaudos'!KR15</f>
        <v>0</v>
      </c>
      <c r="KS22" s="84">
        <f>'Infrastruk. sukūrimo sąnaudos'!KS15</f>
        <v>0</v>
      </c>
      <c r="KT22" s="84">
        <f>'Infrastruk. sukūrimo sąnaudos'!KT15</f>
        <v>0</v>
      </c>
      <c r="KU22" s="84">
        <f>'Infrastruk. sukūrimo sąnaudos'!KU15</f>
        <v>0</v>
      </c>
      <c r="KV22" s="84">
        <f>'Infrastruk. sukūrimo sąnaudos'!KV15</f>
        <v>0</v>
      </c>
      <c r="KW22" s="84">
        <f>'Infrastruk. sukūrimo sąnaudos'!KW15</f>
        <v>0</v>
      </c>
      <c r="KX22" s="84">
        <f>'Infrastruk. sukūrimo sąnaudos'!KX15</f>
        <v>0</v>
      </c>
      <c r="KY22" s="84">
        <f>'Infrastruk. sukūrimo sąnaudos'!KY15</f>
        <v>0</v>
      </c>
      <c r="KZ22" s="84">
        <f>'Infrastruk. sukūrimo sąnaudos'!KZ15</f>
        <v>0</v>
      </c>
      <c r="LA22" s="84">
        <f>SUM(KO22:KZ22)</f>
        <v>0</v>
      </c>
      <c r="LB22" s="84">
        <f>'Infrastruk. sukūrimo sąnaudos'!LB15</f>
        <v>0</v>
      </c>
      <c r="LC22" s="84">
        <f>'Infrastruk. sukūrimo sąnaudos'!LC15</f>
        <v>0</v>
      </c>
      <c r="LD22" s="84">
        <f>'Infrastruk. sukūrimo sąnaudos'!LD15</f>
        <v>0</v>
      </c>
      <c r="LE22" s="84">
        <f>'Infrastruk. sukūrimo sąnaudos'!LE15</f>
        <v>0</v>
      </c>
      <c r="LF22" s="84">
        <f>'Infrastruk. sukūrimo sąnaudos'!LF15</f>
        <v>0</v>
      </c>
      <c r="LG22" s="84">
        <f>'Infrastruk. sukūrimo sąnaudos'!LG15</f>
        <v>0</v>
      </c>
      <c r="LH22" s="84">
        <f>'Infrastruk. sukūrimo sąnaudos'!LH15</f>
        <v>0</v>
      </c>
      <c r="LI22" s="84">
        <f>'Infrastruk. sukūrimo sąnaudos'!LI15</f>
        <v>0</v>
      </c>
      <c r="LJ22" s="84">
        <f>'Infrastruk. sukūrimo sąnaudos'!LJ15</f>
        <v>0</v>
      </c>
      <c r="LK22" s="84">
        <f>'Infrastruk. sukūrimo sąnaudos'!LK15</f>
        <v>0</v>
      </c>
      <c r="LL22" s="84">
        <f>'Infrastruk. sukūrimo sąnaudos'!LL15</f>
        <v>0</v>
      </c>
      <c r="LM22" s="84">
        <f>'Infrastruk. sukūrimo sąnaudos'!LM15</f>
        <v>0</v>
      </c>
      <c r="LN22" s="84">
        <f>SUM(LB22:LM22)</f>
        <v>0</v>
      </c>
    </row>
    <row r="23" spans="1:326" s="427" customFormat="1">
      <c r="A23" s="381" t="s">
        <v>156</v>
      </c>
      <c r="B23" s="84">
        <f t="shared" ref="B23" si="149">-B24+B26</f>
        <v>0</v>
      </c>
      <c r="C23" s="84">
        <f t="shared" ref="C23" si="150">-C24+C26</f>
        <v>0</v>
      </c>
      <c r="D23" s="84">
        <f t="shared" ref="D23" si="151">-D24+D26</f>
        <v>0</v>
      </c>
      <c r="E23" s="84">
        <f t="shared" ref="E23" si="152">-E24+E26</f>
        <v>0</v>
      </c>
      <c r="F23" s="84">
        <f t="shared" ref="F23" si="153">-F24+F26</f>
        <v>0</v>
      </c>
      <c r="G23" s="84">
        <f t="shared" ref="G23" si="154">-G24+G26</f>
        <v>0</v>
      </c>
      <c r="H23" s="84">
        <f t="shared" ref="H23" si="155">-H24+H26</f>
        <v>0</v>
      </c>
      <c r="I23" s="84">
        <f t="shared" ref="I23" si="156">-I24+I26</f>
        <v>0</v>
      </c>
      <c r="J23" s="84">
        <f t="shared" ref="J23" si="157">-J24+J26</f>
        <v>0</v>
      </c>
      <c r="K23" s="84">
        <f t="shared" ref="K23" si="158">-K24+K26</f>
        <v>0</v>
      </c>
      <c r="L23" s="84">
        <f t="shared" ref="L23" si="159">-L24+L26</f>
        <v>0</v>
      </c>
      <c r="M23" s="84">
        <f t="shared" ref="M23" si="160">-M24+M26</f>
        <v>0</v>
      </c>
      <c r="N23" s="84">
        <f t="shared" ref="N23" si="161">-N24+N26</f>
        <v>0</v>
      </c>
      <c r="O23" s="84">
        <f t="shared" ref="O23" si="162">-O24+O26</f>
        <v>0</v>
      </c>
      <c r="P23" s="84">
        <f t="shared" ref="P23" si="163">-P24+P26</f>
        <v>0</v>
      </c>
      <c r="Q23" s="84">
        <f t="shared" ref="Q23" si="164">-Q24+Q26</f>
        <v>0</v>
      </c>
      <c r="R23" s="84">
        <f t="shared" ref="R23" si="165">-R24+R26</f>
        <v>-69.444444444444557</v>
      </c>
      <c r="S23" s="84">
        <f t="shared" ref="S23" si="166">-S24+S26</f>
        <v>-312.50000000000017</v>
      </c>
      <c r="T23" s="84">
        <f t="shared" ref="T23" si="167">-T24+T26</f>
        <v>-659.72222222222251</v>
      </c>
      <c r="U23" s="84">
        <f t="shared" ref="U23" si="168">-U24+U26</f>
        <v>-1006.9444444444446</v>
      </c>
      <c r="V23" s="84">
        <f t="shared" ref="V23" si="169">-V24+V26</f>
        <v>-1354.1666666666672</v>
      </c>
      <c r="W23" s="84">
        <f t="shared" ref="W23" si="170">-W24+W26</f>
        <v>-1701.3888888888891</v>
      </c>
      <c r="X23" s="84">
        <f t="shared" ref="X23" si="171">-X24+X26</f>
        <v>-2048.6111111111118</v>
      </c>
      <c r="Y23" s="84">
        <f t="shared" ref="Y23" si="172">-Y24+Y26</f>
        <v>-2395.8333333333335</v>
      </c>
      <c r="Z23" s="84">
        <f t="shared" ref="Z23" si="173">-Z24+Z26</f>
        <v>-2743.0555555555557</v>
      </c>
      <c r="AA23" s="84">
        <f t="shared" ref="AA23" si="174">-AA24+AA26</f>
        <v>-12291.666666666668</v>
      </c>
      <c r="AB23" s="84">
        <f t="shared" ref="AB23" si="175">-AB24+AB26</f>
        <v>-3038.1944444444443</v>
      </c>
      <c r="AC23" s="84">
        <f t="shared" ref="AC23" si="176">-AC24+AC26</f>
        <v>-3281.25</v>
      </c>
      <c r="AD23" s="84">
        <f t="shared" ref="AD23" si="177">-AD24+AD26</f>
        <v>-3524.3055555555552</v>
      </c>
      <c r="AE23" s="84">
        <f t="shared" ref="AE23" si="178">-AE24+AE26</f>
        <v>-3767.3611111111118</v>
      </c>
      <c r="AF23" s="84">
        <f t="shared" ref="AF23" si="179">-AF24+AF26</f>
        <v>-4010.416666666667</v>
      </c>
      <c r="AG23" s="84">
        <f t="shared" ref="AG23" si="180">-AG24+AG26</f>
        <v>-4253.4722222222235</v>
      </c>
      <c r="AH23" s="84">
        <f t="shared" ref="AH23" si="181">-AH24+AH26</f>
        <v>-4496.5277777777783</v>
      </c>
      <c r="AI23" s="84">
        <f t="shared" ref="AI23" si="182">-AI24+AI26</f>
        <v>-4739.5833333333348</v>
      </c>
      <c r="AJ23" s="84">
        <f t="shared" ref="AJ23" si="183">-AJ24+AJ26</f>
        <v>-4982.6388888888896</v>
      </c>
      <c r="AK23" s="84">
        <f t="shared" ref="AK23" si="184">-AK24+AK26</f>
        <v>-5225.6944444444471</v>
      </c>
      <c r="AL23" s="84">
        <f>-AL24+AL26</f>
        <v>-5468.7500000000009</v>
      </c>
      <c r="AM23" s="84">
        <f t="shared" ref="AM23" si="185">-AM24+AM26</f>
        <v>-5711.8055555555584</v>
      </c>
      <c r="AN23" s="84">
        <f>SUM(AB23:AM23)</f>
        <v>-52500</v>
      </c>
      <c r="AO23" s="84">
        <f>-AO24+AO26</f>
        <v>-20598.169191919194</v>
      </c>
      <c r="AP23" s="84">
        <f t="shared" ref="AP23:AZ23" si="186">-AP24+AP26</f>
        <v>-20918.560606060608</v>
      </c>
      <c r="AQ23" s="84">
        <f t="shared" si="186"/>
        <v>-20874.368686868689</v>
      </c>
      <c r="AR23" s="84">
        <f t="shared" si="186"/>
        <v>-20830.17676767677</v>
      </c>
      <c r="AS23" s="84">
        <f t="shared" si="186"/>
        <v>-20785.984848484852</v>
      </c>
      <c r="AT23" s="84">
        <f t="shared" si="186"/>
        <v>-20741.792929292933</v>
      </c>
      <c r="AU23" s="84">
        <f t="shared" si="186"/>
        <v>-20697.601010101014</v>
      </c>
      <c r="AV23" s="84">
        <f t="shared" si="186"/>
        <v>-20653.409090909096</v>
      </c>
      <c r="AW23" s="84">
        <f t="shared" si="186"/>
        <v>-20609.217171717173</v>
      </c>
      <c r="AX23" s="84">
        <f t="shared" si="186"/>
        <v>-20565.025252525254</v>
      </c>
      <c r="AY23" s="84">
        <f t="shared" si="186"/>
        <v>-20520.833333333336</v>
      </c>
      <c r="AZ23" s="84">
        <f t="shared" si="186"/>
        <v>-20476.641414141417</v>
      </c>
      <c r="BA23" s="84">
        <f>SUM(AO23:AZ23)</f>
        <v>-248271.78030303033</v>
      </c>
      <c r="BB23" s="84">
        <f>-BB24+BB26</f>
        <v>-20432.449494949498</v>
      </c>
      <c r="BC23" s="84">
        <f t="shared" ref="BC23" si="187">-BC24+BC26</f>
        <v>-20388.25757575758</v>
      </c>
      <c r="BD23" s="84">
        <f t="shared" ref="BD23" si="188">-BD24+BD26</f>
        <v>-20344.065656565661</v>
      </c>
      <c r="BE23" s="84">
        <f t="shared" ref="BE23" si="189">-BE24+BE26</f>
        <v>-20299.873737373739</v>
      </c>
      <c r="BF23" s="84">
        <f t="shared" ref="BF23" si="190">-BF24+BF26</f>
        <v>-20255.681818181823</v>
      </c>
      <c r="BG23" s="84">
        <f t="shared" ref="BG23" si="191">-BG24+BG26</f>
        <v>-20211.489898989901</v>
      </c>
      <c r="BH23" s="84">
        <f t="shared" ref="BH23" si="192">-BH24+BH26</f>
        <v>-20167.297979797982</v>
      </c>
      <c r="BI23" s="84">
        <f t="shared" ref="BI23" si="193">-BI24+BI26</f>
        <v>-20123.106060606064</v>
      </c>
      <c r="BJ23" s="84">
        <f t="shared" ref="BJ23" si="194">-BJ24+BJ26</f>
        <v>-20078.914141414145</v>
      </c>
      <c r="BK23" s="84">
        <f t="shared" ref="BK23" si="195">-BK24+BK26</f>
        <v>-20034.722222222226</v>
      </c>
      <c r="BL23" s="84">
        <f t="shared" ref="BL23" si="196">-BL24+BL26</f>
        <v>-19990.530303030308</v>
      </c>
      <c r="BM23" s="84">
        <f t="shared" ref="BM23" si="197">-BM24+BM26</f>
        <v>-19946.338383838389</v>
      </c>
      <c r="BN23" s="84">
        <f>SUM(BB23:BM23)</f>
        <v>-242272.72727272729</v>
      </c>
      <c r="BO23" s="84">
        <f>-BO24+BO26</f>
        <v>-19902.146464646466</v>
      </c>
      <c r="BP23" s="84">
        <f t="shared" ref="BP23" si="198">-BP24+BP26</f>
        <v>-19857.954545454548</v>
      </c>
      <c r="BQ23" s="84">
        <f t="shared" ref="BQ23" si="199">-BQ24+BQ26</f>
        <v>-19813.762626262629</v>
      </c>
      <c r="BR23" s="84">
        <f t="shared" ref="BR23" si="200">-BR24+BR26</f>
        <v>-19769.57070707071</v>
      </c>
      <c r="BS23" s="84">
        <f t="shared" ref="BS23" si="201">-BS24+BS26</f>
        <v>-19725.378787878792</v>
      </c>
      <c r="BT23" s="84">
        <f t="shared" ref="BT23" si="202">-BT24+BT26</f>
        <v>-19681.186868686873</v>
      </c>
      <c r="BU23" s="84">
        <f t="shared" ref="BU23" si="203">-BU24+BU26</f>
        <v>-19636.994949494954</v>
      </c>
      <c r="BV23" s="84">
        <f t="shared" ref="BV23" si="204">-BV24+BV26</f>
        <v>-19592.803030303035</v>
      </c>
      <c r="BW23" s="84">
        <f t="shared" ref="BW23" si="205">-BW24+BW26</f>
        <v>-19548.611111111117</v>
      </c>
      <c r="BX23" s="84">
        <f t="shared" ref="BX23" si="206">-BX24+BX26</f>
        <v>-19504.419191919194</v>
      </c>
      <c r="BY23" s="84">
        <f t="shared" ref="BY23" si="207">-BY24+BY26</f>
        <v>-19460.227272727279</v>
      </c>
      <c r="BZ23" s="84">
        <f t="shared" ref="BZ23" si="208">-BZ24+BZ26</f>
        <v>-19416.035353535357</v>
      </c>
      <c r="CA23" s="84">
        <f>SUM(BO23:BZ23)</f>
        <v>-235909.09090909097</v>
      </c>
      <c r="CB23" s="84">
        <f>-CB24+CB26</f>
        <v>-19371.843434343438</v>
      </c>
      <c r="CC23" s="84">
        <f t="shared" ref="CC23" si="209">-CC24+CC26</f>
        <v>-19327.65151515152</v>
      </c>
      <c r="CD23" s="84">
        <f t="shared" ref="CD23" si="210">-CD24+CD26</f>
        <v>-19283.459595959601</v>
      </c>
      <c r="CE23" s="84">
        <f t="shared" ref="CE23" si="211">-CE24+CE26</f>
        <v>-19239.267676767682</v>
      </c>
      <c r="CF23" s="84">
        <f t="shared" ref="CF23" si="212">-CF24+CF26</f>
        <v>-19195.075757575763</v>
      </c>
      <c r="CG23" s="84">
        <f t="shared" ref="CG23" si="213">-CG24+CG26</f>
        <v>-19150.883838383845</v>
      </c>
      <c r="CH23" s="84">
        <f t="shared" ref="CH23" si="214">-CH24+CH26</f>
        <v>-19106.691919191922</v>
      </c>
      <c r="CI23" s="84">
        <f t="shared" ref="CI23" si="215">-CI24+CI26</f>
        <v>-19062.500000000004</v>
      </c>
      <c r="CJ23" s="84">
        <f t="shared" ref="CJ23" si="216">-CJ24+CJ26</f>
        <v>-19018.308080808085</v>
      </c>
      <c r="CK23" s="84">
        <f t="shared" ref="CK23" si="217">-CK24+CK26</f>
        <v>-18974.116161616166</v>
      </c>
      <c r="CL23" s="84">
        <f t="shared" ref="CL23" si="218">-CL24+CL26</f>
        <v>-18929.924242424247</v>
      </c>
      <c r="CM23" s="84">
        <f t="shared" ref="CM23" si="219">-CM24+CM26</f>
        <v>-18885.732323232329</v>
      </c>
      <c r="CN23" s="84">
        <f>SUM(CB23:CM23)</f>
        <v>-229545.45454545462</v>
      </c>
      <c r="CO23" s="84">
        <f>-CO24+CO26</f>
        <v>-18841.54040404041</v>
      </c>
      <c r="CP23" s="84">
        <f t="shared" ref="CP23" si="220">-CP24+CP26</f>
        <v>-18797.348484848491</v>
      </c>
      <c r="CQ23" s="84">
        <f t="shared" ref="CQ23" si="221">-CQ24+CQ26</f>
        <v>-18753.156565656573</v>
      </c>
      <c r="CR23" s="84">
        <f t="shared" ref="CR23" si="222">-CR24+CR26</f>
        <v>-18708.96464646465</v>
      </c>
      <c r="CS23" s="84">
        <f t="shared" ref="CS23" si="223">-CS24+CS26</f>
        <v>-18664.772727272732</v>
      </c>
      <c r="CT23" s="84">
        <f t="shared" ref="CT23" si="224">-CT24+CT26</f>
        <v>-18620.580808080813</v>
      </c>
      <c r="CU23" s="84">
        <f t="shared" ref="CU23" si="225">-CU24+CU26</f>
        <v>-18576.388888888894</v>
      </c>
      <c r="CV23" s="84">
        <f t="shared" ref="CV23" si="226">-CV24+CV26</f>
        <v>-18532.196969696975</v>
      </c>
      <c r="CW23" s="84">
        <f t="shared" ref="CW23" si="227">-CW24+CW26</f>
        <v>-18488.005050505057</v>
      </c>
      <c r="CX23" s="84">
        <f t="shared" ref="CX23" si="228">-CX24+CX26</f>
        <v>-18443.813131313138</v>
      </c>
      <c r="CY23" s="84">
        <f t="shared" ref="CY23" si="229">-CY24+CY26</f>
        <v>-18399.621212121216</v>
      </c>
      <c r="CZ23" s="84">
        <f t="shared" ref="CZ23" si="230">-CZ24+CZ26</f>
        <v>-18355.429292929297</v>
      </c>
      <c r="DA23" s="84">
        <f>SUM(CO23:CZ23)</f>
        <v>-223181.81818181823</v>
      </c>
      <c r="DB23" s="84">
        <f>-DB24+DB26</f>
        <v>-18311.237373737378</v>
      </c>
      <c r="DC23" s="84">
        <f t="shared" ref="DC23" si="231">-DC24+DC26</f>
        <v>-18267.04545454546</v>
      </c>
      <c r="DD23" s="84">
        <f t="shared" ref="DD23" si="232">-DD24+DD26</f>
        <v>-18222.853535353541</v>
      </c>
      <c r="DE23" s="84">
        <f t="shared" ref="DE23" si="233">-DE24+DE26</f>
        <v>-18178.661616161622</v>
      </c>
      <c r="DF23" s="84">
        <f t="shared" ref="DF23" si="234">-DF24+DF26</f>
        <v>-18134.469696969703</v>
      </c>
      <c r="DG23" s="84">
        <f t="shared" ref="DG23" si="235">-DG24+DG26</f>
        <v>-18090.277777777785</v>
      </c>
      <c r="DH23" s="84">
        <f t="shared" ref="DH23" si="236">-DH24+DH26</f>
        <v>-18046.085858585866</v>
      </c>
      <c r="DI23" s="84">
        <f t="shared" ref="DI23" si="237">-DI24+DI26</f>
        <v>-18001.893939393944</v>
      </c>
      <c r="DJ23" s="84">
        <f t="shared" ref="DJ23" si="238">-DJ24+DJ26</f>
        <v>-17957.702020202025</v>
      </c>
      <c r="DK23" s="84">
        <f t="shared" ref="DK23" si="239">-DK24+DK26</f>
        <v>-17913.510101010106</v>
      </c>
      <c r="DL23" s="84">
        <f t="shared" ref="DL23" si="240">-DL24+DL26</f>
        <v>-17869.318181818187</v>
      </c>
      <c r="DM23" s="84">
        <f t="shared" ref="DM23" si="241">-DM24+DM26</f>
        <v>-17825.126262626269</v>
      </c>
      <c r="DN23" s="84">
        <f>SUM(DB23:DM23)</f>
        <v>-216818.18181818188</v>
      </c>
      <c r="DO23" s="84">
        <f>-DO24+DO26</f>
        <v>-17780.93434343435</v>
      </c>
      <c r="DP23" s="84">
        <f t="shared" ref="DP23" si="242">-DP24+DP26</f>
        <v>-17736.742424242431</v>
      </c>
      <c r="DQ23" s="84">
        <f t="shared" ref="DQ23" si="243">-DQ24+DQ26</f>
        <v>-17692.550505050513</v>
      </c>
      <c r="DR23" s="84">
        <f t="shared" ref="DR23" si="244">-DR24+DR26</f>
        <v>-17648.358585858594</v>
      </c>
      <c r="DS23" s="84">
        <f t="shared" ref="DS23" si="245">-DS24+DS26</f>
        <v>-17604.166666666672</v>
      </c>
      <c r="DT23" s="84">
        <f t="shared" ref="DT23" si="246">-DT24+DT26</f>
        <v>-17559.974747474753</v>
      </c>
      <c r="DU23" s="84">
        <f t="shared" ref="DU23" si="247">-DU24+DU26</f>
        <v>-17515.782828282834</v>
      </c>
      <c r="DV23" s="84">
        <f t="shared" ref="DV23" si="248">-DV24+DV26</f>
        <v>-17471.590909090915</v>
      </c>
      <c r="DW23" s="84">
        <f t="shared" ref="DW23" si="249">-DW24+DW26</f>
        <v>-17427.398989898997</v>
      </c>
      <c r="DX23" s="84">
        <f t="shared" ref="DX23" si="250">-DX24+DX26</f>
        <v>-17383.207070707078</v>
      </c>
      <c r="DY23" s="84">
        <f t="shared" ref="DY23" si="251">-DY24+DY26</f>
        <v>-17339.015151515159</v>
      </c>
      <c r="DZ23" s="84">
        <f t="shared" ref="DZ23" si="252">-DZ24+DZ26</f>
        <v>-17294.823232323237</v>
      </c>
      <c r="EA23" s="84">
        <f>SUM(DO23:DZ23)</f>
        <v>-210454.54545454553</v>
      </c>
      <c r="EB23" s="84">
        <f>-EB24+EB26</f>
        <v>-17250.631313131318</v>
      </c>
      <c r="EC23" s="84">
        <f t="shared" ref="EC23" si="253">-EC24+EC26</f>
        <v>-17206.439393939399</v>
      </c>
      <c r="ED23" s="84">
        <f t="shared" ref="ED23" si="254">-ED24+ED26</f>
        <v>-17162.247474747481</v>
      </c>
      <c r="EE23" s="84">
        <f t="shared" ref="EE23" si="255">-EE24+EE26</f>
        <v>-17118.055555555562</v>
      </c>
      <c r="EF23" s="84">
        <f t="shared" ref="EF23" si="256">-EF24+EF26</f>
        <v>-17073.863636363643</v>
      </c>
      <c r="EG23" s="84">
        <f t="shared" ref="EG23" si="257">-EG24+EG26</f>
        <v>-17029.671717171725</v>
      </c>
      <c r="EH23" s="84">
        <f t="shared" ref="EH23" si="258">-EH24+EH26</f>
        <v>-16985.479797979806</v>
      </c>
      <c r="EI23" s="84">
        <f t="shared" ref="EI23" si="259">-EI24+EI26</f>
        <v>-16941.287878787884</v>
      </c>
      <c r="EJ23" s="84">
        <f t="shared" ref="EJ23" si="260">-EJ24+EJ26</f>
        <v>-16897.095959595965</v>
      </c>
      <c r="EK23" s="84">
        <f t="shared" ref="EK23" si="261">-EK24+EK26</f>
        <v>-16852.904040404046</v>
      </c>
      <c r="EL23" s="84">
        <f t="shared" ref="EL23" si="262">-EL24+EL26</f>
        <v>-16808.712121212127</v>
      </c>
      <c r="EM23" s="84">
        <f t="shared" ref="EM23" si="263">-EM24+EM26</f>
        <v>-16764.520202020209</v>
      </c>
      <c r="EN23" s="84">
        <f>SUM(EB23:EM23)</f>
        <v>-204090.90909090915</v>
      </c>
      <c r="EO23" s="84">
        <f>-EO24+EO26</f>
        <v>-16720.32828282829</v>
      </c>
      <c r="EP23" s="84">
        <f t="shared" ref="EP23" si="264">-EP24+EP26</f>
        <v>-16676.136363636371</v>
      </c>
      <c r="EQ23" s="84">
        <f t="shared" ref="EQ23" si="265">-EQ24+EQ26</f>
        <v>-16631.944444444453</v>
      </c>
      <c r="ER23" s="84">
        <f t="shared" ref="ER23" si="266">-ER24+ER26</f>
        <v>-16587.75252525253</v>
      </c>
      <c r="ES23" s="84">
        <f t="shared" ref="ES23" si="267">-ES24+ES26</f>
        <v>-16543.560606060611</v>
      </c>
      <c r="ET23" s="84">
        <f t="shared" ref="ET23" si="268">-ET24+ET26</f>
        <v>-16499.368686868693</v>
      </c>
      <c r="EU23" s="84">
        <f t="shared" ref="EU23" si="269">-EU24+EU26</f>
        <v>-16455.176767676774</v>
      </c>
      <c r="EV23" s="84">
        <f t="shared" ref="EV23" si="270">-EV24+EV26</f>
        <v>-16410.984848484855</v>
      </c>
      <c r="EW23" s="84">
        <f t="shared" ref="EW23" si="271">-EW24+EW26</f>
        <v>-16366.792929292937</v>
      </c>
      <c r="EX23" s="84">
        <f t="shared" ref="EX23" si="272">-EX24+EX26</f>
        <v>-16322.601010101018</v>
      </c>
      <c r="EY23" s="84">
        <f t="shared" ref="EY23" si="273">-EY24+EY26</f>
        <v>-16278.409090909097</v>
      </c>
      <c r="EZ23" s="84">
        <f t="shared" ref="EZ23" si="274">-EZ24+EZ26</f>
        <v>-16234.217171717179</v>
      </c>
      <c r="FA23" s="84">
        <f>SUM(EO23:EZ23)</f>
        <v>-197727.27272727282</v>
      </c>
      <c r="FB23" s="84">
        <f>-FB24+FB26</f>
        <v>-16190.02525252526</v>
      </c>
      <c r="FC23" s="84">
        <f t="shared" ref="FC23" si="275">-FC24+FC26</f>
        <v>-16145.833333333341</v>
      </c>
      <c r="FD23" s="84">
        <f t="shared" ref="FD23" si="276">-FD24+FD26</f>
        <v>-16101.641414141421</v>
      </c>
      <c r="FE23" s="84">
        <f t="shared" ref="FE23" si="277">-FE24+FE26</f>
        <v>-16057.449494949502</v>
      </c>
      <c r="FF23" s="84">
        <f t="shared" ref="FF23" si="278">-FF24+FF26</f>
        <v>-16013.257575757583</v>
      </c>
      <c r="FG23" s="84">
        <f t="shared" ref="FG23" si="279">-FG24+FG26</f>
        <v>-15969.065656565665</v>
      </c>
      <c r="FH23" s="84">
        <f t="shared" ref="FH23" si="280">-FH24+FH26</f>
        <v>-15924.873737373744</v>
      </c>
      <c r="FI23" s="84">
        <f t="shared" ref="FI23" si="281">-FI24+FI26</f>
        <v>-15880.681818181825</v>
      </c>
      <c r="FJ23" s="84">
        <f t="shared" ref="FJ23" si="282">-FJ24+FJ26</f>
        <v>-15836.489898989907</v>
      </c>
      <c r="FK23" s="84">
        <f t="shared" ref="FK23" si="283">-FK24+FK26</f>
        <v>-15792.297979797988</v>
      </c>
      <c r="FL23" s="84">
        <f t="shared" ref="FL23" si="284">-FL24+FL26</f>
        <v>-15748.106060606067</v>
      </c>
      <c r="FM23" s="84">
        <f t="shared" ref="FM23" si="285">-FM24+FM26</f>
        <v>-15703.914141414149</v>
      </c>
      <c r="FN23" s="84">
        <f>SUM(FB23:FM23)</f>
        <v>-191363.63636363647</v>
      </c>
      <c r="FO23" s="84">
        <f>-FO24+FO26</f>
        <v>-15659.72222222223</v>
      </c>
      <c r="FP23" s="84">
        <f t="shared" ref="FP23" si="286">-FP24+FP26</f>
        <v>-15615.530303030311</v>
      </c>
      <c r="FQ23" s="84">
        <f t="shared" ref="FQ23" si="287">-FQ24+FQ26</f>
        <v>-15571.338383838391</v>
      </c>
      <c r="FR23" s="84">
        <f t="shared" ref="FR23" si="288">-FR24+FR26</f>
        <v>-15527.146464646472</v>
      </c>
      <c r="FS23" s="84">
        <f t="shared" ref="FS23" si="289">-FS24+FS26</f>
        <v>-15482.954545454553</v>
      </c>
      <c r="FT23" s="84">
        <f t="shared" ref="FT23" si="290">-FT24+FT26</f>
        <v>-15438.762626262635</v>
      </c>
      <c r="FU23" s="84">
        <f t="shared" ref="FU23" si="291">-FU24+FU26</f>
        <v>-15394.570707070714</v>
      </c>
      <c r="FV23" s="84">
        <f t="shared" ref="FV23" si="292">-FV24+FV26</f>
        <v>-15350.378787878795</v>
      </c>
      <c r="FW23" s="84">
        <f t="shared" ref="FW23" si="293">-FW24+FW26</f>
        <v>-15306.186868686877</v>
      </c>
      <c r="FX23" s="84">
        <f t="shared" ref="FX23" si="294">-FX24+FX26</f>
        <v>-15261.994949494958</v>
      </c>
      <c r="FY23" s="84">
        <f t="shared" ref="FY23" si="295">-FY24+FY26</f>
        <v>-15217.803030303037</v>
      </c>
      <c r="FZ23" s="84">
        <f t="shared" ref="FZ23" si="296">-FZ24+FZ26</f>
        <v>-15173.611111111119</v>
      </c>
      <c r="GA23" s="84">
        <f>SUM(FO23:FZ23)</f>
        <v>-185000.00000000009</v>
      </c>
      <c r="GB23" s="84">
        <f>-GB24+GB26</f>
        <v>-8.1005661437908805E-12</v>
      </c>
      <c r="GC23" s="84">
        <f t="shared" ref="GC23" si="297">-GC24+GC26</f>
        <v>-8.1005661437908805E-12</v>
      </c>
      <c r="GD23" s="84">
        <f t="shared" ref="GD23" si="298">-GD24+GD26</f>
        <v>-8.1005661437908805E-12</v>
      </c>
      <c r="GE23" s="84">
        <f t="shared" ref="GE23" si="299">-GE24+GE26</f>
        <v>-8.1005661437908805E-12</v>
      </c>
      <c r="GF23" s="84">
        <f t="shared" ref="GF23" si="300">-GF24+GF26</f>
        <v>-8.1005661437908805E-12</v>
      </c>
      <c r="GG23" s="84">
        <f t="shared" ref="GG23" si="301">-GG24+GG26</f>
        <v>-8.1005661437908805E-12</v>
      </c>
      <c r="GH23" s="84">
        <f t="shared" ref="GH23" si="302">-GH24+GH26</f>
        <v>-8.1005661437908805E-12</v>
      </c>
      <c r="GI23" s="84">
        <f t="shared" ref="GI23" si="303">-GI24+GI26</f>
        <v>-8.1005661437908805E-12</v>
      </c>
      <c r="GJ23" s="84">
        <f t="shared" ref="GJ23" si="304">-GJ24+GJ26</f>
        <v>-8.1005661437908805E-12</v>
      </c>
      <c r="GK23" s="84">
        <f t="shared" ref="GK23" si="305">-GK24+GK26</f>
        <v>-8.1005661437908805E-12</v>
      </c>
      <c r="GL23" s="84">
        <f t="shared" ref="GL23" si="306">-GL24+GL26</f>
        <v>-8.1005661437908805E-12</v>
      </c>
      <c r="GM23" s="84">
        <f t="shared" ref="GM23" si="307">-GM24+GM26</f>
        <v>-8.1005661437908805E-12</v>
      </c>
      <c r="GN23" s="84">
        <f>SUM(GB23:GM23)</f>
        <v>-9.7206793725490566E-11</v>
      </c>
      <c r="GO23" s="84">
        <f>-GO24+GO26</f>
        <v>-8.1005661437908805E-12</v>
      </c>
      <c r="GP23" s="84">
        <f t="shared" ref="GP23:GZ23" si="308">-GP24+GP26</f>
        <v>-8.1005661437908805E-12</v>
      </c>
      <c r="GQ23" s="84">
        <f t="shared" si="308"/>
        <v>-8.1005661437908805E-12</v>
      </c>
      <c r="GR23" s="84">
        <f t="shared" si="308"/>
        <v>-8.1005661437908805E-12</v>
      </c>
      <c r="GS23" s="84">
        <f t="shared" si="308"/>
        <v>-8.1005661437908805E-12</v>
      </c>
      <c r="GT23" s="84">
        <f t="shared" si="308"/>
        <v>-8.1005661437908805E-12</v>
      </c>
      <c r="GU23" s="84">
        <f t="shared" si="308"/>
        <v>-8.1005661437908805E-12</v>
      </c>
      <c r="GV23" s="84">
        <f t="shared" si="308"/>
        <v>-8.1005661437908805E-12</v>
      </c>
      <c r="GW23" s="84">
        <f t="shared" si="308"/>
        <v>-8.1005661437908805E-12</v>
      </c>
      <c r="GX23" s="84">
        <f t="shared" si="308"/>
        <v>-8.1005661437908805E-12</v>
      </c>
      <c r="GY23" s="84">
        <f t="shared" si="308"/>
        <v>-8.1005661437908805E-12</v>
      </c>
      <c r="GZ23" s="84">
        <f t="shared" si="308"/>
        <v>-8.1005661437908805E-12</v>
      </c>
      <c r="HA23" s="84">
        <f>SUM(GO23:GZ23)</f>
        <v>-9.7206793725490566E-11</v>
      </c>
      <c r="HB23" s="84">
        <f>-HB24+HB26</f>
        <v>-8.1005661437908805E-12</v>
      </c>
      <c r="HC23" s="84">
        <f t="shared" ref="HC23:HM23" si="309">-HC24+HC26</f>
        <v>-8.1005661437908805E-12</v>
      </c>
      <c r="HD23" s="84">
        <f t="shared" si="309"/>
        <v>-8.1005661437908805E-12</v>
      </c>
      <c r="HE23" s="84">
        <f t="shared" si="309"/>
        <v>-8.1005661437908805E-12</v>
      </c>
      <c r="HF23" s="84">
        <f t="shared" si="309"/>
        <v>-8.1005661437908805E-12</v>
      </c>
      <c r="HG23" s="84">
        <f t="shared" si="309"/>
        <v>-8.1005661437908805E-12</v>
      </c>
      <c r="HH23" s="84">
        <f t="shared" si="309"/>
        <v>-8.1005661437908805E-12</v>
      </c>
      <c r="HI23" s="84">
        <f t="shared" si="309"/>
        <v>-8.1005661437908805E-12</v>
      </c>
      <c r="HJ23" s="84">
        <f t="shared" si="309"/>
        <v>-8.1005661437908805E-12</v>
      </c>
      <c r="HK23" s="84">
        <f t="shared" si="309"/>
        <v>-8.1005661437908805E-12</v>
      </c>
      <c r="HL23" s="84">
        <f t="shared" si="309"/>
        <v>-8.1005661437908805E-12</v>
      </c>
      <c r="HM23" s="84">
        <f t="shared" si="309"/>
        <v>-8.1005661437908805E-12</v>
      </c>
      <c r="HN23" s="84">
        <f>SUM(HB23:HM23)</f>
        <v>-9.7206793725490566E-11</v>
      </c>
      <c r="HO23" s="84">
        <f>-HO24+HO26</f>
        <v>-8.1005661437908805E-12</v>
      </c>
      <c r="HP23" s="84">
        <f t="shared" ref="HP23:HZ23" si="310">-HP24+HP26</f>
        <v>-8.1005661437908805E-12</v>
      </c>
      <c r="HQ23" s="84">
        <f t="shared" si="310"/>
        <v>-8.1005661437908805E-12</v>
      </c>
      <c r="HR23" s="84">
        <f t="shared" si="310"/>
        <v>-8.1005661437908805E-12</v>
      </c>
      <c r="HS23" s="84">
        <f t="shared" si="310"/>
        <v>-8.1005661437908805E-12</v>
      </c>
      <c r="HT23" s="84">
        <f t="shared" si="310"/>
        <v>-8.1005661437908805E-12</v>
      </c>
      <c r="HU23" s="84">
        <f t="shared" si="310"/>
        <v>-8.1005661437908805E-12</v>
      </c>
      <c r="HV23" s="84">
        <f t="shared" si="310"/>
        <v>-8.1005661437908805E-12</v>
      </c>
      <c r="HW23" s="84">
        <f t="shared" si="310"/>
        <v>-8.1005661437908805E-12</v>
      </c>
      <c r="HX23" s="84">
        <f t="shared" si="310"/>
        <v>-8.1005661437908805E-12</v>
      </c>
      <c r="HY23" s="84">
        <f t="shared" si="310"/>
        <v>-8.1005661437908805E-12</v>
      </c>
      <c r="HZ23" s="84">
        <f t="shared" si="310"/>
        <v>-8.1005661437908805E-12</v>
      </c>
      <c r="IA23" s="84">
        <f>SUM(HO23:HZ23)</f>
        <v>-9.7206793725490566E-11</v>
      </c>
      <c r="IB23" s="84">
        <f>-IB24+IB26</f>
        <v>-8.1005661437908805E-12</v>
      </c>
      <c r="IC23" s="84">
        <f t="shared" ref="IC23:IM23" si="311">-IC24+IC26</f>
        <v>-8.1005661437908805E-12</v>
      </c>
      <c r="ID23" s="84">
        <f t="shared" si="311"/>
        <v>-8.1005661437908805E-12</v>
      </c>
      <c r="IE23" s="84">
        <f t="shared" si="311"/>
        <v>-8.1005661437908805E-12</v>
      </c>
      <c r="IF23" s="84">
        <f t="shared" si="311"/>
        <v>-8.1005661437908805E-12</v>
      </c>
      <c r="IG23" s="84">
        <f t="shared" si="311"/>
        <v>-8.1005661437908805E-12</v>
      </c>
      <c r="IH23" s="84">
        <f t="shared" si="311"/>
        <v>-8.1005661437908805E-12</v>
      </c>
      <c r="II23" s="84">
        <f t="shared" si="311"/>
        <v>-8.1005661437908805E-12</v>
      </c>
      <c r="IJ23" s="84">
        <f t="shared" si="311"/>
        <v>-8.1005661437908805E-12</v>
      </c>
      <c r="IK23" s="84">
        <f t="shared" si="311"/>
        <v>-8.1005661437908805E-12</v>
      </c>
      <c r="IL23" s="84">
        <f t="shared" si="311"/>
        <v>-8.1005661437908805E-12</v>
      </c>
      <c r="IM23" s="84">
        <f t="shared" si="311"/>
        <v>-8.1005661437908805E-12</v>
      </c>
      <c r="IN23" s="84">
        <f>SUM(IB23:IM23)</f>
        <v>-9.7206793725490566E-11</v>
      </c>
      <c r="IO23" s="84">
        <f>-IO24+IO26</f>
        <v>-8.1005661437908805E-12</v>
      </c>
      <c r="IP23" s="84">
        <f t="shared" ref="IP23:IZ23" si="312">-IP24+IP26</f>
        <v>-8.1005661437908805E-12</v>
      </c>
      <c r="IQ23" s="84">
        <f t="shared" si="312"/>
        <v>-8.1005661437908805E-12</v>
      </c>
      <c r="IR23" s="84">
        <f t="shared" si="312"/>
        <v>-8.1005661437908805E-12</v>
      </c>
      <c r="IS23" s="84">
        <f t="shared" si="312"/>
        <v>-8.1005661437908805E-12</v>
      </c>
      <c r="IT23" s="84">
        <f t="shared" si="312"/>
        <v>-8.1005661437908805E-12</v>
      </c>
      <c r="IU23" s="84">
        <f t="shared" si="312"/>
        <v>-8.1005661437908805E-12</v>
      </c>
      <c r="IV23" s="84">
        <f t="shared" si="312"/>
        <v>-8.1005661437908805E-12</v>
      </c>
      <c r="IW23" s="84">
        <f t="shared" si="312"/>
        <v>-8.1005661437908805E-12</v>
      </c>
      <c r="IX23" s="84">
        <f t="shared" si="312"/>
        <v>-8.1005661437908805E-12</v>
      </c>
      <c r="IY23" s="84">
        <f t="shared" si="312"/>
        <v>-8.1005661437908805E-12</v>
      </c>
      <c r="IZ23" s="84">
        <f t="shared" si="312"/>
        <v>-8.1005661437908805E-12</v>
      </c>
      <c r="JA23" s="84">
        <f>SUM(IO23:IZ23)</f>
        <v>-9.7206793725490566E-11</v>
      </c>
      <c r="JB23" s="84">
        <f>-JB24+JB26</f>
        <v>-8.1005661437908805E-12</v>
      </c>
      <c r="JC23" s="84">
        <f t="shared" ref="JC23:JM23" si="313">-JC24+JC26</f>
        <v>-8.1005661437908805E-12</v>
      </c>
      <c r="JD23" s="84">
        <f t="shared" si="313"/>
        <v>-8.1005661437908805E-12</v>
      </c>
      <c r="JE23" s="84">
        <f t="shared" si="313"/>
        <v>-8.1005661437908805E-12</v>
      </c>
      <c r="JF23" s="84">
        <f t="shared" si="313"/>
        <v>-8.1005661437908805E-12</v>
      </c>
      <c r="JG23" s="84">
        <f t="shared" si="313"/>
        <v>-8.1005661437908805E-12</v>
      </c>
      <c r="JH23" s="84">
        <f t="shared" si="313"/>
        <v>-8.1005661437908805E-12</v>
      </c>
      <c r="JI23" s="84">
        <f t="shared" si="313"/>
        <v>-8.1005661437908805E-12</v>
      </c>
      <c r="JJ23" s="84">
        <f t="shared" si="313"/>
        <v>-8.1005661437908805E-12</v>
      </c>
      <c r="JK23" s="84">
        <f t="shared" si="313"/>
        <v>-8.1005661437908805E-12</v>
      </c>
      <c r="JL23" s="84">
        <f t="shared" si="313"/>
        <v>-8.1005661437908805E-12</v>
      </c>
      <c r="JM23" s="84">
        <f t="shared" si="313"/>
        <v>-8.1005661437908805E-12</v>
      </c>
      <c r="JN23" s="84">
        <f>SUM(JB23:JM23)</f>
        <v>-9.7206793725490566E-11</v>
      </c>
      <c r="JO23" s="84">
        <f>-JO24+JO26</f>
        <v>-8.1005661437908805E-12</v>
      </c>
      <c r="JP23" s="84">
        <f t="shared" ref="JP23:JZ23" si="314">-JP24+JP26</f>
        <v>-8.1005661437908805E-12</v>
      </c>
      <c r="JQ23" s="84">
        <f t="shared" si="314"/>
        <v>-8.1005661437908805E-12</v>
      </c>
      <c r="JR23" s="84">
        <f t="shared" si="314"/>
        <v>-8.1005661437908805E-12</v>
      </c>
      <c r="JS23" s="84">
        <f t="shared" si="314"/>
        <v>-8.1005661437908805E-12</v>
      </c>
      <c r="JT23" s="84">
        <f t="shared" si="314"/>
        <v>-8.1005661437908805E-12</v>
      </c>
      <c r="JU23" s="84">
        <f t="shared" si="314"/>
        <v>-8.1005661437908805E-12</v>
      </c>
      <c r="JV23" s="84">
        <f t="shared" si="314"/>
        <v>-8.1005661437908805E-12</v>
      </c>
      <c r="JW23" s="84">
        <f t="shared" si="314"/>
        <v>-8.1005661437908805E-12</v>
      </c>
      <c r="JX23" s="84">
        <f t="shared" si="314"/>
        <v>-8.1005661437908805E-12</v>
      </c>
      <c r="JY23" s="84">
        <f t="shared" si="314"/>
        <v>-8.1005661437908805E-12</v>
      </c>
      <c r="JZ23" s="84">
        <f t="shared" si="314"/>
        <v>-8.1005661437908805E-12</v>
      </c>
      <c r="KA23" s="84">
        <f>SUM(JO23:JZ23)</f>
        <v>-9.7206793725490566E-11</v>
      </c>
      <c r="KB23" s="84">
        <f>-KB24+KB26</f>
        <v>-8.1005661437908805E-12</v>
      </c>
      <c r="KC23" s="84">
        <f t="shared" ref="KC23:KM23" si="315">-KC24+KC26</f>
        <v>-8.1005661437908805E-12</v>
      </c>
      <c r="KD23" s="84">
        <f t="shared" si="315"/>
        <v>-8.1005661437908805E-12</v>
      </c>
      <c r="KE23" s="84">
        <f t="shared" si="315"/>
        <v>-8.1005661437908805E-12</v>
      </c>
      <c r="KF23" s="84">
        <f t="shared" si="315"/>
        <v>-8.1005661437908805E-12</v>
      </c>
      <c r="KG23" s="84">
        <f t="shared" si="315"/>
        <v>-8.1005661437908805E-12</v>
      </c>
      <c r="KH23" s="84">
        <f t="shared" si="315"/>
        <v>-8.1005661437908805E-12</v>
      </c>
      <c r="KI23" s="84">
        <f t="shared" si="315"/>
        <v>-8.1005661437908805E-12</v>
      </c>
      <c r="KJ23" s="84">
        <f t="shared" si="315"/>
        <v>-8.1005661437908805E-12</v>
      </c>
      <c r="KK23" s="84">
        <f t="shared" si="315"/>
        <v>-8.1005661437908805E-12</v>
      </c>
      <c r="KL23" s="84">
        <f t="shared" si="315"/>
        <v>-8.1005661437908805E-12</v>
      </c>
      <c r="KM23" s="84">
        <f t="shared" si="315"/>
        <v>-8.1005661437908805E-12</v>
      </c>
      <c r="KN23" s="84">
        <f>SUM(KB23:KM23)</f>
        <v>-9.7206793725490566E-11</v>
      </c>
      <c r="KO23" s="84">
        <f>-KO24+KO26</f>
        <v>-8.1005661437908805E-12</v>
      </c>
      <c r="KP23" s="84">
        <f t="shared" ref="KP23:KZ23" si="316">-KP24+KP26</f>
        <v>-8.1005661437908805E-12</v>
      </c>
      <c r="KQ23" s="84">
        <f t="shared" si="316"/>
        <v>-8.1005661437908805E-12</v>
      </c>
      <c r="KR23" s="84">
        <f t="shared" si="316"/>
        <v>-8.1005661437908805E-12</v>
      </c>
      <c r="KS23" s="84">
        <f t="shared" si="316"/>
        <v>-8.1005661437908805E-12</v>
      </c>
      <c r="KT23" s="84">
        <f t="shared" si="316"/>
        <v>-8.1005661437908805E-12</v>
      </c>
      <c r="KU23" s="84">
        <f t="shared" si="316"/>
        <v>-8.1005661437908805E-12</v>
      </c>
      <c r="KV23" s="84">
        <f t="shared" si="316"/>
        <v>-8.1005661437908805E-12</v>
      </c>
      <c r="KW23" s="84">
        <f t="shared" si="316"/>
        <v>-8.1005661437908805E-12</v>
      </c>
      <c r="KX23" s="84">
        <f t="shared" si="316"/>
        <v>-8.1005661437908805E-12</v>
      </c>
      <c r="KY23" s="84">
        <f t="shared" si="316"/>
        <v>-8.1005661437908805E-12</v>
      </c>
      <c r="KZ23" s="84">
        <f t="shared" si="316"/>
        <v>-8.1005661437908805E-12</v>
      </c>
      <c r="LA23" s="84">
        <f>SUM(KO23:KZ23)</f>
        <v>-9.7206793725490566E-11</v>
      </c>
      <c r="LB23" s="84">
        <f>-LB24+LB26</f>
        <v>-8.1005661437908805E-12</v>
      </c>
      <c r="LC23" s="84">
        <f t="shared" ref="LC23:LM23" si="317">-LC24+LC26</f>
        <v>-8.1005661437908805E-12</v>
      </c>
      <c r="LD23" s="84">
        <f t="shared" si="317"/>
        <v>-8.1005661437908805E-12</v>
      </c>
      <c r="LE23" s="84">
        <f t="shared" si="317"/>
        <v>-8.1005661437908805E-12</v>
      </c>
      <c r="LF23" s="84">
        <f t="shared" si="317"/>
        <v>-8.1005661437908805E-12</v>
      </c>
      <c r="LG23" s="84">
        <f t="shared" si="317"/>
        <v>-8.1005661437908805E-12</v>
      </c>
      <c r="LH23" s="84">
        <f t="shared" si="317"/>
        <v>-8.1005661437908805E-12</v>
      </c>
      <c r="LI23" s="84">
        <f t="shared" si="317"/>
        <v>-8.1005661437908805E-12</v>
      </c>
      <c r="LJ23" s="84">
        <f t="shared" si="317"/>
        <v>-8.1005661437908805E-12</v>
      </c>
      <c r="LK23" s="84">
        <f t="shared" si="317"/>
        <v>-8.1005661437908805E-12</v>
      </c>
      <c r="LL23" s="84">
        <f t="shared" si="317"/>
        <v>-8.1005661437908805E-12</v>
      </c>
      <c r="LM23" s="84">
        <f t="shared" si="317"/>
        <v>-8.1005661437908805E-12</v>
      </c>
      <c r="LN23" s="84">
        <f>SUM(LB23:LM23)</f>
        <v>-9.7206793725490566E-11</v>
      </c>
    </row>
    <row r="24" spans="1:326" s="58" customFormat="1">
      <c r="A24" s="286" t="s">
        <v>155</v>
      </c>
      <c r="B24" s="84">
        <f>(B21+B27)/2/12*(IF(B14,'Dalyvio prielaidos'!$E$145,'Dalyvio prielaidos'!$E$144)+'Dalyvio prielaidos'!$E$146)</f>
        <v>0</v>
      </c>
      <c r="C24" s="84">
        <f>(C21+C27)/2/12*(IF(C14,'Dalyvio prielaidos'!$E$145,'Dalyvio prielaidos'!$E$144)+'Dalyvio prielaidos'!$E$146)</f>
        <v>0</v>
      </c>
      <c r="D24" s="84">
        <f>(D21+D27)/2/12*(IF(D14,'Dalyvio prielaidos'!$E$145,'Dalyvio prielaidos'!$E$144)+'Dalyvio prielaidos'!$E$146)</f>
        <v>0</v>
      </c>
      <c r="E24" s="84">
        <f>(E21+E27)/2/12*(IF(E14,'Dalyvio prielaidos'!$E$145,'Dalyvio prielaidos'!$E$144)+'Dalyvio prielaidos'!$E$146)</f>
        <v>0</v>
      </c>
      <c r="F24" s="84">
        <f>(F21+F27)/2/12*(IF(F14,'Dalyvio prielaidos'!$E$145,'Dalyvio prielaidos'!$E$144)+'Dalyvio prielaidos'!$E$146)</f>
        <v>0</v>
      </c>
      <c r="G24" s="84">
        <f>(G21+G27)/2/12*(IF(G14,'Dalyvio prielaidos'!$E$145,'Dalyvio prielaidos'!$E$144)+'Dalyvio prielaidos'!$E$146)</f>
        <v>0</v>
      </c>
      <c r="H24" s="84">
        <f>(H21+H27)/2/12*(IF(H14,'Dalyvio prielaidos'!$E$145,'Dalyvio prielaidos'!$E$144)+'Dalyvio prielaidos'!$E$146)</f>
        <v>0</v>
      </c>
      <c r="I24" s="84">
        <f>(I21+I27)/2/12*(IF(I14,'Dalyvio prielaidos'!$E$145,'Dalyvio prielaidos'!$E$144)+'Dalyvio prielaidos'!$E$146)</f>
        <v>0</v>
      </c>
      <c r="J24" s="84">
        <f>(J21+J27)/2/12*(IF(J14,'Dalyvio prielaidos'!$E$145,'Dalyvio prielaidos'!$E$144)+'Dalyvio prielaidos'!$E$146)</f>
        <v>0</v>
      </c>
      <c r="K24" s="84">
        <f>(K21+K27)/2/12*(IF(K14,'Dalyvio prielaidos'!$E$145,'Dalyvio prielaidos'!$E$144)+'Dalyvio prielaidos'!$E$146)</f>
        <v>0</v>
      </c>
      <c r="L24" s="84">
        <f>(L21+L27)/2/12*(IF(L14,'Dalyvio prielaidos'!$E$145,'Dalyvio prielaidos'!$E$144)+'Dalyvio prielaidos'!$E$146)</f>
        <v>0</v>
      </c>
      <c r="M24" s="84">
        <f>(M21+M27)/2/12*(IF(M14,'Dalyvio prielaidos'!$E$145,'Dalyvio prielaidos'!$E$144)+'Dalyvio prielaidos'!$E$146)</f>
        <v>0</v>
      </c>
      <c r="N24" s="84">
        <f>SUM(B24:M24)</f>
        <v>0</v>
      </c>
      <c r="O24" s="84">
        <f>(O21+O27)/2/12*(IF(O14,'Dalyvio prielaidos'!$E$145,'Dalyvio prielaidos'!$E$144)+'Dalyvio prielaidos'!$E$146)</f>
        <v>0</v>
      </c>
      <c r="P24" s="84">
        <f>(P21+P27)/2/12*(IF(P14,'Dalyvio prielaidos'!$E$145,'Dalyvio prielaidos'!$E$144)+'Dalyvio prielaidos'!$E$146)</f>
        <v>0</v>
      </c>
      <c r="Q24" s="84">
        <f>(Q21+Q27)/2/12*(IF(Q14,'Dalyvio prielaidos'!$E$145,'Dalyvio prielaidos'!$E$144)+'Dalyvio prielaidos'!$E$146)</f>
        <v>0</v>
      </c>
      <c r="R24" s="84">
        <f>(R21+R27)/2/12*(IF(R14,'Dalyvio prielaidos'!$E$145,'Dalyvio prielaidos'!$E$144)+'Dalyvio prielaidos'!$E$146)</f>
        <v>69.444444444444557</v>
      </c>
      <c r="S24" s="84">
        <f>(S21+S27)/2/12*(IF(S14,'Dalyvio prielaidos'!$E$145,'Dalyvio prielaidos'!$E$144)+'Dalyvio prielaidos'!$E$146)</f>
        <v>312.50000000000017</v>
      </c>
      <c r="T24" s="84">
        <f>(T21+T27)/2/12*(IF(T14,'Dalyvio prielaidos'!$E$145,'Dalyvio prielaidos'!$E$144)+'Dalyvio prielaidos'!$E$146)</f>
        <v>659.72222222222251</v>
      </c>
      <c r="U24" s="84">
        <f>(U21+U27)/2/12*(IF(U14,'Dalyvio prielaidos'!$E$145,'Dalyvio prielaidos'!$E$144)+'Dalyvio prielaidos'!$E$146)</f>
        <v>1006.9444444444446</v>
      </c>
      <c r="V24" s="84">
        <f>(V21+V27)/2/12*(IF(V14,'Dalyvio prielaidos'!$E$145,'Dalyvio prielaidos'!$E$144)+'Dalyvio prielaidos'!$E$146)</f>
        <v>1354.1666666666672</v>
      </c>
      <c r="W24" s="84">
        <f>(W21+W27)/2/12*(IF(W14,'Dalyvio prielaidos'!$E$145,'Dalyvio prielaidos'!$E$144)+'Dalyvio prielaidos'!$E$146)</f>
        <v>1701.3888888888891</v>
      </c>
      <c r="X24" s="84">
        <f>(X21+X27)/2/12*(IF(X14,'Dalyvio prielaidos'!$E$145,'Dalyvio prielaidos'!$E$144)+'Dalyvio prielaidos'!$E$146)</f>
        <v>2048.6111111111118</v>
      </c>
      <c r="Y24" s="84">
        <f>(Y21+Y27)/2/12*(IF(Y14,'Dalyvio prielaidos'!$E$145,'Dalyvio prielaidos'!$E$144)+'Dalyvio prielaidos'!$E$146)</f>
        <v>2395.8333333333335</v>
      </c>
      <c r="Z24" s="84">
        <f>(Z21+Z27)/2/12*(IF(Z14,'Dalyvio prielaidos'!$E$145,'Dalyvio prielaidos'!$E$144)+'Dalyvio prielaidos'!$E$146)</f>
        <v>2743.0555555555557</v>
      </c>
      <c r="AA24" s="84">
        <f>SUM(O24:Z24)</f>
        <v>12291.666666666668</v>
      </c>
      <c r="AB24" s="84">
        <f>(AB21+AB27)/2/12*(IF(AB14,'Dalyvio prielaidos'!$E$145,'Dalyvio prielaidos'!$E$144)+'Dalyvio prielaidos'!$E$146)</f>
        <v>3038.1944444444443</v>
      </c>
      <c r="AC24" s="84">
        <f>(AC21+AC27)/2/12*(IF(AC14,'Dalyvio prielaidos'!$E$145,'Dalyvio prielaidos'!$E$144)+'Dalyvio prielaidos'!$E$146)</f>
        <v>3281.25</v>
      </c>
      <c r="AD24" s="84">
        <f>(AD21+AD27)/2/12*(IF(AD14,'Dalyvio prielaidos'!$E$145,'Dalyvio prielaidos'!$E$144)+'Dalyvio prielaidos'!$E$146)</f>
        <v>3524.3055555555552</v>
      </c>
      <c r="AE24" s="84">
        <f>(AE21+AE27)/2/12*(IF(AE14,'Dalyvio prielaidos'!$E$145,'Dalyvio prielaidos'!$E$144)+'Dalyvio prielaidos'!$E$146)</f>
        <v>3767.3611111111118</v>
      </c>
      <c r="AF24" s="84">
        <f>(AF21+AF27)/2/12*(IF(AF14,'Dalyvio prielaidos'!$E$145,'Dalyvio prielaidos'!$E$144)+'Dalyvio prielaidos'!$E$146)</f>
        <v>4010.416666666667</v>
      </c>
      <c r="AG24" s="84">
        <f>(AG21+AG27)/2/12*(IF(AG14,'Dalyvio prielaidos'!$E$145,'Dalyvio prielaidos'!$E$144)+'Dalyvio prielaidos'!$E$146)</f>
        <v>4253.4722222222235</v>
      </c>
      <c r="AH24" s="84">
        <f>(AH21+AH27)/2/12*(IF(AH14,'Dalyvio prielaidos'!$E$145,'Dalyvio prielaidos'!$E$144)+'Dalyvio prielaidos'!$E$146)</f>
        <v>4496.5277777777783</v>
      </c>
      <c r="AI24" s="84">
        <f>(AI21+AI27)/2/12*(IF(AI14,'Dalyvio prielaidos'!$E$145,'Dalyvio prielaidos'!$E$144)+'Dalyvio prielaidos'!$E$146)</f>
        <v>4739.5833333333348</v>
      </c>
      <c r="AJ24" s="84">
        <f>(AJ21+AJ27)/2/12*(IF(AJ14,'Dalyvio prielaidos'!$E$145,'Dalyvio prielaidos'!$E$144)+'Dalyvio prielaidos'!$E$146)</f>
        <v>4982.6388888888896</v>
      </c>
      <c r="AK24" s="84">
        <f>(AK21+AK27)/2/12*(IF(AK14,'Dalyvio prielaidos'!$E$145,'Dalyvio prielaidos'!$E$144)+'Dalyvio prielaidos'!$E$146)</f>
        <v>5225.6944444444471</v>
      </c>
      <c r="AL24" s="84">
        <f>(AL21+AL27)/2/12*(IF(AL14,'Dalyvio prielaidos'!$E$145,'Dalyvio prielaidos'!$E$144)+'Dalyvio prielaidos'!$E$146)</f>
        <v>5468.7500000000009</v>
      </c>
      <c r="AM24" s="84">
        <f>(AM21+AM27)/2/12*(IF(AM14,'Dalyvio prielaidos'!$E$145,'Dalyvio prielaidos'!$E$144)+'Dalyvio prielaidos'!$E$146)</f>
        <v>5711.8055555555584</v>
      </c>
      <c r="AN24" s="84">
        <f>SUM(AB24:AM24)</f>
        <v>52500</v>
      </c>
      <c r="AO24" s="84">
        <f>(AO21+AO27)/2/12*(IF(AO14,'Dalyvio prielaidos'!$E$145,'Dalyvio prielaidos'!$E$144)+'Dalyvio prielaidos'!$E$146)</f>
        <v>5446.6540404040434</v>
      </c>
      <c r="AP24" s="84">
        <f>(AP21+AP27)/2/12*(IF(AP14,'Dalyvio prielaidos'!$E$145,'Dalyvio prielaidos'!$E$144)+'Dalyvio prielaidos'!$E$146)</f>
        <v>5767.0454545454568</v>
      </c>
      <c r="AQ24" s="84">
        <f>(AQ21+AQ27)/2/12*(IF(AQ14,'Dalyvio prielaidos'!$E$145,'Dalyvio prielaidos'!$E$144)+'Dalyvio prielaidos'!$E$146)</f>
        <v>5722.8535353535381</v>
      </c>
      <c r="AR24" s="84">
        <f>(AR21+AR27)/2/12*(IF(AR14,'Dalyvio prielaidos'!$E$145,'Dalyvio prielaidos'!$E$144)+'Dalyvio prielaidos'!$E$146)</f>
        <v>5678.6616161616184</v>
      </c>
      <c r="AS24" s="84">
        <f>(AS21+AS27)/2/12*(IF(AS14,'Dalyvio prielaidos'!$E$145,'Dalyvio prielaidos'!$E$144)+'Dalyvio prielaidos'!$E$146)</f>
        <v>5634.4696969696997</v>
      </c>
      <c r="AT24" s="84">
        <f>(AT21+AT27)/2/12*(IF(AT14,'Dalyvio prielaidos'!$E$145,'Dalyvio prielaidos'!$E$144)+'Dalyvio prielaidos'!$E$146)</f>
        <v>5590.2777777777801</v>
      </c>
      <c r="AU24" s="84">
        <f>(AU21+AU27)/2/12*(IF(AU14,'Dalyvio prielaidos'!$E$145,'Dalyvio prielaidos'!$E$144)+'Dalyvio prielaidos'!$E$146)</f>
        <v>5546.0858585858614</v>
      </c>
      <c r="AV24" s="84">
        <f>(AV21+AV27)/2/12*(IF(AV14,'Dalyvio prielaidos'!$E$145,'Dalyvio prielaidos'!$E$144)+'Dalyvio prielaidos'!$E$146)</f>
        <v>5501.8939393939418</v>
      </c>
      <c r="AW24" s="84">
        <f>(AW21+AW27)/2/12*(IF(AW14,'Dalyvio prielaidos'!$E$145,'Dalyvio prielaidos'!$E$144)+'Dalyvio prielaidos'!$E$146)</f>
        <v>5457.702020202023</v>
      </c>
      <c r="AX24" s="84">
        <f>(AX21+AX27)/2/12*(IF(AX14,'Dalyvio prielaidos'!$E$145,'Dalyvio prielaidos'!$E$144)+'Dalyvio prielaidos'!$E$146)</f>
        <v>5413.5101010101034</v>
      </c>
      <c r="AY24" s="84">
        <f>(AY21+AY27)/2/12*(IF(AY14,'Dalyvio prielaidos'!$E$145,'Dalyvio prielaidos'!$E$144)+'Dalyvio prielaidos'!$E$146)</f>
        <v>5369.3181818181847</v>
      </c>
      <c r="AZ24" s="84">
        <f>(AZ21+AZ27)/2/12*(IF(AZ14,'Dalyvio prielaidos'!$E$145,'Dalyvio prielaidos'!$E$144)+'Dalyvio prielaidos'!$E$146)</f>
        <v>5325.1262626262651</v>
      </c>
      <c r="BA24" s="84">
        <f>SUM(AO24:AZ24)</f>
        <v>66453.59848484851</v>
      </c>
      <c r="BB24" s="84">
        <f>(BB21+BB27)/2/12*(IF(BB14,'Dalyvio prielaidos'!$E$145,'Dalyvio prielaidos'!$E$144)+'Dalyvio prielaidos'!$E$146)</f>
        <v>5280.9343434343464</v>
      </c>
      <c r="BC24" s="84">
        <f>(BC21+BC27)/2/12*(IF(BC14,'Dalyvio prielaidos'!$E$145,'Dalyvio prielaidos'!$E$144)+'Dalyvio prielaidos'!$E$146)</f>
        <v>5236.7424242424268</v>
      </c>
      <c r="BD24" s="84">
        <f>(BD21+BD27)/2/12*(IF(BD14,'Dalyvio prielaidos'!$E$145,'Dalyvio prielaidos'!$E$144)+'Dalyvio prielaidos'!$E$146)</f>
        <v>5192.550505050508</v>
      </c>
      <c r="BE24" s="84">
        <f>(BE21+BE27)/2/12*(IF(BE14,'Dalyvio prielaidos'!$E$145,'Dalyvio prielaidos'!$E$144)+'Dalyvio prielaidos'!$E$146)</f>
        <v>5148.3585858585884</v>
      </c>
      <c r="BF24" s="84">
        <f>(BF21+BF27)/2/12*(IF(BF14,'Dalyvio prielaidos'!$E$145,'Dalyvio prielaidos'!$E$144)+'Dalyvio prielaidos'!$E$146)</f>
        <v>5104.1666666666697</v>
      </c>
      <c r="BG24" s="84">
        <f>(BG21+BG27)/2/12*(IF(BG14,'Dalyvio prielaidos'!$E$145,'Dalyvio prielaidos'!$E$144)+'Dalyvio prielaidos'!$E$146)</f>
        <v>5059.9747474747501</v>
      </c>
      <c r="BH24" s="84">
        <f>(BH21+BH27)/2/12*(IF(BH14,'Dalyvio prielaidos'!$E$145,'Dalyvio prielaidos'!$E$144)+'Dalyvio prielaidos'!$E$146)</f>
        <v>5015.7828282828314</v>
      </c>
      <c r="BI24" s="84">
        <f>(BI21+BI27)/2/12*(IF(BI14,'Dalyvio prielaidos'!$E$145,'Dalyvio prielaidos'!$E$144)+'Dalyvio prielaidos'!$E$146)</f>
        <v>4971.5909090909117</v>
      </c>
      <c r="BJ24" s="84">
        <f>(BJ21+BJ27)/2/12*(IF(BJ14,'Dalyvio prielaidos'!$E$145,'Dalyvio prielaidos'!$E$144)+'Dalyvio prielaidos'!$E$146)</f>
        <v>4927.398989898993</v>
      </c>
      <c r="BK24" s="84">
        <f>(BK21+BK27)/2/12*(IF(BK14,'Dalyvio prielaidos'!$E$145,'Dalyvio prielaidos'!$E$144)+'Dalyvio prielaidos'!$E$146)</f>
        <v>4883.2070707070734</v>
      </c>
      <c r="BL24" s="84">
        <f>(BL21+BL27)/2/12*(IF(BL14,'Dalyvio prielaidos'!$E$145,'Dalyvio prielaidos'!$E$144)+'Dalyvio prielaidos'!$E$146)</f>
        <v>4839.0151515151547</v>
      </c>
      <c r="BM24" s="84">
        <f>(BM21+BM27)/2/12*(IF(BM14,'Dalyvio prielaidos'!$E$145,'Dalyvio prielaidos'!$E$144)+'Dalyvio prielaidos'!$E$146)</f>
        <v>4794.8232323232351</v>
      </c>
      <c r="BN24" s="84">
        <f>SUM(BB24:BM24)</f>
        <v>60454.545454545492</v>
      </c>
      <c r="BO24" s="84">
        <f>(BO21+BO27)/2/12*(IF(BO14,'Dalyvio prielaidos'!$E$145,'Dalyvio prielaidos'!$E$144)+'Dalyvio prielaidos'!$E$146)</f>
        <v>4750.6313131313163</v>
      </c>
      <c r="BP24" s="84">
        <f>(BP21+BP27)/2/12*(IF(BP14,'Dalyvio prielaidos'!$E$145,'Dalyvio prielaidos'!$E$144)+'Dalyvio prielaidos'!$E$146)</f>
        <v>4706.4393939393967</v>
      </c>
      <c r="BQ24" s="84">
        <f>(BQ21+BQ27)/2/12*(IF(BQ14,'Dalyvio prielaidos'!$E$145,'Dalyvio prielaidos'!$E$144)+'Dalyvio prielaidos'!$E$146)</f>
        <v>4662.247474747478</v>
      </c>
      <c r="BR24" s="84">
        <f>(BR21+BR27)/2/12*(IF(BR14,'Dalyvio prielaidos'!$E$145,'Dalyvio prielaidos'!$E$144)+'Dalyvio prielaidos'!$E$146)</f>
        <v>4618.0555555555584</v>
      </c>
      <c r="BS24" s="84">
        <f>(BS21+BS27)/2/12*(IF(BS14,'Dalyvio prielaidos'!$E$145,'Dalyvio prielaidos'!$E$144)+'Dalyvio prielaidos'!$E$146)</f>
        <v>4573.8636363636406</v>
      </c>
      <c r="BT24" s="84">
        <f>(BT21+BT27)/2/12*(IF(BT14,'Dalyvio prielaidos'!$E$145,'Dalyvio prielaidos'!$E$144)+'Dalyvio prielaidos'!$E$146)</f>
        <v>4529.671717171721</v>
      </c>
      <c r="BU24" s="84">
        <f>(BU21+BU27)/2/12*(IF(BU14,'Dalyvio prielaidos'!$E$145,'Dalyvio prielaidos'!$E$144)+'Dalyvio prielaidos'!$E$146)</f>
        <v>4485.4797979798022</v>
      </c>
      <c r="BV24" s="84">
        <f>(BV21+BV27)/2/12*(IF(BV14,'Dalyvio prielaidos'!$E$145,'Dalyvio prielaidos'!$E$144)+'Dalyvio prielaidos'!$E$146)</f>
        <v>4441.2878787878826</v>
      </c>
      <c r="BW24" s="84">
        <f>(BW21+BW27)/2/12*(IF(BW14,'Dalyvio prielaidos'!$E$145,'Dalyvio prielaidos'!$E$144)+'Dalyvio prielaidos'!$E$146)</f>
        <v>4397.0959595959639</v>
      </c>
      <c r="BX24" s="84">
        <f>(BX21+BX27)/2/12*(IF(BX14,'Dalyvio prielaidos'!$E$145,'Dalyvio prielaidos'!$E$144)+'Dalyvio prielaidos'!$E$146)</f>
        <v>4352.9040404040443</v>
      </c>
      <c r="BY24" s="84">
        <f>(BY21+BY27)/2/12*(IF(BY14,'Dalyvio prielaidos'!$E$145,'Dalyvio prielaidos'!$E$144)+'Dalyvio prielaidos'!$E$146)</f>
        <v>4308.7121212121256</v>
      </c>
      <c r="BZ24" s="84">
        <f>(BZ21+BZ27)/2/12*(IF(BZ14,'Dalyvio prielaidos'!$E$145,'Dalyvio prielaidos'!$E$144)+'Dalyvio prielaidos'!$E$146)</f>
        <v>4264.5202020202059</v>
      </c>
      <c r="CA24" s="84">
        <f>SUM(BO24:BZ24)</f>
        <v>54090.909090909132</v>
      </c>
      <c r="CB24" s="84">
        <f>(CB21+CB27)/2/12*(IF(CB14,'Dalyvio prielaidos'!$E$145,'Dalyvio prielaidos'!$E$144)+'Dalyvio prielaidos'!$E$146)</f>
        <v>4220.3282828282872</v>
      </c>
      <c r="CC24" s="84">
        <f>(CC21+CC27)/2/12*(IF(CC14,'Dalyvio prielaidos'!$E$145,'Dalyvio prielaidos'!$E$144)+'Dalyvio prielaidos'!$E$146)</f>
        <v>4176.1363636363676</v>
      </c>
      <c r="CD24" s="84">
        <f>(CD21+CD27)/2/12*(IF(CD14,'Dalyvio prielaidos'!$E$145,'Dalyvio prielaidos'!$E$144)+'Dalyvio prielaidos'!$E$146)</f>
        <v>4131.9444444444489</v>
      </c>
      <c r="CE24" s="84">
        <f>(CE21+CE27)/2/12*(IF(CE14,'Dalyvio prielaidos'!$E$145,'Dalyvio prielaidos'!$E$144)+'Dalyvio prielaidos'!$E$146)</f>
        <v>4087.7525252525293</v>
      </c>
      <c r="CF24" s="84">
        <f>(CF21+CF27)/2/12*(IF(CF14,'Dalyvio prielaidos'!$E$145,'Dalyvio prielaidos'!$E$144)+'Dalyvio prielaidos'!$E$146)</f>
        <v>4043.5606060606101</v>
      </c>
      <c r="CG24" s="84">
        <f>(CG21+CG27)/2/12*(IF(CG14,'Dalyvio prielaidos'!$E$145,'Dalyvio prielaidos'!$E$144)+'Dalyvio prielaidos'!$E$146)</f>
        <v>3999.3686868686914</v>
      </c>
      <c r="CH24" s="84">
        <f>(CH21+CH27)/2/12*(IF(CH14,'Dalyvio prielaidos'!$E$145,'Dalyvio prielaidos'!$E$144)+'Dalyvio prielaidos'!$E$146)</f>
        <v>3955.1767676767722</v>
      </c>
      <c r="CI24" s="84">
        <f>(CI21+CI27)/2/12*(IF(CI14,'Dalyvio prielaidos'!$E$145,'Dalyvio prielaidos'!$E$144)+'Dalyvio prielaidos'!$E$146)</f>
        <v>3910.984848484853</v>
      </c>
      <c r="CJ24" s="84">
        <f>(CJ21+CJ27)/2/12*(IF(CJ14,'Dalyvio prielaidos'!$E$145,'Dalyvio prielaidos'!$E$144)+'Dalyvio prielaidos'!$E$146)</f>
        <v>3866.7929292929339</v>
      </c>
      <c r="CK24" s="84">
        <f>(CK21+CK27)/2/12*(IF(CK14,'Dalyvio prielaidos'!$E$145,'Dalyvio prielaidos'!$E$144)+'Dalyvio prielaidos'!$E$146)</f>
        <v>3822.6010101010147</v>
      </c>
      <c r="CL24" s="84">
        <f>(CL21+CL27)/2/12*(IF(CL14,'Dalyvio prielaidos'!$E$145,'Dalyvio prielaidos'!$E$144)+'Dalyvio prielaidos'!$E$146)</f>
        <v>3778.4090909090955</v>
      </c>
      <c r="CM24" s="84">
        <f>(CM21+CM27)/2/12*(IF(CM14,'Dalyvio prielaidos'!$E$145,'Dalyvio prielaidos'!$E$144)+'Dalyvio prielaidos'!$E$146)</f>
        <v>3734.2171717171764</v>
      </c>
      <c r="CN24" s="84">
        <f>SUM(CB24:CM24)</f>
        <v>47727.272727272786</v>
      </c>
      <c r="CO24" s="84">
        <f>(CO21+CO27)/2/12*(IF(CO14,'Dalyvio prielaidos'!$E$145,'Dalyvio prielaidos'!$E$144)+'Dalyvio prielaidos'!$E$146)</f>
        <v>3690.0252525252572</v>
      </c>
      <c r="CP24" s="84">
        <f>(CP21+CP27)/2/12*(IF(CP14,'Dalyvio prielaidos'!$E$145,'Dalyvio prielaidos'!$E$144)+'Dalyvio prielaidos'!$E$146)</f>
        <v>3645.833333333338</v>
      </c>
      <c r="CQ24" s="84">
        <f>(CQ21+CQ27)/2/12*(IF(CQ14,'Dalyvio prielaidos'!$E$145,'Dalyvio prielaidos'!$E$144)+'Dalyvio prielaidos'!$E$146)</f>
        <v>3601.6414141414189</v>
      </c>
      <c r="CR24" s="84">
        <f>(CR21+CR27)/2/12*(IF(CR14,'Dalyvio prielaidos'!$E$145,'Dalyvio prielaidos'!$E$144)+'Dalyvio prielaidos'!$E$146)</f>
        <v>3557.4494949494997</v>
      </c>
      <c r="CS24" s="84">
        <f>(CS21+CS27)/2/12*(IF(CS14,'Dalyvio prielaidos'!$E$145,'Dalyvio prielaidos'!$E$144)+'Dalyvio prielaidos'!$E$146)</f>
        <v>3513.2575757575805</v>
      </c>
      <c r="CT24" s="84">
        <f>(CT21+CT27)/2/12*(IF(CT14,'Dalyvio prielaidos'!$E$145,'Dalyvio prielaidos'!$E$144)+'Dalyvio prielaidos'!$E$146)</f>
        <v>3469.0656565656614</v>
      </c>
      <c r="CU24" s="84">
        <f>(CU21+CU27)/2/12*(IF(CU14,'Dalyvio prielaidos'!$E$145,'Dalyvio prielaidos'!$E$144)+'Dalyvio prielaidos'!$E$146)</f>
        <v>3424.8737373737422</v>
      </c>
      <c r="CV24" s="84">
        <f>(CV21+CV27)/2/12*(IF(CV14,'Dalyvio prielaidos'!$E$145,'Dalyvio prielaidos'!$E$144)+'Dalyvio prielaidos'!$E$146)</f>
        <v>3380.681818181823</v>
      </c>
      <c r="CW24" s="84">
        <f>(CW21+CW27)/2/12*(IF(CW14,'Dalyvio prielaidos'!$E$145,'Dalyvio prielaidos'!$E$144)+'Dalyvio prielaidos'!$E$146)</f>
        <v>3336.4898989899038</v>
      </c>
      <c r="CX24" s="84">
        <f>(CX21+CX27)/2/12*(IF(CX14,'Dalyvio prielaidos'!$E$145,'Dalyvio prielaidos'!$E$144)+'Dalyvio prielaidos'!$E$146)</f>
        <v>3292.2979797979847</v>
      </c>
      <c r="CY24" s="84">
        <f>(CY21+CY27)/2/12*(IF(CY14,'Dalyvio prielaidos'!$E$145,'Dalyvio prielaidos'!$E$144)+'Dalyvio prielaidos'!$E$146)</f>
        <v>3248.1060606060655</v>
      </c>
      <c r="CZ24" s="84">
        <f>(CZ21+CZ27)/2/12*(IF(CZ14,'Dalyvio prielaidos'!$E$145,'Dalyvio prielaidos'!$E$144)+'Dalyvio prielaidos'!$E$146)</f>
        <v>3203.9141414141463</v>
      </c>
      <c r="DA24" s="84">
        <f>SUM(CO24:CZ24)</f>
        <v>41363.636363636426</v>
      </c>
      <c r="DB24" s="84">
        <f>(DB21+DB27)/2/12*(IF(DB14,'Dalyvio prielaidos'!$E$145,'Dalyvio prielaidos'!$E$144)+'Dalyvio prielaidos'!$E$146)</f>
        <v>3159.7222222222272</v>
      </c>
      <c r="DC24" s="84">
        <f>(DC21+DC27)/2/12*(IF(DC14,'Dalyvio prielaidos'!$E$145,'Dalyvio prielaidos'!$E$144)+'Dalyvio prielaidos'!$E$146)</f>
        <v>3115.530303030308</v>
      </c>
      <c r="DD24" s="84">
        <f>(DD21+DD27)/2/12*(IF(DD14,'Dalyvio prielaidos'!$E$145,'Dalyvio prielaidos'!$E$144)+'Dalyvio prielaidos'!$E$146)</f>
        <v>3071.3383838383888</v>
      </c>
      <c r="DE24" s="84">
        <f>(DE21+DE27)/2/12*(IF(DE14,'Dalyvio prielaidos'!$E$145,'Dalyvio prielaidos'!$E$144)+'Dalyvio prielaidos'!$E$146)</f>
        <v>3027.1464646464697</v>
      </c>
      <c r="DF24" s="84">
        <f>(DF21+DF27)/2/12*(IF(DF14,'Dalyvio prielaidos'!$E$145,'Dalyvio prielaidos'!$E$144)+'Dalyvio prielaidos'!$E$146)</f>
        <v>2982.9545454545505</v>
      </c>
      <c r="DG24" s="84">
        <f>(DG21+DG27)/2/12*(IF(DG14,'Dalyvio prielaidos'!$E$145,'Dalyvio prielaidos'!$E$144)+'Dalyvio prielaidos'!$E$146)</f>
        <v>2938.7626262626313</v>
      </c>
      <c r="DH24" s="84">
        <f>(DH21+DH27)/2/12*(IF(DH14,'Dalyvio prielaidos'!$E$145,'Dalyvio prielaidos'!$E$144)+'Dalyvio prielaidos'!$E$146)</f>
        <v>2894.5707070707122</v>
      </c>
      <c r="DI24" s="84">
        <f>(DI21+DI27)/2/12*(IF(DI14,'Dalyvio prielaidos'!$E$145,'Dalyvio prielaidos'!$E$144)+'Dalyvio prielaidos'!$E$146)</f>
        <v>2850.378787878793</v>
      </c>
      <c r="DJ24" s="84">
        <f>(DJ21+DJ27)/2/12*(IF(DJ14,'Dalyvio prielaidos'!$E$145,'Dalyvio prielaidos'!$E$144)+'Dalyvio prielaidos'!$E$146)</f>
        <v>2806.1868686868738</v>
      </c>
      <c r="DK24" s="84">
        <f>(DK21+DK27)/2/12*(IF(DK14,'Dalyvio prielaidos'!$E$145,'Dalyvio prielaidos'!$E$144)+'Dalyvio prielaidos'!$E$146)</f>
        <v>2761.9949494949547</v>
      </c>
      <c r="DL24" s="84">
        <f>(DL21+DL27)/2/12*(IF(DL14,'Dalyvio prielaidos'!$E$145,'Dalyvio prielaidos'!$E$144)+'Dalyvio prielaidos'!$E$146)</f>
        <v>2717.8030303030355</v>
      </c>
      <c r="DM24" s="84">
        <f>(DM21+DM27)/2/12*(IF(DM14,'Dalyvio prielaidos'!$E$145,'Dalyvio prielaidos'!$E$144)+'Dalyvio prielaidos'!$E$146)</f>
        <v>2673.6111111111163</v>
      </c>
      <c r="DN24" s="84">
        <f>SUM(DB24:DM24)</f>
        <v>35000.000000000058</v>
      </c>
      <c r="DO24" s="84">
        <f>(DO21+DO27)/2/12*(IF(DO14,'Dalyvio prielaidos'!$E$145,'Dalyvio prielaidos'!$E$144)+'Dalyvio prielaidos'!$E$146)</f>
        <v>2629.4191919191971</v>
      </c>
      <c r="DP24" s="84">
        <f>(DP21+DP27)/2/12*(IF(DP14,'Dalyvio prielaidos'!$E$145,'Dalyvio prielaidos'!$E$144)+'Dalyvio prielaidos'!$E$146)</f>
        <v>2585.2272727272784</v>
      </c>
      <c r="DQ24" s="84">
        <f>(DQ21+DQ27)/2/12*(IF(DQ14,'Dalyvio prielaidos'!$E$145,'Dalyvio prielaidos'!$E$144)+'Dalyvio prielaidos'!$E$146)</f>
        <v>2541.0353535353593</v>
      </c>
      <c r="DR24" s="84">
        <f>(DR21+DR27)/2/12*(IF(DR14,'Dalyvio prielaidos'!$E$145,'Dalyvio prielaidos'!$E$144)+'Dalyvio prielaidos'!$E$146)</f>
        <v>2496.8434343434401</v>
      </c>
      <c r="DS24" s="84">
        <f>(DS21+DS27)/2/12*(IF(DS14,'Dalyvio prielaidos'!$E$145,'Dalyvio prielaidos'!$E$144)+'Dalyvio prielaidos'!$E$146)</f>
        <v>2452.6515151515209</v>
      </c>
      <c r="DT24" s="84">
        <f>(DT21+DT27)/2/12*(IF(DT14,'Dalyvio prielaidos'!$E$145,'Dalyvio prielaidos'!$E$144)+'Dalyvio prielaidos'!$E$146)</f>
        <v>2408.4595959596018</v>
      </c>
      <c r="DU24" s="84">
        <f>(DU21+DU27)/2/12*(IF(DU14,'Dalyvio prielaidos'!$E$145,'Dalyvio prielaidos'!$E$144)+'Dalyvio prielaidos'!$E$146)</f>
        <v>2364.2676767676826</v>
      </c>
      <c r="DV24" s="84">
        <f>(DV21+DV27)/2/12*(IF(DV14,'Dalyvio prielaidos'!$E$145,'Dalyvio prielaidos'!$E$144)+'Dalyvio prielaidos'!$E$146)</f>
        <v>2320.0757575757634</v>
      </c>
      <c r="DW24" s="84">
        <f>(DW21+DW27)/2/12*(IF(DW14,'Dalyvio prielaidos'!$E$145,'Dalyvio prielaidos'!$E$144)+'Dalyvio prielaidos'!$E$146)</f>
        <v>2275.8838383838438</v>
      </c>
      <c r="DX24" s="84">
        <f>(DX21+DX27)/2/12*(IF(DX14,'Dalyvio prielaidos'!$E$145,'Dalyvio prielaidos'!$E$144)+'Dalyvio prielaidos'!$E$146)</f>
        <v>2231.6919191919246</v>
      </c>
      <c r="DY24" s="84">
        <f>(DY21+DY27)/2/12*(IF(DY14,'Dalyvio prielaidos'!$E$145,'Dalyvio prielaidos'!$E$144)+'Dalyvio prielaidos'!$E$146)</f>
        <v>2187.5000000000055</v>
      </c>
      <c r="DZ24" s="84">
        <f>(DZ21+DZ27)/2/12*(IF(DZ14,'Dalyvio prielaidos'!$E$145,'Dalyvio prielaidos'!$E$144)+'Dalyvio prielaidos'!$E$146)</f>
        <v>2143.3080808080863</v>
      </c>
      <c r="EA24" s="84">
        <f>SUM(DO24:DZ24)</f>
        <v>28636.363636363705</v>
      </c>
      <c r="EB24" s="84">
        <f>(EB21+EB27)/2/12*(IF(EB14,'Dalyvio prielaidos'!$E$145,'Dalyvio prielaidos'!$E$144)+'Dalyvio prielaidos'!$E$146)</f>
        <v>2099.1161616161671</v>
      </c>
      <c r="EC24" s="84">
        <f>(EC21+EC27)/2/12*(IF(EC14,'Dalyvio prielaidos'!$E$145,'Dalyvio prielaidos'!$E$144)+'Dalyvio prielaidos'!$E$146)</f>
        <v>2054.924242424248</v>
      </c>
      <c r="ED24" s="84">
        <f>(ED21+ED27)/2/12*(IF(ED14,'Dalyvio prielaidos'!$E$145,'Dalyvio prielaidos'!$E$144)+'Dalyvio prielaidos'!$E$146)</f>
        <v>2010.732323232329</v>
      </c>
      <c r="EE24" s="84">
        <f>(EE21+EE27)/2/12*(IF(EE14,'Dalyvio prielaidos'!$E$145,'Dalyvio prielaidos'!$E$144)+'Dalyvio prielaidos'!$E$146)</f>
        <v>1966.5404040404098</v>
      </c>
      <c r="EF24" s="84">
        <f>(EF21+EF27)/2/12*(IF(EF14,'Dalyvio prielaidos'!$E$145,'Dalyvio prielaidos'!$E$144)+'Dalyvio prielaidos'!$E$146)</f>
        <v>1922.3484848484907</v>
      </c>
      <c r="EG24" s="84">
        <f>(EG21+EG27)/2/12*(IF(EG14,'Dalyvio prielaidos'!$E$145,'Dalyvio prielaidos'!$E$144)+'Dalyvio prielaidos'!$E$146)</f>
        <v>1878.1565656565715</v>
      </c>
      <c r="EH24" s="84">
        <f>(EH21+EH27)/2/12*(IF(EH14,'Dalyvio prielaidos'!$E$145,'Dalyvio prielaidos'!$E$144)+'Dalyvio prielaidos'!$E$146)</f>
        <v>1833.9646464646523</v>
      </c>
      <c r="EI24" s="84">
        <f>(EI21+EI27)/2/12*(IF(EI14,'Dalyvio prielaidos'!$E$145,'Dalyvio prielaidos'!$E$144)+'Dalyvio prielaidos'!$E$146)</f>
        <v>1789.7727272727332</v>
      </c>
      <c r="EJ24" s="84">
        <f>(EJ21+EJ27)/2/12*(IF(EJ14,'Dalyvio prielaidos'!$E$145,'Dalyvio prielaidos'!$E$144)+'Dalyvio prielaidos'!$E$146)</f>
        <v>1745.580808080814</v>
      </c>
      <c r="EK24" s="84">
        <f>(EK21+EK27)/2/12*(IF(EK14,'Dalyvio prielaidos'!$E$145,'Dalyvio prielaidos'!$E$144)+'Dalyvio prielaidos'!$E$146)</f>
        <v>1701.3888888888948</v>
      </c>
      <c r="EL24" s="84">
        <f>(EL21+EL27)/2/12*(IF(EL14,'Dalyvio prielaidos'!$E$145,'Dalyvio prielaidos'!$E$144)+'Dalyvio prielaidos'!$E$146)</f>
        <v>1657.1969696969757</v>
      </c>
      <c r="EM24" s="84">
        <f>(EM21+EM27)/2/12*(IF(EM14,'Dalyvio prielaidos'!$E$145,'Dalyvio prielaidos'!$E$144)+'Dalyvio prielaidos'!$E$146)</f>
        <v>1613.0050505050565</v>
      </c>
      <c r="EN24" s="84">
        <f>SUM(EB24:EM24)</f>
        <v>22272.727272727341</v>
      </c>
      <c r="EO24" s="84">
        <f>(EO21+EO27)/2/12*(IF(EO14,'Dalyvio prielaidos'!$E$145,'Dalyvio prielaidos'!$E$144)+'Dalyvio prielaidos'!$E$146)</f>
        <v>1568.8131313131373</v>
      </c>
      <c r="EP24" s="84">
        <f>(EP21+EP27)/2/12*(IF(EP14,'Dalyvio prielaidos'!$E$145,'Dalyvio prielaidos'!$E$144)+'Dalyvio prielaidos'!$E$146)</f>
        <v>1524.6212121212182</v>
      </c>
      <c r="EQ24" s="84">
        <f>(EQ21+EQ27)/2/12*(IF(EQ14,'Dalyvio prielaidos'!$E$145,'Dalyvio prielaidos'!$E$144)+'Dalyvio prielaidos'!$E$146)</f>
        <v>1480.429292929299</v>
      </c>
      <c r="ER24" s="84">
        <f>(ER21+ER27)/2/12*(IF(ER14,'Dalyvio prielaidos'!$E$145,'Dalyvio prielaidos'!$E$144)+'Dalyvio prielaidos'!$E$146)</f>
        <v>1436.2373737373798</v>
      </c>
      <c r="ES24" s="84">
        <f>(ES21+ES27)/2/12*(IF(ES14,'Dalyvio prielaidos'!$E$145,'Dalyvio prielaidos'!$E$144)+'Dalyvio prielaidos'!$E$146)</f>
        <v>1392.0454545454609</v>
      </c>
      <c r="ET24" s="84">
        <f>(ET21+ET27)/2/12*(IF(ET14,'Dalyvio prielaidos'!$E$145,'Dalyvio prielaidos'!$E$144)+'Dalyvio prielaidos'!$E$146)</f>
        <v>1347.8535353535417</v>
      </c>
      <c r="EU24" s="84">
        <f>(EU21+EU27)/2/12*(IF(EU14,'Dalyvio prielaidos'!$E$145,'Dalyvio prielaidos'!$E$144)+'Dalyvio prielaidos'!$E$146)</f>
        <v>1303.6616161616225</v>
      </c>
      <c r="EV24" s="84">
        <f>(EV21+EV27)/2/12*(IF(EV14,'Dalyvio prielaidos'!$E$145,'Dalyvio prielaidos'!$E$144)+'Dalyvio prielaidos'!$E$146)</f>
        <v>1259.4696969697034</v>
      </c>
      <c r="EW24" s="84">
        <f>(EW21+EW27)/2/12*(IF(EW14,'Dalyvio prielaidos'!$E$145,'Dalyvio prielaidos'!$E$144)+'Dalyvio prielaidos'!$E$146)</f>
        <v>1215.2777777777842</v>
      </c>
      <c r="EX24" s="84">
        <f>(EX21+EX27)/2/12*(IF(EX14,'Dalyvio prielaidos'!$E$145,'Dalyvio prielaidos'!$E$144)+'Dalyvio prielaidos'!$E$146)</f>
        <v>1171.085858585865</v>
      </c>
      <c r="EY24" s="84">
        <f>(EY21+EY27)/2/12*(IF(EY14,'Dalyvio prielaidos'!$E$145,'Dalyvio prielaidos'!$E$144)+'Dalyvio prielaidos'!$E$146)</f>
        <v>1126.8939393939459</v>
      </c>
      <c r="EZ24" s="84">
        <f>(EZ21+EZ27)/2/12*(IF(EZ14,'Dalyvio prielaidos'!$E$145,'Dalyvio prielaidos'!$E$144)+'Dalyvio prielaidos'!$E$146)</f>
        <v>1082.7020202020269</v>
      </c>
      <c r="FA24" s="84">
        <f>SUM(EO24:EZ24)</f>
        <v>15909.090909090984</v>
      </c>
      <c r="FB24" s="84">
        <f>(FB21+FB27)/2/12*(IF(FB14,'Dalyvio prielaidos'!$E$145,'Dalyvio prielaidos'!$E$144)+'Dalyvio prielaidos'!$E$146)</f>
        <v>1038.5101010101077</v>
      </c>
      <c r="FC24" s="84">
        <f>(FC21+FC27)/2/12*(IF(FC14,'Dalyvio prielaidos'!$E$145,'Dalyvio prielaidos'!$E$144)+'Dalyvio prielaidos'!$E$146)</f>
        <v>994.31818181818846</v>
      </c>
      <c r="FD24" s="84">
        <f>(FD21+FD27)/2/12*(IF(FD14,'Dalyvio prielaidos'!$E$145,'Dalyvio prielaidos'!$E$144)+'Dalyvio prielaidos'!$E$146)</f>
        <v>950.12626262626929</v>
      </c>
      <c r="FE24" s="84">
        <f>(FE21+FE27)/2/12*(IF(FE14,'Dalyvio prielaidos'!$E$145,'Dalyvio prielaidos'!$E$144)+'Dalyvio prielaidos'!$E$146)</f>
        <v>905.93434343435024</v>
      </c>
      <c r="FF24" s="84">
        <f>(FF21+FF27)/2/12*(IF(FF14,'Dalyvio prielaidos'!$E$145,'Dalyvio prielaidos'!$E$144)+'Dalyvio prielaidos'!$E$146)</f>
        <v>861.74242424243107</v>
      </c>
      <c r="FG24" s="84">
        <f>(FG21+FG27)/2/12*(IF(FG14,'Dalyvio prielaidos'!$E$145,'Dalyvio prielaidos'!$E$144)+'Dalyvio prielaidos'!$E$146)</f>
        <v>817.5505050505119</v>
      </c>
      <c r="FH24" s="84">
        <f>(FH21+FH27)/2/12*(IF(FH14,'Dalyvio prielaidos'!$E$145,'Dalyvio prielaidos'!$E$144)+'Dalyvio prielaidos'!$E$146)</f>
        <v>773.35858585859273</v>
      </c>
      <c r="FI24" s="84">
        <f>(FI21+FI27)/2/12*(IF(FI14,'Dalyvio prielaidos'!$E$145,'Dalyvio prielaidos'!$E$144)+'Dalyvio prielaidos'!$E$146)</f>
        <v>729.16666666667356</v>
      </c>
      <c r="FJ24" s="84">
        <f>(FJ21+FJ27)/2/12*(IF(FJ14,'Dalyvio prielaidos'!$E$145,'Dalyvio prielaidos'!$E$144)+'Dalyvio prielaidos'!$E$146)</f>
        <v>684.97474747475439</v>
      </c>
      <c r="FK24" s="84">
        <f>(FK21+FK27)/2/12*(IF(FK14,'Dalyvio prielaidos'!$E$145,'Dalyvio prielaidos'!$E$144)+'Dalyvio prielaidos'!$E$146)</f>
        <v>640.78282828283523</v>
      </c>
      <c r="FL24" s="84">
        <f>(FL21+FL27)/2/12*(IF(FL14,'Dalyvio prielaidos'!$E$145,'Dalyvio prielaidos'!$E$144)+'Dalyvio prielaidos'!$E$146)</f>
        <v>596.59090909091606</v>
      </c>
      <c r="FM24" s="84">
        <f>(FM21+FM27)/2/12*(IF(FM14,'Dalyvio prielaidos'!$E$145,'Dalyvio prielaidos'!$E$144)+'Dalyvio prielaidos'!$E$146)</f>
        <v>552.39898989899689</v>
      </c>
      <c r="FN24" s="84">
        <f>SUM(FB24:FM24)</f>
        <v>9545.4545454546278</v>
      </c>
      <c r="FO24" s="84">
        <f>(FO21+FO27)/2/12*(IF(FO14,'Dalyvio prielaidos'!$E$145,'Dalyvio prielaidos'!$E$144)+'Dalyvio prielaidos'!$E$146)</f>
        <v>508.20707070707772</v>
      </c>
      <c r="FP24" s="84">
        <f>(FP21+FP27)/2/12*(IF(FP14,'Dalyvio prielaidos'!$E$145,'Dalyvio prielaidos'!$E$144)+'Dalyvio prielaidos'!$E$146)</f>
        <v>464.01515151515855</v>
      </c>
      <c r="FQ24" s="84">
        <f>(FQ21+FQ27)/2/12*(IF(FQ14,'Dalyvio prielaidos'!$E$145,'Dalyvio prielaidos'!$E$144)+'Dalyvio prielaidos'!$E$146)</f>
        <v>419.82323232323944</v>
      </c>
      <c r="FR24" s="84">
        <f>(FR21+FR27)/2/12*(IF(FR14,'Dalyvio prielaidos'!$E$145,'Dalyvio prielaidos'!$E$144)+'Dalyvio prielaidos'!$E$146)</f>
        <v>375.63131313132027</v>
      </c>
      <c r="FS24" s="84">
        <f>(FS21+FS27)/2/12*(IF(FS14,'Dalyvio prielaidos'!$E$145,'Dalyvio prielaidos'!$E$144)+'Dalyvio prielaidos'!$E$146)</f>
        <v>331.43939393940104</v>
      </c>
      <c r="FT24" s="84">
        <f>(FT21+FT27)/2/12*(IF(FT14,'Dalyvio prielaidos'!$E$145,'Dalyvio prielaidos'!$E$144)+'Dalyvio prielaidos'!$E$146)</f>
        <v>287.24747474748187</v>
      </c>
      <c r="FU24" s="84">
        <f>(FU21+FU27)/2/12*(IF(FU14,'Dalyvio prielaidos'!$E$145,'Dalyvio prielaidos'!$E$144)+'Dalyvio prielaidos'!$E$146)</f>
        <v>243.05555555556265</v>
      </c>
      <c r="FV24" s="84">
        <f>(FV21+FV27)/2/12*(IF(FV14,'Dalyvio prielaidos'!$E$145,'Dalyvio prielaidos'!$E$144)+'Dalyvio prielaidos'!$E$146)</f>
        <v>198.86363636364348</v>
      </c>
      <c r="FW24" s="84">
        <f>(FW21+FW27)/2/12*(IF(FW14,'Dalyvio prielaidos'!$E$145,'Dalyvio prielaidos'!$E$144)+'Dalyvio prielaidos'!$E$146)</f>
        <v>154.67171717172428</v>
      </c>
      <c r="FX24" s="84">
        <f>(FX21+FX27)/2/12*(IF(FX14,'Dalyvio prielaidos'!$E$145,'Dalyvio prielaidos'!$E$144)+'Dalyvio prielaidos'!$E$146)</f>
        <v>110.47979797980508</v>
      </c>
      <c r="FY24" s="84">
        <f>(FY21+FY27)/2/12*(IF(FY14,'Dalyvio prielaidos'!$E$145,'Dalyvio prielaidos'!$E$144)+'Dalyvio prielaidos'!$E$146)</f>
        <v>66.287878787885887</v>
      </c>
      <c r="FZ24" s="84">
        <f>(FZ21+FZ27)/2/12*(IF(FZ14,'Dalyvio prielaidos'!$E$145,'Dalyvio prielaidos'!$E$144)+'Dalyvio prielaidos'!$E$146)</f>
        <v>22.095959595966686</v>
      </c>
      <c r="GA24" s="84">
        <f>SUM(FO24:FZ24)</f>
        <v>3181.8181818182661</v>
      </c>
      <c r="GB24" s="84">
        <f>(GB21+GB27)/2/12*(IF(GB14,'Dalyvio prielaidos'!$E$145,'Dalyvio prielaidos'!$E$144)+'Dalyvio prielaidos'!$E$146)</f>
        <v>8.1005661437908805E-12</v>
      </c>
      <c r="GC24" s="84">
        <f>(GC21+GC27)/2/12*(IF(GC14,'Dalyvio prielaidos'!$E$145,'Dalyvio prielaidos'!$E$144)+'Dalyvio prielaidos'!$E$146)</f>
        <v>8.1005661437908805E-12</v>
      </c>
      <c r="GD24" s="84">
        <f>(GD21+GD27)/2/12*(IF(GD14,'Dalyvio prielaidos'!$E$145,'Dalyvio prielaidos'!$E$144)+'Dalyvio prielaidos'!$E$146)</f>
        <v>8.1005661437908805E-12</v>
      </c>
      <c r="GE24" s="84">
        <f>(GE21+GE27)/2/12*(IF(GE14,'Dalyvio prielaidos'!$E$145,'Dalyvio prielaidos'!$E$144)+'Dalyvio prielaidos'!$E$146)</f>
        <v>8.1005661437908805E-12</v>
      </c>
      <c r="GF24" s="84">
        <f>(GF21+GF27)/2/12*(IF(GF14,'Dalyvio prielaidos'!$E$145,'Dalyvio prielaidos'!$E$144)+'Dalyvio prielaidos'!$E$146)</f>
        <v>8.1005661437908805E-12</v>
      </c>
      <c r="GG24" s="84">
        <f>(GG21+GG27)/2/12*(IF(GG14,'Dalyvio prielaidos'!$E$145,'Dalyvio prielaidos'!$E$144)+'Dalyvio prielaidos'!$E$146)</f>
        <v>8.1005661437908805E-12</v>
      </c>
      <c r="GH24" s="84">
        <f>(GH21+GH27)/2/12*(IF(GH14,'Dalyvio prielaidos'!$E$145,'Dalyvio prielaidos'!$E$144)+'Dalyvio prielaidos'!$E$146)</f>
        <v>8.1005661437908805E-12</v>
      </c>
      <c r="GI24" s="84">
        <f>(GI21+GI27)/2/12*(IF(GI14,'Dalyvio prielaidos'!$E$145,'Dalyvio prielaidos'!$E$144)+'Dalyvio prielaidos'!$E$146)</f>
        <v>8.1005661437908805E-12</v>
      </c>
      <c r="GJ24" s="84">
        <f>(GJ21+GJ27)/2/12*(IF(GJ14,'Dalyvio prielaidos'!$E$145,'Dalyvio prielaidos'!$E$144)+'Dalyvio prielaidos'!$E$146)</f>
        <v>8.1005661437908805E-12</v>
      </c>
      <c r="GK24" s="84">
        <f>(GK21+GK27)/2/12*(IF(GK14,'Dalyvio prielaidos'!$E$145,'Dalyvio prielaidos'!$E$144)+'Dalyvio prielaidos'!$E$146)</f>
        <v>8.1005661437908805E-12</v>
      </c>
      <c r="GL24" s="84">
        <f>(GL21+GL27)/2/12*(IF(GL14,'Dalyvio prielaidos'!$E$145,'Dalyvio prielaidos'!$E$144)+'Dalyvio prielaidos'!$E$146)</f>
        <v>8.1005661437908805E-12</v>
      </c>
      <c r="GM24" s="84">
        <f>(GM21+GM27)/2/12*(IF(GM14,'Dalyvio prielaidos'!$E$145,'Dalyvio prielaidos'!$E$144)+'Dalyvio prielaidos'!$E$146)</f>
        <v>8.1005661437908805E-12</v>
      </c>
      <c r="GN24" s="84">
        <f>SUM(GB24:GM24)</f>
        <v>9.7206793725490566E-11</v>
      </c>
      <c r="GO24" s="84">
        <f>(GO21+GO27)/2/12*(IF(GO14,'Dalyvio prielaidos'!$E$145,'Dalyvio prielaidos'!$E$144)+'Dalyvio prielaidos'!$E$146)</f>
        <v>8.1005661437908805E-12</v>
      </c>
      <c r="GP24" s="84">
        <f>(GP21+GP27)/2/12*(IF(GP14,'Dalyvio prielaidos'!$E$145,'Dalyvio prielaidos'!$E$144)+'Dalyvio prielaidos'!$E$146)</f>
        <v>8.1005661437908805E-12</v>
      </c>
      <c r="GQ24" s="84">
        <f>(GQ21+GQ27)/2/12*(IF(GQ14,'Dalyvio prielaidos'!$E$145,'Dalyvio prielaidos'!$E$144)+'Dalyvio prielaidos'!$E$146)</f>
        <v>8.1005661437908805E-12</v>
      </c>
      <c r="GR24" s="84">
        <f>(GR21+GR27)/2/12*(IF(GR14,'Dalyvio prielaidos'!$E$145,'Dalyvio prielaidos'!$E$144)+'Dalyvio prielaidos'!$E$146)</f>
        <v>8.1005661437908805E-12</v>
      </c>
      <c r="GS24" s="84">
        <f>(GS21+GS27)/2/12*(IF(GS14,'Dalyvio prielaidos'!$E$145,'Dalyvio prielaidos'!$E$144)+'Dalyvio prielaidos'!$E$146)</f>
        <v>8.1005661437908805E-12</v>
      </c>
      <c r="GT24" s="84">
        <f>(GT21+GT27)/2/12*(IF(GT14,'Dalyvio prielaidos'!$E$145,'Dalyvio prielaidos'!$E$144)+'Dalyvio prielaidos'!$E$146)</f>
        <v>8.1005661437908805E-12</v>
      </c>
      <c r="GU24" s="84">
        <f>(GU21+GU27)/2/12*(IF(GU14,'Dalyvio prielaidos'!$E$145,'Dalyvio prielaidos'!$E$144)+'Dalyvio prielaidos'!$E$146)</f>
        <v>8.1005661437908805E-12</v>
      </c>
      <c r="GV24" s="84">
        <f>(GV21+GV27)/2/12*(IF(GV14,'Dalyvio prielaidos'!$E$145,'Dalyvio prielaidos'!$E$144)+'Dalyvio prielaidos'!$E$146)</f>
        <v>8.1005661437908805E-12</v>
      </c>
      <c r="GW24" s="84">
        <f>(GW21+GW27)/2/12*(IF(GW14,'Dalyvio prielaidos'!$E$145,'Dalyvio prielaidos'!$E$144)+'Dalyvio prielaidos'!$E$146)</f>
        <v>8.1005661437908805E-12</v>
      </c>
      <c r="GX24" s="84">
        <f>(GX21+GX27)/2/12*(IF(GX14,'Dalyvio prielaidos'!$E$145,'Dalyvio prielaidos'!$E$144)+'Dalyvio prielaidos'!$E$146)</f>
        <v>8.1005661437908805E-12</v>
      </c>
      <c r="GY24" s="84">
        <f>(GY21+GY27)/2/12*(IF(GY14,'Dalyvio prielaidos'!$E$145,'Dalyvio prielaidos'!$E$144)+'Dalyvio prielaidos'!$E$146)</f>
        <v>8.1005661437908805E-12</v>
      </c>
      <c r="GZ24" s="84">
        <f>(GZ21+GZ27)/2/12*(IF(GZ14,'Dalyvio prielaidos'!$E$145,'Dalyvio prielaidos'!$E$144)+'Dalyvio prielaidos'!$E$146)</f>
        <v>8.1005661437908805E-12</v>
      </c>
      <c r="HA24" s="84">
        <f>SUM(GO24:GZ24)</f>
        <v>9.7206793725490566E-11</v>
      </c>
      <c r="HB24" s="84">
        <f>(HB21+HB27)/2/12*(IF(HB14,'Dalyvio prielaidos'!$E$145,'Dalyvio prielaidos'!$E$144)+'Dalyvio prielaidos'!$E$146)</f>
        <v>8.1005661437908805E-12</v>
      </c>
      <c r="HC24" s="84">
        <f>(HC21+HC27)/2/12*(IF(HC14,'Dalyvio prielaidos'!$E$145,'Dalyvio prielaidos'!$E$144)+'Dalyvio prielaidos'!$E$146)</f>
        <v>8.1005661437908805E-12</v>
      </c>
      <c r="HD24" s="84">
        <f>(HD21+HD27)/2/12*(IF(HD14,'Dalyvio prielaidos'!$E$145,'Dalyvio prielaidos'!$E$144)+'Dalyvio prielaidos'!$E$146)</f>
        <v>8.1005661437908805E-12</v>
      </c>
      <c r="HE24" s="84">
        <f>(HE21+HE27)/2/12*(IF(HE14,'Dalyvio prielaidos'!$E$145,'Dalyvio prielaidos'!$E$144)+'Dalyvio prielaidos'!$E$146)</f>
        <v>8.1005661437908805E-12</v>
      </c>
      <c r="HF24" s="84">
        <f>(HF21+HF27)/2/12*(IF(HF14,'Dalyvio prielaidos'!$E$145,'Dalyvio prielaidos'!$E$144)+'Dalyvio prielaidos'!$E$146)</f>
        <v>8.1005661437908805E-12</v>
      </c>
      <c r="HG24" s="84">
        <f>(HG21+HG27)/2/12*(IF(HG14,'Dalyvio prielaidos'!$E$145,'Dalyvio prielaidos'!$E$144)+'Dalyvio prielaidos'!$E$146)</f>
        <v>8.1005661437908805E-12</v>
      </c>
      <c r="HH24" s="84">
        <f>(HH21+HH27)/2/12*(IF(HH14,'Dalyvio prielaidos'!$E$145,'Dalyvio prielaidos'!$E$144)+'Dalyvio prielaidos'!$E$146)</f>
        <v>8.1005661437908805E-12</v>
      </c>
      <c r="HI24" s="84">
        <f>(HI21+HI27)/2/12*(IF(HI14,'Dalyvio prielaidos'!$E$145,'Dalyvio prielaidos'!$E$144)+'Dalyvio prielaidos'!$E$146)</f>
        <v>8.1005661437908805E-12</v>
      </c>
      <c r="HJ24" s="84">
        <f>(HJ21+HJ27)/2/12*(IF(HJ14,'Dalyvio prielaidos'!$E$145,'Dalyvio prielaidos'!$E$144)+'Dalyvio prielaidos'!$E$146)</f>
        <v>8.1005661437908805E-12</v>
      </c>
      <c r="HK24" s="84">
        <f>(HK21+HK27)/2/12*(IF(HK14,'Dalyvio prielaidos'!$E$145,'Dalyvio prielaidos'!$E$144)+'Dalyvio prielaidos'!$E$146)</f>
        <v>8.1005661437908805E-12</v>
      </c>
      <c r="HL24" s="84">
        <f>(HL21+HL27)/2/12*(IF(HL14,'Dalyvio prielaidos'!$E$145,'Dalyvio prielaidos'!$E$144)+'Dalyvio prielaidos'!$E$146)</f>
        <v>8.1005661437908805E-12</v>
      </c>
      <c r="HM24" s="84">
        <f>(HM21+HM27)/2/12*(IF(HM14,'Dalyvio prielaidos'!$E$145,'Dalyvio prielaidos'!$E$144)+'Dalyvio prielaidos'!$E$146)</f>
        <v>8.1005661437908805E-12</v>
      </c>
      <c r="HN24" s="84">
        <f>SUM(HB24:HM24)</f>
        <v>9.7206793725490566E-11</v>
      </c>
      <c r="HO24" s="84">
        <f>(HO21+HO27)/2/12*(IF(HO14,'Dalyvio prielaidos'!$E$145,'Dalyvio prielaidos'!$E$144)+'Dalyvio prielaidos'!$E$146)</f>
        <v>8.1005661437908805E-12</v>
      </c>
      <c r="HP24" s="84">
        <f>(HP21+HP27)/2/12*(IF(HP14,'Dalyvio prielaidos'!$E$145,'Dalyvio prielaidos'!$E$144)+'Dalyvio prielaidos'!$E$146)</f>
        <v>8.1005661437908805E-12</v>
      </c>
      <c r="HQ24" s="84">
        <f>(HQ21+HQ27)/2/12*(IF(HQ14,'Dalyvio prielaidos'!$E$145,'Dalyvio prielaidos'!$E$144)+'Dalyvio prielaidos'!$E$146)</f>
        <v>8.1005661437908805E-12</v>
      </c>
      <c r="HR24" s="84">
        <f>(HR21+HR27)/2/12*(IF(HR14,'Dalyvio prielaidos'!$E$145,'Dalyvio prielaidos'!$E$144)+'Dalyvio prielaidos'!$E$146)</f>
        <v>8.1005661437908805E-12</v>
      </c>
      <c r="HS24" s="84">
        <f>(HS21+HS27)/2/12*(IF(HS14,'Dalyvio prielaidos'!$E$145,'Dalyvio prielaidos'!$E$144)+'Dalyvio prielaidos'!$E$146)</f>
        <v>8.1005661437908805E-12</v>
      </c>
      <c r="HT24" s="84">
        <f>(HT21+HT27)/2/12*(IF(HT14,'Dalyvio prielaidos'!$E$145,'Dalyvio prielaidos'!$E$144)+'Dalyvio prielaidos'!$E$146)</f>
        <v>8.1005661437908805E-12</v>
      </c>
      <c r="HU24" s="84">
        <f>(HU21+HU27)/2/12*(IF(HU14,'Dalyvio prielaidos'!$E$145,'Dalyvio prielaidos'!$E$144)+'Dalyvio prielaidos'!$E$146)</f>
        <v>8.1005661437908805E-12</v>
      </c>
      <c r="HV24" s="84">
        <f>(HV21+HV27)/2/12*(IF(HV14,'Dalyvio prielaidos'!$E$145,'Dalyvio prielaidos'!$E$144)+'Dalyvio prielaidos'!$E$146)</f>
        <v>8.1005661437908805E-12</v>
      </c>
      <c r="HW24" s="84">
        <f>(HW21+HW27)/2/12*(IF(HW14,'Dalyvio prielaidos'!$E$145,'Dalyvio prielaidos'!$E$144)+'Dalyvio prielaidos'!$E$146)</f>
        <v>8.1005661437908805E-12</v>
      </c>
      <c r="HX24" s="84">
        <f>(HX21+HX27)/2/12*(IF(HX14,'Dalyvio prielaidos'!$E$145,'Dalyvio prielaidos'!$E$144)+'Dalyvio prielaidos'!$E$146)</f>
        <v>8.1005661437908805E-12</v>
      </c>
      <c r="HY24" s="84">
        <f>(HY21+HY27)/2/12*(IF(HY14,'Dalyvio prielaidos'!$E$145,'Dalyvio prielaidos'!$E$144)+'Dalyvio prielaidos'!$E$146)</f>
        <v>8.1005661437908805E-12</v>
      </c>
      <c r="HZ24" s="84">
        <f>(HZ21+HZ27)/2/12*(IF(HZ14,'Dalyvio prielaidos'!$E$145,'Dalyvio prielaidos'!$E$144)+'Dalyvio prielaidos'!$E$146)</f>
        <v>8.1005661437908805E-12</v>
      </c>
      <c r="IA24" s="84">
        <f>SUM(HO24:HZ24)</f>
        <v>9.7206793725490566E-11</v>
      </c>
      <c r="IB24" s="84">
        <f>(IB21+IB27)/2/12*(IF(IB14,'Dalyvio prielaidos'!$E$145,'Dalyvio prielaidos'!$E$144)+'Dalyvio prielaidos'!$E$146)</f>
        <v>8.1005661437908805E-12</v>
      </c>
      <c r="IC24" s="84">
        <f>(IC21+IC27)/2/12*(IF(IC14,'Dalyvio prielaidos'!$E$145,'Dalyvio prielaidos'!$E$144)+'Dalyvio prielaidos'!$E$146)</f>
        <v>8.1005661437908805E-12</v>
      </c>
      <c r="ID24" s="84">
        <f>(ID21+ID27)/2/12*(IF(ID14,'Dalyvio prielaidos'!$E$145,'Dalyvio prielaidos'!$E$144)+'Dalyvio prielaidos'!$E$146)</f>
        <v>8.1005661437908805E-12</v>
      </c>
      <c r="IE24" s="84">
        <f>(IE21+IE27)/2/12*(IF(IE14,'Dalyvio prielaidos'!$E$145,'Dalyvio prielaidos'!$E$144)+'Dalyvio prielaidos'!$E$146)</f>
        <v>8.1005661437908805E-12</v>
      </c>
      <c r="IF24" s="84">
        <f>(IF21+IF27)/2/12*(IF(IF14,'Dalyvio prielaidos'!$E$145,'Dalyvio prielaidos'!$E$144)+'Dalyvio prielaidos'!$E$146)</f>
        <v>8.1005661437908805E-12</v>
      </c>
      <c r="IG24" s="84">
        <f>(IG21+IG27)/2/12*(IF(IG14,'Dalyvio prielaidos'!$E$145,'Dalyvio prielaidos'!$E$144)+'Dalyvio prielaidos'!$E$146)</f>
        <v>8.1005661437908805E-12</v>
      </c>
      <c r="IH24" s="84">
        <f>(IH21+IH27)/2/12*(IF(IH14,'Dalyvio prielaidos'!$E$145,'Dalyvio prielaidos'!$E$144)+'Dalyvio prielaidos'!$E$146)</f>
        <v>8.1005661437908805E-12</v>
      </c>
      <c r="II24" s="84">
        <f>(II21+II27)/2/12*(IF(II14,'Dalyvio prielaidos'!$E$145,'Dalyvio prielaidos'!$E$144)+'Dalyvio prielaidos'!$E$146)</f>
        <v>8.1005661437908805E-12</v>
      </c>
      <c r="IJ24" s="84">
        <f>(IJ21+IJ27)/2/12*(IF(IJ14,'Dalyvio prielaidos'!$E$145,'Dalyvio prielaidos'!$E$144)+'Dalyvio prielaidos'!$E$146)</f>
        <v>8.1005661437908805E-12</v>
      </c>
      <c r="IK24" s="84">
        <f>(IK21+IK27)/2/12*(IF(IK14,'Dalyvio prielaidos'!$E$145,'Dalyvio prielaidos'!$E$144)+'Dalyvio prielaidos'!$E$146)</f>
        <v>8.1005661437908805E-12</v>
      </c>
      <c r="IL24" s="84">
        <f>(IL21+IL27)/2/12*(IF(IL14,'Dalyvio prielaidos'!$E$145,'Dalyvio prielaidos'!$E$144)+'Dalyvio prielaidos'!$E$146)</f>
        <v>8.1005661437908805E-12</v>
      </c>
      <c r="IM24" s="84">
        <f>(IM21+IM27)/2/12*(IF(IM14,'Dalyvio prielaidos'!$E$145,'Dalyvio prielaidos'!$E$144)+'Dalyvio prielaidos'!$E$146)</f>
        <v>8.1005661437908805E-12</v>
      </c>
      <c r="IN24" s="84">
        <f>SUM(IB24:IM24)</f>
        <v>9.7206793725490566E-11</v>
      </c>
      <c r="IO24" s="84">
        <f>(IO21+IO27)/2/12*(IF(IO14,'Dalyvio prielaidos'!$E$145,'Dalyvio prielaidos'!$E$144)+'Dalyvio prielaidos'!$E$146)</f>
        <v>8.1005661437908805E-12</v>
      </c>
      <c r="IP24" s="84">
        <f>(IP21+IP27)/2/12*(IF(IP14,'Dalyvio prielaidos'!$E$145,'Dalyvio prielaidos'!$E$144)+'Dalyvio prielaidos'!$E$146)</f>
        <v>8.1005661437908805E-12</v>
      </c>
      <c r="IQ24" s="84">
        <f>(IQ21+IQ27)/2/12*(IF(IQ14,'Dalyvio prielaidos'!$E$145,'Dalyvio prielaidos'!$E$144)+'Dalyvio prielaidos'!$E$146)</f>
        <v>8.1005661437908805E-12</v>
      </c>
      <c r="IR24" s="84">
        <f>(IR21+IR27)/2/12*(IF(IR14,'Dalyvio prielaidos'!$E$145,'Dalyvio prielaidos'!$E$144)+'Dalyvio prielaidos'!$E$146)</f>
        <v>8.1005661437908805E-12</v>
      </c>
      <c r="IS24" s="84">
        <f>(IS21+IS27)/2/12*(IF(IS14,'Dalyvio prielaidos'!$E$145,'Dalyvio prielaidos'!$E$144)+'Dalyvio prielaidos'!$E$146)</f>
        <v>8.1005661437908805E-12</v>
      </c>
      <c r="IT24" s="84">
        <f>(IT21+IT27)/2/12*(IF(IT14,'Dalyvio prielaidos'!$E$145,'Dalyvio prielaidos'!$E$144)+'Dalyvio prielaidos'!$E$146)</f>
        <v>8.1005661437908805E-12</v>
      </c>
      <c r="IU24" s="84">
        <f>(IU21+IU27)/2/12*(IF(IU14,'Dalyvio prielaidos'!$E$145,'Dalyvio prielaidos'!$E$144)+'Dalyvio prielaidos'!$E$146)</f>
        <v>8.1005661437908805E-12</v>
      </c>
      <c r="IV24" s="84">
        <f>(IV21+IV27)/2/12*(IF(IV14,'Dalyvio prielaidos'!$E$145,'Dalyvio prielaidos'!$E$144)+'Dalyvio prielaidos'!$E$146)</f>
        <v>8.1005661437908805E-12</v>
      </c>
      <c r="IW24" s="84">
        <f>(IW21+IW27)/2/12*(IF(IW14,'Dalyvio prielaidos'!$E$145,'Dalyvio prielaidos'!$E$144)+'Dalyvio prielaidos'!$E$146)</f>
        <v>8.1005661437908805E-12</v>
      </c>
      <c r="IX24" s="84">
        <f>(IX21+IX27)/2/12*(IF(IX14,'Dalyvio prielaidos'!$E$145,'Dalyvio prielaidos'!$E$144)+'Dalyvio prielaidos'!$E$146)</f>
        <v>8.1005661437908805E-12</v>
      </c>
      <c r="IY24" s="84">
        <f>(IY21+IY27)/2/12*(IF(IY14,'Dalyvio prielaidos'!$E$145,'Dalyvio prielaidos'!$E$144)+'Dalyvio prielaidos'!$E$146)</f>
        <v>8.1005661437908805E-12</v>
      </c>
      <c r="IZ24" s="84">
        <f>(IZ21+IZ27)/2/12*(IF(IZ14,'Dalyvio prielaidos'!$E$145,'Dalyvio prielaidos'!$E$144)+'Dalyvio prielaidos'!$E$146)</f>
        <v>8.1005661437908805E-12</v>
      </c>
      <c r="JA24" s="84">
        <f>SUM(IO24:IZ24)</f>
        <v>9.7206793725490566E-11</v>
      </c>
      <c r="JB24" s="84">
        <f>(JB21+JB27)/2/12*(IF(JB14,'Dalyvio prielaidos'!$E$145,'Dalyvio prielaidos'!$E$144)+'Dalyvio prielaidos'!$E$146)</f>
        <v>8.1005661437908805E-12</v>
      </c>
      <c r="JC24" s="84">
        <f>(JC21+JC27)/2/12*(IF(JC14,'Dalyvio prielaidos'!$E$145,'Dalyvio prielaidos'!$E$144)+'Dalyvio prielaidos'!$E$146)</f>
        <v>8.1005661437908805E-12</v>
      </c>
      <c r="JD24" s="84">
        <f>(JD21+JD27)/2/12*(IF(JD14,'Dalyvio prielaidos'!$E$145,'Dalyvio prielaidos'!$E$144)+'Dalyvio prielaidos'!$E$146)</f>
        <v>8.1005661437908805E-12</v>
      </c>
      <c r="JE24" s="84">
        <f>(JE21+JE27)/2/12*(IF(JE14,'Dalyvio prielaidos'!$E$145,'Dalyvio prielaidos'!$E$144)+'Dalyvio prielaidos'!$E$146)</f>
        <v>8.1005661437908805E-12</v>
      </c>
      <c r="JF24" s="84">
        <f>(JF21+JF27)/2/12*(IF(JF14,'Dalyvio prielaidos'!$E$145,'Dalyvio prielaidos'!$E$144)+'Dalyvio prielaidos'!$E$146)</f>
        <v>8.1005661437908805E-12</v>
      </c>
      <c r="JG24" s="84">
        <f>(JG21+JG27)/2/12*(IF(JG14,'Dalyvio prielaidos'!$E$145,'Dalyvio prielaidos'!$E$144)+'Dalyvio prielaidos'!$E$146)</f>
        <v>8.1005661437908805E-12</v>
      </c>
      <c r="JH24" s="84">
        <f>(JH21+JH27)/2/12*(IF(JH14,'Dalyvio prielaidos'!$E$145,'Dalyvio prielaidos'!$E$144)+'Dalyvio prielaidos'!$E$146)</f>
        <v>8.1005661437908805E-12</v>
      </c>
      <c r="JI24" s="84">
        <f>(JI21+JI27)/2/12*(IF(JI14,'Dalyvio prielaidos'!$E$145,'Dalyvio prielaidos'!$E$144)+'Dalyvio prielaidos'!$E$146)</f>
        <v>8.1005661437908805E-12</v>
      </c>
      <c r="JJ24" s="84">
        <f>(JJ21+JJ27)/2/12*(IF(JJ14,'Dalyvio prielaidos'!$E$145,'Dalyvio prielaidos'!$E$144)+'Dalyvio prielaidos'!$E$146)</f>
        <v>8.1005661437908805E-12</v>
      </c>
      <c r="JK24" s="84">
        <f>(JK21+JK27)/2/12*(IF(JK14,'Dalyvio prielaidos'!$E$145,'Dalyvio prielaidos'!$E$144)+'Dalyvio prielaidos'!$E$146)</f>
        <v>8.1005661437908805E-12</v>
      </c>
      <c r="JL24" s="84">
        <f>(JL21+JL27)/2/12*(IF(JL14,'Dalyvio prielaidos'!$E$145,'Dalyvio prielaidos'!$E$144)+'Dalyvio prielaidos'!$E$146)</f>
        <v>8.1005661437908805E-12</v>
      </c>
      <c r="JM24" s="84">
        <f>(JM21+JM27)/2/12*(IF(JM14,'Dalyvio prielaidos'!$E$145,'Dalyvio prielaidos'!$E$144)+'Dalyvio prielaidos'!$E$146)</f>
        <v>8.1005661437908805E-12</v>
      </c>
      <c r="JN24" s="84">
        <f>SUM(JB24:JM24)</f>
        <v>9.7206793725490566E-11</v>
      </c>
      <c r="JO24" s="84">
        <f>(JO21+JO27)/2/12*(IF(JO14,'Dalyvio prielaidos'!$E$145,'Dalyvio prielaidos'!$E$144)+'Dalyvio prielaidos'!$E$146)</f>
        <v>8.1005661437908805E-12</v>
      </c>
      <c r="JP24" s="84">
        <f>(JP21+JP27)/2/12*(IF(JP14,'Dalyvio prielaidos'!$E$145,'Dalyvio prielaidos'!$E$144)+'Dalyvio prielaidos'!$E$146)</f>
        <v>8.1005661437908805E-12</v>
      </c>
      <c r="JQ24" s="84">
        <f>(JQ21+JQ27)/2/12*(IF(JQ14,'Dalyvio prielaidos'!$E$145,'Dalyvio prielaidos'!$E$144)+'Dalyvio prielaidos'!$E$146)</f>
        <v>8.1005661437908805E-12</v>
      </c>
      <c r="JR24" s="84">
        <f>(JR21+JR27)/2/12*(IF(JR14,'Dalyvio prielaidos'!$E$145,'Dalyvio prielaidos'!$E$144)+'Dalyvio prielaidos'!$E$146)</f>
        <v>8.1005661437908805E-12</v>
      </c>
      <c r="JS24" s="84">
        <f>(JS21+JS27)/2/12*(IF(JS14,'Dalyvio prielaidos'!$E$145,'Dalyvio prielaidos'!$E$144)+'Dalyvio prielaidos'!$E$146)</f>
        <v>8.1005661437908805E-12</v>
      </c>
      <c r="JT24" s="84">
        <f>(JT21+JT27)/2/12*(IF(JT14,'Dalyvio prielaidos'!$E$145,'Dalyvio prielaidos'!$E$144)+'Dalyvio prielaidos'!$E$146)</f>
        <v>8.1005661437908805E-12</v>
      </c>
      <c r="JU24" s="84">
        <f>(JU21+JU27)/2/12*(IF(JU14,'Dalyvio prielaidos'!$E$145,'Dalyvio prielaidos'!$E$144)+'Dalyvio prielaidos'!$E$146)</f>
        <v>8.1005661437908805E-12</v>
      </c>
      <c r="JV24" s="84">
        <f>(JV21+JV27)/2/12*(IF(JV14,'Dalyvio prielaidos'!$E$145,'Dalyvio prielaidos'!$E$144)+'Dalyvio prielaidos'!$E$146)</f>
        <v>8.1005661437908805E-12</v>
      </c>
      <c r="JW24" s="84">
        <f>(JW21+JW27)/2/12*(IF(JW14,'Dalyvio prielaidos'!$E$145,'Dalyvio prielaidos'!$E$144)+'Dalyvio prielaidos'!$E$146)</f>
        <v>8.1005661437908805E-12</v>
      </c>
      <c r="JX24" s="84">
        <f>(JX21+JX27)/2/12*(IF(JX14,'Dalyvio prielaidos'!$E$145,'Dalyvio prielaidos'!$E$144)+'Dalyvio prielaidos'!$E$146)</f>
        <v>8.1005661437908805E-12</v>
      </c>
      <c r="JY24" s="84">
        <f>(JY21+JY27)/2/12*(IF(JY14,'Dalyvio prielaidos'!$E$145,'Dalyvio prielaidos'!$E$144)+'Dalyvio prielaidos'!$E$146)</f>
        <v>8.1005661437908805E-12</v>
      </c>
      <c r="JZ24" s="84">
        <f>(JZ21+JZ27)/2/12*(IF(JZ14,'Dalyvio prielaidos'!$E$145,'Dalyvio prielaidos'!$E$144)+'Dalyvio prielaidos'!$E$146)</f>
        <v>8.1005661437908805E-12</v>
      </c>
      <c r="KA24" s="84">
        <f>SUM(JO24:JZ24)</f>
        <v>9.7206793725490566E-11</v>
      </c>
      <c r="KB24" s="84">
        <f>(KB21+KB27)/2/12*(IF(KB14,'Dalyvio prielaidos'!$E$145,'Dalyvio prielaidos'!$E$144)+'Dalyvio prielaidos'!$E$146)</f>
        <v>8.1005661437908805E-12</v>
      </c>
      <c r="KC24" s="84">
        <f>(KC21+KC27)/2/12*(IF(KC14,'Dalyvio prielaidos'!$E$145,'Dalyvio prielaidos'!$E$144)+'Dalyvio prielaidos'!$E$146)</f>
        <v>8.1005661437908805E-12</v>
      </c>
      <c r="KD24" s="84">
        <f>(KD21+KD27)/2/12*(IF(KD14,'Dalyvio prielaidos'!$E$145,'Dalyvio prielaidos'!$E$144)+'Dalyvio prielaidos'!$E$146)</f>
        <v>8.1005661437908805E-12</v>
      </c>
      <c r="KE24" s="84">
        <f>(KE21+KE27)/2/12*(IF(KE14,'Dalyvio prielaidos'!$E$145,'Dalyvio prielaidos'!$E$144)+'Dalyvio prielaidos'!$E$146)</f>
        <v>8.1005661437908805E-12</v>
      </c>
      <c r="KF24" s="84">
        <f>(KF21+KF27)/2/12*(IF(KF14,'Dalyvio prielaidos'!$E$145,'Dalyvio prielaidos'!$E$144)+'Dalyvio prielaidos'!$E$146)</f>
        <v>8.1005661437908805E-12</v>
      </c>
      <c r="KG24" s="84">
        <f>(KG21+KG27)/2/12*(IF(KG14,'Dalyvio prielaidos'!$E$145,'Dalyvio prielaidos'!$E$144)+'Dalyvio prielaidos'!$E$146)</f>
        <v>8.1005661437908805E-12</v>
      </c>
      <c r="KH24" s="84">
        <f>(KH21+KH27)/2/12*(IF(KH14,'Dalyvio prielaidos'!$E$145,'Dalyvio prielaidos'!$E$144)+'Dalyvio prielaidos'!$E$146)</f>
        <v>8.1005661437908805E-12</v>
      </c>
      <c r="KI24" s="84">
        <f>(KI21+KI27)/2/12*(IF(KI14,'Dalyvio prielaidos'!$E$145,'Dalyvio prielaidos'!$E$144)+'Dalyvio prielaidos'!$E$146)</f>
        <v>8.1005661437908805E-12</v>
      </c>
      <c r="KJ24" s="84">
        <f>(KJ21+KJ27)/2/12*(IF(KJ14,'Dalyvio prielaidos'!$E$145,'Dalyvio prielaidos'!$E$144)+'Dalyvio prielaidos'!$E$146)</f>
        <v>8.1005661437908805E-12</v>
      </c>
      <c r="KK24" s="84">
        <f>(KK21+KK27)/2/12*(IF(KK14,'Dalyvio prielaidos'!$E$145,'Dalyvio prielaidos'!$E$144)+'Dalyvio prielaidos'!$E$146)</f>
        <v>8.1005661437908805E-12</v>
      </c>
      <c r="KL24" s="84">
        <f>(KL21+KL27)/2/12*(IF(KL14,'Dalyvio prielaidos'!$E$145,'Dalyvio prielaidos'!$E$144)+'Dalyvio prielaidos'!$E$146)</f>
        <v>8.1005661437908805E-12</v>
      </c>
      <c r="KM24" s="84">
        <f>(KM21+KM27)/2/12*(IF(KM14,'Dalyvio prielaidos'!$E$145,'Dalyvio prielaidos'!$E$144)+'Dalyvio prielaidos'!$E$146)</f>
        <v>8.1005661437908805E-12</v>
      </c>
      <c r="KN24" s="84">
        <f>SUM(KB24:KM24)</f>
        <v>9.7206793725490566E-11</v>
      </c>
      <c r="KO24" s="84">
        <f>(KO21+KO27)/2/12*(IF(KO14,'Dalyvio prielaidos'!$E$145,'Dalyvio prielaidos'!$E$144)+'Dalyvio prielaidos'!$E$146)</f>
        <v>8.1005661437908805E-12</v>
      </c>
      <c r="KP24" s="84">
        <f>(KP21+KP27)/2/12*(IF(KP14,'Dalyvio prielaidos'!$E$145,'Dalyvio prielaidos'!$E$144)+'Dalyvio prielaidos'!$E$146)</f>
        <v>8.1005661437908805E-12</v>
      </c>
      <c r="KQ24" s="84">
        <f>(KQ21+KQ27)/2/12*(IF(KQ14,'Dalyvio prielaidos'!$E$145,'Dalyvio prielaidos'!$E$144)+'Dalyvio prielaidos'!$E$146)</f>
        <v>8.1005661437908805E-12</v>
      </c>
      <c r="KR24" s="84">
        <f>(KR21+KR27)/2/12*(IF(KR14,'Dalyvio prielaidos'!$E$145,'Dalyvio prielaidos'!$E$144)+'Dalyvio prielaidos'!$E$146)</f>
        <v>8.1005661437908805E-12</v>
      </c>
      <c r="KS24" s="84">
        <f>(KS21+KS27)/2/12*(IF(KS14,'Dalyvio prielaidos'!$E$145,'Dalyvio prielaidos'!$E$144)+'Dalyvio prielaidos'!$E$146)</f>
        <v>8.1005661437908805E-12</v>
      </c>
      <c r="KT24" s="84">
        <f>(KT21+KT27)/2/12*(IF(KT14,'Dalyvio prielaidos'!$E$145,'Dalyvio prielaidos'!$E$144)+'Dalyvio prielaidos'!$E$146)</f>
        <v>8.1005661437908805E-12</v>
      </c>
      <c r="KU24" s="84">
        <f>(KU21+KU27)/2/12*(IF(KU14,'Dalyvio prielaidos'!$E$145,'Dalyvio prielaidos'!$E$144)+'Dalyvio prielaidos'!$E$146)</f>
        <v>8.1005661437908805E-12</v>
      </c>
      <c r="KV24" s="84">
        <f>(KV21+KV27)/2/12*(IF(KV14,'Dalyvio prielaidos'!$E$145,'Dalyvio prielaidos'!$E$144)+'Dalyvio prielaidos'!$E$146)</f>
        <v>8.1005661437908805E-12</v>
      </c>
      <c r="KW24" s="84">
        <f>(KW21+KW27)/2/12*(IF(KW14,'Dalyvio prielaidos'!$E$145,'Dalyvio prielaidos'!$E$144)+'Dalyvio prielaidos'!$E$146)</f>
        <v>8.1005661437908805E-12</v>
      </c>
      <c r="KX24" s="84">
        <f>(KX21+KX27)/2/12*(IF(KX14,'Dalyvio prielaidos'!$E$145,'Dalyvio prielaidos'!$E$144)+'Dalyvio prielaidos'!$E$146)</f>
        <v>8.1005661437908805E-12</v>
      </c>
      <c r="KY24" s="84">
        <f>(KY21+KY27)/2/12*(IF(KY14,'Dalyvio prielaidos'!$E$145,'Dalyvio prielaidos'!$E$144)+'Dalyvio prielaidos'!$E$146)</f>
        <v>8.1005661437908805E-12</v>
      </c>
      <c r="KZ24" s="84">
        <f>(KZ21+KZ27)/2/12*(IF(KZ14,'Dalyvio prielaidos'!$E$145,'Dalyvio prielaidos'!$E$144)+'Dalyvio prielaidos'!$E$146)</f>
        <v>8.1005661437908805E-12</v>
      </c>
      <c r="LA24" s="84">
        <f>SUM(KO24:KZ24)</f>
        <v>9.7206793725490566E-11</v>
      </c>
      <c r="LB24" s="84">
        <f>(LB21+LB27)/2/12*(IF(LB14,'Dalyvio prielaidos'!$E$145,'Dalyvio prielaidos'!$E$144)+'Dalyvio prielaidos'!$E$146)</f>
        <v>8.1005661437908805E-12</v>
      </c>
      <c r="LC24" s="84">
        <f>(LC21+LC27)/2/12*(IF(LC14,'Dalyvio prielaidos'!$E$145,'Dalyvio prielaidos'!$E$144)+'Dalyvio prielaidos'!$E$146)</f>
        <v>8.1005661437908805E-12</v>
      </c>
      <c r="LD24" s="84">
        <f>(LD21+LD27)/2/12*(IF(LD14,'Dalyvio prielaidos'!$E$145,'Dalyvio prielaidos'!$E$144)+'Dalyvio prielaidos'!$E$146)</f>
        <v>8.1005661437908805E-12</v>
      </c>
      <c r="LE24" s="84">
        <f>(LE21+LE27)/2/12*(IF(LE14,'Dalyvio prielaidos'!$E$145,'Dalyvio prielaidos'!$E$144)+'Dalyvio prielaidos'!$E$146)</f>
        <v>8.1005661437908805E-12</v>
      </c>
      <c r="LF24" s="84">
        <f>(LF21+LF27)/2/12*(IF(LF14,'Dalyvio prielaidos'!$E$145,'Dalyvio prielaidos'!$E$144)+'Dalyvio prielaidos'!$E$146)</f>
        <v>8.1005661437908805E-12</v>
      </c>
      <c r="LG24" s="84">
        <f>(LG21+LG27)/2/12*(IF(LG14,'Dalyvio prielaidos'!$E$145,'Dalyvio prielaidos'!$E$144)+'Dalyvio prielaidos'!$E$146)</f>
        <v>8.1005661437908805E-12</v>
      </c>
      <c r="LH24" s="84">
        <f>(LH21+LH27)/2/12*(IF(LH14,'Dalyvio prielaidos'!$E$145,'Dalyvio prielaidos'!$E$144)+'Dalyvio prielaidos'!$E$146)</f>
        <v>8.1005661437908805E-12</v>
      </c>
      <c r="LI24" s="84">
        <f>(LI21+LI27)/2/12*(IF(LI14,'Dalyvio prielaidos'!$E$145,'Dalyvio prielaidos'!$E$144)+'Dalyvio prielaidos'!$E$146)</f>
        <v>8.1005661437908805E-12</v>
      </c>
      <c r="LJ24" s="84">
        <f>(LJ21+LJ27)/2/12*(IF(LJ14,'Dalyvio prielaidos'!$E$145,'Dalyvio prielaidos'!$E$144)+'Dalyvio prielaidos'!$E$146)</f>
        <v>8.1005661437908805E-12</v>
      </c>
      <c r="LK24" s="84">
        <f>(LK21+LK27)/2/12*(IF(LK14,'Dalyvio prielaidos'!$E$145,'Dalyvio prielaidos'!$E$144)+'Dalyvio prielaidos'!$E$146)</f>
        <v>8.1005661437908805E-12</v>
      </c>
      <c r="LL24" s="84">
        <f>(LL21+LL27)/2/12*(IF(LL14,'Dalyvio prielaidos'!$E$145,'Dalyvio prielaidos'!$E$144)+'Dalyvio prielaidos'!$E$146)</f>
        <v>8.1005661437908805E-12</v>
      </c>
      <c r="LM24" s="84">
        <f>(LM21+LM27)/2/12*(IF(LM14,'Dalyvio prielaidos'!$E$145,'Dalyvio prielaidos'!$E$144)+'Dalyvio prielaidos'!$E$146)</f>
        <v>8.1005661437908805E-12</v>
      </c>
      <c r="LN24" s="84">
        <f>SUM(LB24:LM24)</f>
        <v>9.7206793725490566E-11</v>
      </c>
    </row>
    <row r="25" spans="1:326" s="58" customFormat="1" ht="15.75" customHeight="1">
      <c r="A25" s="286" t="s">
        <v>256</v>
      </c>
      <c r="B25" s="84">
        <f>IF(B16,(('Dalyvio prielaidos'!$E$137-(B21+B27)/2)*'Dalyvio prielaidos'!$E$147)/12,0)</f>
        <v>1666.6666666666667</v>
      </c>
      <c r="C25" s="84">
        <f>IF(C16,(('Dalyvio prielaidos'!$E$137-(C21+C27)/2)*'Dalyvio prielaidos'!$E$147)/12,0)</f>
        <v>1666.6666666666667</v>
      </c>
      <c r="D25" s="84">
        <f>IF(D16,(('Dalyvio prielaidos'!$E$137-(D21+D27)/2)*'Dalyvio prielaidos'!$E$147)/12,0)</f>
        <v>1666.6666666666667</v>
      </c>
      <c r="E25" s="84">
        <f>IF(E16,(('Dalyvio prielaidos'!$E$137-(E21+E27)/2)*'Dalyvio prielaidos'!$E$147)/12,0)</f>
        <v>1666.6666666666667</v>
      </c>
      <c r="F25" s="84">
        <f>IF(F16,(('Dalyvio prielaidos'!$E$137-(F21+F27)/2)*'Dalyvio prielaidos'!$E$147)/12,0)</f>
        <v>1666.6666666666667</v>
      </c>
      <c r="G25" s="84">
        <f>IF(G16,(('Dalyvio prielaidos'!$E$137-(G21+G27)/2)*'Dalyvio prielaidos'!$E$147)/12,0)</f>
        <v>1666.6666666666667</v>
      </c>
      <c r="H25" s="84">
        <f>IF(H16,(('Dalyvio prielaidos'!$E$137-(H21+H27)/2)*'Dalyvio prielaidos'!$E$147)/12,0)</f>
        <v>1666.6666666666667</v>
      </c>
      <c r="I25" s="84">
        <f>IF(I16,(('Dalyvio prielaidos'!$E$137-(I21+I27)/2)*'Dalyvio prielaidos'!$E$147)/12,0)</f>
        <v>1666.6666666666667</v>
      </c>
      <c r="J25" s="84">
        <f>IF(J16,(('Dalyvio prielaidos'!$E$137-(J21+J27)/2)*'Dalyvio prielaidos'!$E$147)/12,0)</f>
        <v>1666.6666666666667</v>
      </c>
      <c r="K25" s="84">
        <f>IF(K16,(('Dalyvio prielaidos'!$E$137-(K21+K27)/2)*'Dalyvio prielaidos'!$E$147)/12,0)</f>
        <v>1666.6666666666667</v>
      </c>
      <c r="L25" s="84">
        <f>IF(L16,(('Dalyvio prielaidos'!$E$137-(L21+L27)/2)*'Dalyvio prielaidos'!$E$147)/12,0)</f>
        <v>1666.6666666666667</v>
      </c>
      <c r="M25" s="84">
        <f>IF(M16,(('Dalyvio prielaidos'!$E$137-(M21+M27)/2)*'Dalyvio prielaidos'!$E$147)/12,0)</f>
        <v>1666.6666666666667</v>
      </c>
      <c r="N25" s="84">
        <f t="shared" ref="N25:N26" si="318">SUM(B25:M25)</f>
        <v>20000</v>
      </c>
      <c r="O25" s="84">
        <f>IF(O16,(('Dalyvio prielaidos'!$E$137-(O21+O27)/2)*'Dalyvio prielaidos'!$E$147)/12,0)</f>
        <v>1666.6666666666667</v>
      </c>
      <c r="P25" s="84">
        <f>IF(P16,(('Dalyvio prielaidos'!$E$137-(P21+P27)/2)*'Dalyvio prielaidos'!$E$147)/12,0)</f>
        <v>1666.6666666666667</v>
      </c>
      <c r="Q25" s="84">
        <f>IF(Q16,(('Dalyvio prielaidos'!$E$137-(Q21+Q27)/2)*'Dalyvio prielaidos'!$E$147)/12,0)</f>
        <v>1666.6666666666667</v>
      </c>
      <c r="R25" s="84">
        <f>IF(R16,(('Dalyvio prielaidos'!$E$137-(R21+R27)/2)*'Dalyvio prielaidos'!$E$147)/12,0)</f>
        <v>1649.3055555555557</v>
      </c>
      <c r="S25" s="84">
        <f>IF(S16,(('Dalyvio prielaidos'!$E$137-(S21+S27)/2)*'Dalyvio prielaidos'!$E$147)/12,0)</f>
        <v>1588.5416666666667</v>
      </c>
      <c r="T25" s="84">
        <f>IF(T16,(('Dalyvio prielaidos'!$E$137-(T21+T27)/2)*'Dalyvio prielaidos'!$E$147)/12,0)</f>
        <v>1501.7361111111111</v>
      </c>
      <c r="U25" s="84">
        <f>IF(U16,(('Dalyvio prielaidos'!$E$137-(U21+U27)/2)*'Dalyvio prielaidos'!$E$147)/12,0)</f>
        <v>1414.9305555555554</v>
      </c>
      <c r="V25" s="84">
        <f>IF(V16,(('Dalyvio prielaidos'!$E$137-(V21+V27)/2)*'Dalyvio prielaidos'!$E$147)/12,0)</f>
        <v>1328.125</v>
      </c>
      <c r="W25" s="84">
        <f>IF(W16,(('Dalyvio prielaidos'!$E$137-(W21+W27)/2)*'Dalyvio prielaidos'!$E$147)/12,0)</f>
        <v>1241.3194444444443</v>
      </c>
      <c r="X25" s="84">
        <f>IF(X16,(('Dalyvio prielaidos'!$E$137-(X21+X27)/2)*'Dalyvio prielaidos'!$E$147)/12,0)</f>
        <v>1154.5138888888889</v>
      </c>
      <c r="Y25" s="84">
        <f>IF(Y16,(('Dalyvio prielaidos'!$E$137-(Y21+Y27)/2)*'Dalyvio prielaidos'!$E$147)/12,0)</f>
        <v>1067.7083333333333</v>
      </c>
      <c r="Z25" s="84">
        <f>IF(Z16,(('Dalyvio prielaidos'!$E$137-(Z21+Z27)/2)*'Dalyvio prielaidos'!$E$147)/12,0)</f>
        <v>980.90277777777771</v>
      </c>
      <c r="AA25" s="84">
        <f t="shared" ref="AA25" si="319">SUM(O25:Z25)</f>
        <v>16927.083333333332</v>
      </c>
      <c r="AB25" s="84">
        <f>IF(AB16,(('Dalyvio prielaidos'!$E$137-(AB21+AB27)/2)*'Dalyvio prielaidos'!$E$147)/12,0)</f>
        <v>907.11805555555566</v>
      </c>
      <c r="AC25" s="84">
        <f>IF(AC16,(('Dalyvio prielaidos'!$E$137-(AC21+AC27)/2)*'Dalyvio prielaidos'!$E$147)/12,0)</f>
        <v>846.35416666666663</v>
      </c>
      <c r="AD25" s="84">
        <f>IF(AD16,(('Dalyvio prielaidos'!$E$137-(AD21+AD27)/2)*'Dalyvio prielaidos'!$E$147)/12,0)</f>
        <v>785.59027777777794</v>
      </c>
      <c r="AE25" s="84">
        <f>IF(AE16,(('Dalyvio prielaidos'!$E$137-(AE21+AE27)/2)*'Dalyvio prielaidos'!$E$147)/12,0)</f>
        <v>724.8263888888888</v>
      </c>
      <c r="AF25" s="84">
        <f>IF(AF16,(('Dalyvio prielaidos'!$E$137-(AF21+AF27)/2)*'Dalyvio prielaidos'!$E$147)/12,0)</f>
        <v>664.0625</v>
      </c>
      <c r="AG25" s="84">
        <f>IF(AG16,(('Dalyvio prielaidos'!$E$137-(AG21+AG27)/2)*'Dalyvio prielaidos'!$E$147)/12,0)</f>
        <v>603.29861111111086</v>
      </c>
      <c r="AH25" s="84">
        <f>IF(AH16,(('Dalyvio prielaidos'!$E$137-(AH21+AH27)/2)*'Dalyvio prielaidos'!$E$147)/12,0)</f>
        <v>542.53472222222206</v>
      </c>
      <c r="AI25" s="84">
        <f>IF(AI16,(('Dalyvio prielaidos'!$E$137-(AI21+AI27)/2)*'Dalyvio prielaidos'!$E$147)/12,0)</f>
        <v>481.77083333333297</v>
      </c>
      <c r="AJ25" s="84">
        <f>IF(AJ16,(('Dalyvio prielaidos'!$E$137-(AJ21+AJ27)/2)*'Dalyvio prielaidos'!$E$147)/12,0)</f>
        <v>421.00694444444417</v>
      </c>
      <c r="AK25" s="84">
        <f>IF(AK16,(('Dalyvio prielaidos'!$E$137-(AK21+AK27)/2)*'Dalyvio prielaidos'!$E$147)/12,0)</f>
        <v>360.24305555555503</v>
      </c>
      <c r="AL25" s="84">
        <f>IF(AL16,(('Dalyvio prielaidos'!$E$137-(AL21+AL27)/2)*'Dalyvio prielaidos'!$E$147)/12,0)</f>
        <v>299.47916666666629</v>
      </c>
      <c r="AM25" s="84">
        <f>IF(AM16,(('Dalyvio prielaidos'!$E$137-(AM21+AM27)/2)*'Dalyvio prielaidos'!$E$147)/12,0)</f>
        <v>238.71527777777715</v>
      </c>
      <c r="AN25" s="84">
        <f t="shared" ref="AN25" si="320">SUM(AB25:AM25)</f>
        <v>6874.9999999999973</v>
      </c>
      <c r="AO25" s="84">
        <f>IF(AO16,(('Dalyvio prielaidos'!$E$137-(AO21+AO27)/2)*'Dalyvio prielaidos'!$E$147)/12,0)</f>
        <v>0</v>
      </c>
      <c r="AP25" s="84">
        <f>IF(AP16,(('Dalyvio prielaidos'!$E$137-(AP21+AP27)/2)*'Dalyvio prielaidos'!$E$147)/12,0)</f>
        <v>0</v>
      </c>
      <c r="AQ25" s="84">
        <f>IF(AQ16,(('Dalyvio prielaidos'!$E$137-(AQ21+AQ27)/2)*'Dalyvio prielaidos'!$E$147)/12,0)</f>
        <v>0</v>
      </c>
      <c r="AR25" s="84">
        <f>IF(AR16,(('Dalyvio prielaidos'!$E$137-(AR21+AR27)/2)*'Dalyvio prielaidos'!$E$147)/12,0)</f>
        <v>0</v>
      </c>
      <c r="AS25" s="84">
        <f>IF(AS16,(('Dalyvio prielaidos'!$E$137-(AS21+AS27)/2)*'Dalyvio prielaidos'!$E$147)/12,0)</f>
        <v>0</v>
      </c>
      <c r="AT25" s="84">
        <f>IF(AT16,(('Dalyvio prielaidos'!$E$137-(AT21+AT27)/2)*'Dalyvio prielaidos'!$E$147)/12,0)</f>
        <v>0</v>
      </c>
      <c r="AU25" s="84">
        <f>IF(AU16,(('Dalyvio prielaidos'!$E$137-(AU21+AU27)/2)*'Dalyvio prielaidos'!$E$147)/12,0)</f>
        <v>0</v>
      </c>
      <c r="AV25" s="84">
        <f>IF(AV16,(('Dalyvio prielaidos'!$E$137-(AV21+AV27)/2)*'Dalyvio prielaidos'!$E$147)/12,0)</f>
        <v>0</v>
      </c>
      <c r="AW25" s="84">
        <f>IF(AW16,(('Dalyvio prielaidos'!$E$137-(AW21+AW27)/2)*'Dalyvio prielaidos'!$E$147)/12,0)</f>
        <v>0</v>
      </c>
      <c r="AX25" s="84">
        <f>IF(AX16,(('Dalyvio prielaidos'!$E$137-(AX21+AX27)/2)*'Dalyvio prielaidos'!$E$147)/12,0)</f>
        <v>0</v>
      </c>
      <c r="AY25" s="84">
        <f>IF(AY16,(('Dalyvio prielaidos'!$E$137-(AY21+AY27)/2)*'Dalyvio prielaidos'!$E$147)/12,0)</f>
        <v>0</v>
      </c>
      <c r="AZ25" s="84">
        <f>IF(AZ16,(('Dalyvio prielaidos'!$E$137-(AZ21+AZ27)/2)*'Dalyvio prielaidos'!$E$147)/12,0)</f>
        <v>0</v>
      </c>
      <c r="BA25" s="84">
        <f t="shared" ref="BA25:BA26" si="321">SUM(AO25:AZ25)</f>
        <v>0</v>
      </c>
      <c r="BB25" s="84">
        <f>IF(BB16,(('Dalyvio prielaidos'!$E$137-(BB21+BB27)/2)*'Dalyvio prielaidos'!$E$147)/12,0)</f>
        <v>0</v>
      </c>
      <c r="BC25" s="84">
        <f>IF(BC16,(('Dalyvio prielaidos'!$E$137-(BC21+BC27)/2)*'Dalyvio prielaidos'!$E$147)/12,0)</f>
        <v>0</v>
      </c>
      <c r="BD25" s="84">
        <f>IF(BD16,(('Dalyvio prielaidos'!$E$137-(BD21+BD27)/2)*'Dalyvio prielaidos'!$E$147)/12,0)</f>
        <v>0</v>
      </c>
      <c r="BE25" s="84">
        <f>IF(BE16,(('Dalyvio prielaidos'!$E$137-(BE21+BE27)/2)*'Dalyvio prielaidos'!$E$147)/12,0)</f>
        <v>0</v>
      </c>
      <c r="BF25" s="84">
        <f>IF(BF16,(('Dalyvio prielaidos'!$E$137-(BF21+BF27)/2)*'Dalyvio prielaidos'!$E$147)/12,0)</f>
        <v>0</v>
      </c>
      <c r="BG25" s="84">
        <f>IF(BG16,(('Dalyvio prielaidos'!$E$137-(BG21+BG27)/2)*'Dalyvio prielaidos'!$E$147)/12,0)</f>
        <v>0</v>
      </c>
      <c r="BH25" s="84">
        <f>IF(BH16,(('Dalyvio prielaidos'!$E$137-(BH21+BH27)/2)*'Dalyvio prielaidos'!$E$147)/12,0)</f>
        <v>0</v>
      </c>
      <c r="BI25" s="84">
        <f>IF(BI16,(('Dalyvio prielaidos'!$E$137-(BI21+BI27)/2)*'Dalyvio prielaidos'!$E$147)/12,0)</f>
        <v>0</v>
      </c>
      <c r="BJ25" s="84">
        <f>IF(BJ16,(('Dalyvio prielaidos'!$E$137-(BJ21+BJ27)/2)*'Dalyvio prielaidos'!$E$147)/12,0)</f>
        <v>0</v>
      </c>
      <c r="BK25" s="84">
        <f>IF(BK16,(('Dalyvio prielaidos'!$E$137-(BK21+BK27)/2)*'Dalyvio prielaidos'!$E$147)/12,0)</f>
        <v>0</v>
      </c>
      <c r="BL25" s="84">
        <f>IF(BL16,(('Dalyvio prielaidos'!$E$137-(BL21+BL27)/2)*'Dalyvio prielaidos'!$E$147)/12,0)</f>
        <v>0</v>
      </c>
      <c r="BM25" s="84">
        <f>IF(BM16,(('Dalyvio prielaidos'!$E$137-(BM21+BM27)/2)*'Dalyvio prielaidos'!$E$147)/12,0)</f>
        <v>0</v>
      </c>
      <c r="BN25" s="84">
        <f t="shared" ref="BN25:BN26" si="322">SUM(BB25:BM25)</f>
        <v>0</v>
      </c>
      <c r="BO25" s="84">
        <f>IF(BO16,(('Dalyvio prielaidos'!$E$137-(BO21+BO27)/2)*'Dalyvio prielaidos'!$E$147)/12,0)</f>
        <v>0</v>
      </c>
      <c r="BP25" s="84">
        <f>IF(BP16,(('Dalyvio prielaidos'!$E$137-(BP21+BP27)/2)*'Dalyvio prielaidos'!$E$147)/12,0)</f>
        <v>0</v>
      </c>
      <c r="BQ25" s="84">
        <f>IF(BQ16,(('Dalyvio prielaidos'!$E$137-(BQ21+BQ27)/2)*'Dalyvio prielaidos'!$E$147)/12,0)</f>
        <v>0</v>
      </c>
      <c r="BR25" s="84">
        <f>IF(BR16,(('Dalyvio prielaidos'!$E$137-(BR21+BR27)/2)*'Dalyvio prielaidos'!$E$147)/12,0)</f>
        <v>0</v>
      </c>
      <c r="BS25" s="84">
        <f>IF(BS16,(('Dalyvio prielaidos'!$E$137-(BS21+BS27)/2)*'Dalyvio prielaidos'!$E$147)/12,0)</f>
        <v>0</v>
      </c>
      <c r="BT25" s="84">
        <f>IF(BT16,(('Dalyvio prielaidos'!$E$137-(BT21+BT27)/2)*'Dalyvio prielaidos'!$E$147)/12,0)</f>
        <v>0</v>
      </c>
      <c r="BU25" s="84">
        <f>IF(BU16,(('Dalyvio prielaidos'!$E$137-(BU21+BU27)/2)*'Dalyvio prielaidos'!$E$147)/12,0)</f>
        <v>0</v>
      </c>
      <c r="BV25" s="84">
        <f>IF(BV16,(('Dalyvio prielaidos'!$E$137-(BV21+BV27)/2)*'Dalyvio prielaidos'!$E$147)/12,0)</f>
        <v>0</v>
      </c>
      <c r="BW25" s="84">
        <f>IF(BW16,(('Dalyvio prielaidos'!$E$137-(BW21+BW27)/2)*'Dalyvio prielaidos'!$E$147)/12,0)</f>
        <v>0</v>
      </c>
      <c r="BX25" s="84">
        <f>IF(BX16,(('Dalyvio prielaidos'!$E$137-(BX21+BX27)/2)*'Dalyvio prielaidos'!$E$147)/12,0)</f>
        <v>0</v>
      </c>
      <c r="BY25" s="84">
        <f>IF(BY16,(('Dalyvio prielaidos'!$E$137-(BY21+BY27)/2)*'Dalyvio prielaidos'!$E$147)/12,0)</f>
        <v>0</v>
      </c>
      <c r="BZ25" s="84">
        <f>IF(BZ16,(('Dalyvio prielaidos'!$E$137-(BZ21+BZ27)/2)*'Dalyvio prielaidos'!$E$147)/12,0)</f>
        <v>0</v>
      </c>
      <c r="CA25" s="84">
        <f t="shared" ref="CA25:CA26" si="323">SUM(BO25:BZ25)</f>
        <v>0</v>
      </c>
      <c r="CB25" s="84">
        <f>IF(CB16,(('Dalyvio prielaidos'!$E$137-(CB21+CB27)/2)*'Dalyvio prielaidos'!$E$147)/12,0)</f>
        <v>0</v>
      </c>
      <c r="CC25" s="84">
        <f>IF(CC16,(('Dalyvio prielaidos'!$E$137-(CC21+CC27)/2)*'Dalyvio prielaidos'!$E$147)/12,0)</f>
        <v>0</v>
      </c>
      <c r="CD25" s="84">
        <f>IF(CD16,(('Dalyvio prielaidos'!$E$137-(CD21+CD27)/2)*'Dalyvio prielaidos'!$E$147)/12,0)</f>
        <v>0</v>
      </c>
      <c r="CE25" s="84">
        <f>IF(CE16,(('Dalyvio prielaidos'!$E$137-(CE21+CE27)/2)*'Dalyvio prielaidos'!$E$147)/12,0)</f>
        <v>0</v>
      </c>
      <c r="CF25" s="84">
        <f>IF(CF16,(('Dalyvio prielaidos'!$E$137-(CF21+CF27)/2)*'Dalyvio prielaidos'!$E$147)/12,0)</f>
        <v>0</v>
      </c>
      <c r="CG25" s="84">
        <f>IF(CG16,(('Dalyvio prielaidos'!$E$137-(CG21+CG27)/2)*'Dalyvio prielaidos'!$E$147)/12,0)</f>
        <v>0</v>
      </c>
      <c r="CH25" s="84">
        <f>IF(CH16,(('Dalyvio prielaidos'!$E$137-(CH21+CH27)/2)*'Dalyvio prielaidos'!$E$147)/12,0)</f>
        <v>0</v>
      </c>
      <c r="CI25" s="84">
        <f>IF(CI16,(('Dalyvio prielaidos'!$E$137-(CI21+CI27)/2)*'Dalyvio prielaidos'!$E$147)/12,0)</f>
        <v>0</v>
      </c>
      <c r="CJ25" s="84">
        <f>IF(CJ16,(('Dalyvio prielaidos'!$E$137-(CJ21+CJ27)/2)*'Dalyvio prielaidos'!$E$147)/12,0)</f>
        <v>0</v>
      </c>
      <c r="CK25" s="84">
        <f>IF(CK16,(('Dalyvio prielaidos'!$E$137-(CK21+CK27)/2)*'Dalyvio prielaidos'!$E$147)/12,0)</f>
        <v>0</v>
      </c>
      <c r="CL25" s="84">
        <f>IF(CL16,(('Dalyvio prielaidos'!$E$137-(CL21+CL27)/2)*'Dalyvio prielaidos'!$E$147)/12,0)</f>
        <v>0</v>
      </c>
      <c r="CM25" s="84">
        <f>IF(CM16,(('Dalyvio prielaidos'!$E$137-(CM21+CM27)/2)*'Dalyvio prielaidos'!$E$147)/12,0)</f>
        <v>0</v>
      </c>
      <c r="CN25" s="84">
        <f t="shared" ref="CN25:CN26" si="324">SUM(CB25:CM25)</f>
        <v>0</v>
      </c>
      <c r="CO25" s="84">
        <f>IF(CO16,(('Dalyvio prielaidos'!$E$137-(CO21+CO27)/2)*'Dalyvio prielaidos'!$E$147)/12,0)</f>
        <v>0</v>
      </c>
      <c r="CP25" s="84">
        <f>IF(CP16,(('Dalyvio prielaidos'!$E$137-(CP21+CP27)/2)*'Dalyvio prielaidos'!$E$147)/12,0)</f>
        <v>0</v>
      </c>
      <c r="CQ25" s="84">
        <f>IF(CQ16,(('Dalyvio prielaidos'!$E$137-(CQ21+CQ27)/2)*'Dalyvio prielaidos'!$E$147)/12,0)</f>
        <v>0</v>
      </c>
      <c r="CR25" s="84">
        <f>IF(CR16,(('Dalyvio prielaidos'!$E$137-(CR21+CR27)/2)*'Dalyvio prielaidos'!$E$147)/12,0)</f>
        <v>0</v>
      </c>
      <c r="CS25" s="84">
        <f>IF(CS16,(('Dalyvio prielaidos'!$E$137-(CS21+CS27)/2)*'Dalyvio prielaidos'!$E$147)/12,0)</f>
        <v>0</v>
      </c>
      <c r="CT25" s="84">
        <f>IF(CT16,(('Dalyvio prielaidos'!$E$137-(CT21+CT27)/2)*'Dalyvio prielaidos'!$E$147)/12,0)</f>
        <v>0</v>
      </c>
      <c r="CU25" s="84">
        <f>IF(CU16,(('Dalyvio prielaidos'!$E$137-(CU21+CU27)/2)*'Dalyvio prielaidos'!$E$147)/12,0)</f>
        <v>0</v>
      </c>
      <c r="CV25" s="84">
        <f>IF(CV16,(('Dalyvio prielaidos'!$E$137-(CV21+CV27)/2)*'Dalyvio prielaidos'!$E$147)/12,0)</f>
        <v>0</v>
      </c>
      <c r="CW25" s="84">
        <f>IF(CW16,(('Dalyvio prielaidos'!$E$137-(CW21+CW27)/2)*'Dalyvio prielaidos'!$E$147)/12,0)</f>
        <v>0</v>
      </c>
      <c r="CX25" s="84">
        <f>IF(CX16,(('Dalyvio prielaidos'!$E$137-(CX21+CX27)/2)*'Dalyvio prielaidos'!$E$147)/12,0)</f>
        <v>0</v>
      </c>
      <c r="CY25" s="84">
        <f>IF(CY16,(('Dalyvio prielaidos'!$E$137-(CY21+CY27)/2)*'Dalyvio prielaidos'!$E$147)/12,0)</f>
        <v>0</v>
      </c>
      <c r="CZ25" s="84">
        <f>IF(CZ16,(('Dalyvio prielaidos'!$E$137-(CZ21+CZ27)/2)*'Dalyvio prielaidos'!$E$147)/12,0)</f>
        <v>0</v>
      </c>
      <c r="DA25" s="84">
        <f t="shared" ref="DA25:DA26" si="325">SUM(CO25:CZ25)</f>
        <v>0</v>
      </c>
      <c r="DB25" s="84">
        <f>IF(DB16,(('Dalyvio prielaidos'!$E$137-(DB21+DB27)/2)*'Dalyvio prielaidos'!$E$147)/12,0)</f>
        <v>0</v>
      </c>
      <c r="DC25" s="84">
        <f>IF(DC16,(('Dalyvio prielaidos'!$E$137-(DC21+DC27)/2)*'Dalyvio prielaidos'!$E$147)/12,0)</f>
        <v>0</v>
      </c>
      <c r="DD25" s="84">
        <f>IF(DD16,(('Dalyvio prielaidos'!$E$137-(DD21+DD27)/2)*'Dalyvio prielaidos'!$E$147)/12,0)</f>
        <v>0</v>
      </c>
      <c r="DE25" s="84">
        <f>IF(DE16,(('Dalyvio prielaidos'!$E$137-(DE21+DE27)/2)*'Dalyvio prielaidos'!$E$147)/12,0)</f>
        <v>0</v>
      </c>
      <c r="DF25" s="84">
        <f>IF(DF16,(('Dalyvio prielaidos'!$E$137-(DF21+DF27)/2)*'Dalyvio prielaidos'!$E$147)/12,0)</f>
        <v>0</v>
      </c>
      <c r="DG25" s="84">
        <f>IF(DG16,(('Dalyvio prielaidos'!$E$137-(DG21+DG27)/2)*'Dalyvio prielaidos'!$E$147)/12,0)</f>
        <v>0</v>
      </c>
      <c r="DH25" s="84">
        <f>IF(DH16,(('Dalyvio prielaidos'!$E$137-(DH21+DH27)/2)*'Dalyvio prielaidos'!$E$147)/12,0)</f>
        <v>0</v>
      </c>
      <c r="DI25" s="84">
        <f>IF(DI16,(('Dalyvio prielaidos'!$E$137-(DI21+DI27)/2)*'Dalyvio prielaidos'!$E$147)/12,0)</f>
        <v>0</v>
      </c>
      <c r="DJ25" s="84">
        <f>IF(DJ16,(('Dalyvio prielaidos'!$E$137-(DJ21+DJ27)/2)*'Dalyvio prielaidos'!$E$147)/12,0)</f>
        <v>0</v>
      </c>
      <c r="DK25" s="84">
        <f>IF(DK16,(('Dalyvio prielaidos'!$E$137-(DK21+DK27)/2)*'Dalyvio prielaidos'!$E$147)/12,0)</f>
        <v>0</v>
      </c>
      <c r="DL25" s="84">
        <f>IF(DL16,(('Dalyvio prielaidos'!$E$137-(DL21+DL27)/2)*'Dalyvio prielaidos'!$E$147)/12,0)</f>
        <v>0</v>
      </c>
      <c r="DM25" s="84">
        <f>IF(DM16,(('Dalyvio prielaidos'!$E$137-(DM21+DM27)/2)*'Dalyvio prielaidos'!$E$147)/12,0)</f>
        <v>0</v>
      </c>
      <c r="DN25" s="84">
        <f t="shared" ref="DN25:DN26" si="326">SUM(DB25:DM25)</f>
        <v>0</v>
      </c>
      <c r="DO25" s="84">
        <f>IF(DO16,(('Dalyvio prielaidos'!$E$137-(DO21+DO27)/2)*'Dalyvio prielaidos'!$E$147)/12,0)</f>
        <v>0</v>
      </c>
      <c r="DP25" s="84">
        <f>IF(DP16,(('Dalyvio prielaidos'!$E$137-(DP21+DP27)/2)*'Dalyvio prielaidos'!$E$147)/12,0)</f>
        <v>0</v>
      </c>
      <c r="DQ25" s="84">
        <f>IF(DQ16,(('Dalyvio prielaidos'!$E$137-(DQ21+DQ27)/2)*'Dalyvio prielaidos'!$E$147)/12,0)</f>
        <v>0</v>
      </c>
      <c r="DR25" s="84">
        <f>IF(DR16,(('Dalyvio prielaidos'!$E$137-(DR21+DR27)/2)*'Dalyvio prielaidos'!$E$147)/12,0)</f>
        <v>0</v>
      </c>
      <c r="DS25" s="84">
        <f>IF(DS16,(('Dalyvio prielaidos'!$E$137-(DS21+DS27)/2)*'Dalyvio prielaidos'!$E$147)/12,0)</f>
        <v>0</v>
      </c>
      <c r="DT25" s="84">
        <f>IF(DT16,(('Dalyvio prielaidos'!$E$137-(DT21+DT27)/2)*'Dalyvio prielaidos'!$E$147)/12,0)</f>
        <v>0</v>
      </c>
      <c r="DU25" s="84">
        <f>IF(DU16,(('Dalyvio prielaidos'!$E$137-(DU21+DU27)/2)*'Dalyvio prielaidos'!$E$147)/12,0)</f>
        <v>0</v>
      </c>
      <c r="DV25" s="84">
        <f>IF(DV16,(('Dalyvio prielaidos'!$E$137-(DV21+DV27)/2)*'Dalyvio prielaidos'!$E$147)/12,0)</f>
        <v>0</v>
      </c>
      <c r="DW25" s="84">
        <f>IF(DW16,(('Dalyvio prielaidos'!$E$137-(DW21+DW27)/2)*'Dalyvio prielaidos'!$E$147)/12,0)</f>
        <v>0</v>
      </c>
      <c r="DX25" s="84">
        <f>IF(DX16,(('Dalyvio prielaidos'!$E$137-(DX21+DX27)/2)*'Dalyvio prielaidos'!$E$147)/12,0)</f>
        <v>0</v>
      </c>
      <c r="DY25" s="84">
        <f>IF(DY16,(('Dalyvio prielaidos'!$E$137-(DY21+DY27)/2)*'Dalyvio prielaidos'!$E$147)/12,0)</f>
        <v>0</v>
      </c>
      <c r="DZ25" s="84">
        <f>IF(DZ16,(('Dalyvio prielaidos'!$E$137-(DZ21+DZ27)/2)*'Dalyvio prielaidos'!$E$147)/12,0)</f>
        <v>0</v>
      </c>
      <c r="EA25" s="84">
        <f t="shared" ref="EA25:EA26" si="327">SUM(DO25:DZ25)</f>
        <v>0</v>
      </c>
      <c r="EB25" s="84">
        <f>IF(EB16,(('Dalyvio prielaidos'!$E$137-(EB21+EB27)/2)*'Dalyvio prielaidos'!$E$147)/12,0)</f>
        <v>0</v>
      </c>
      <c r="EC25" s="84">
        <f>IF(EC16,(('Dalyvio prielaidos'!$E$137-(EC21+EC27)/2)*'Dalyvio prielaidos'!$E$147)/12,0)</f>
        <v>0</v>
      </c>
      <c r="ED25" s="84">
        <f>IF(ED16,(('Dalyvio prielaidos'!$E$137-(ED21+ED27)/2)*'Dalyvio prielaidos'!$E$147)/12,0)</f>
        <v>0</v>
      </c>
      <c r="EE25" s="84">
        <f>IF(EE16,(('Dalyvio prielaidos'!$E$137-(EE21+EE27)/2)*'Dalyvio prielaidos'!$E$147)/12,0)</f>
        <v>0</v>
      </c>
      <c r="EF25" s="84">
        <f>IF(EF16,(('Dalyvio prielaidos'!$E$137-(EF21+EF27)/2)*'Dalyvio prielaidos'!$E$147)/12,0)</f>
        <v>0</v>
      </c>
      <c r="EG25" s="84">
        <f>IF(EG16,(('Dalyvio prielaidos'!$E$137-(EG21+EG27)/2)*'Dalyvio prielaidos'!$E$147)/12,0)</f>
        <v>0</v>
      </c>
      <c r="EH25" s="84">
        <f>IF(EH16,(('Dalyvio prielaidos'!$E$137-(EH21+EH27)/2)*'Dalyvio prielaidos'!$E$147)/12,0)</f>
        <v>0</v>
      </c>
      <c r="EI25" s="84">
        <f>IF(EI16,(('Dalyvio prielaidos'!$E$137-(EI21+EI27)/2)*'Dalyvio prielaidos'!$E$147)/12,0)</f>
        <v>0</v>
      </c>
      <c r="EJ25" s="84">
        <f>IF(EJ16,(('Dalyvio prielaidos'!$E$137-(EJ21+EJ27)/2)*'Dalyvio prielaidos'!$E$147)/12,0)</f>
        <v>0</v>
      </c>
      <c r="EK25" s="84">
        <f>IF(EK16,(('Dalyvio prielaidos'!$E$137-(EK21+EK27)/2)*'Dalyvio prielaidos'!$E$147)/12,0)</f>
        <v>0</v>
      </c>
      <c r="EL25" s="84">
        <f>IF(EL16,(('Dalyvio prielaidos'!$E$137-(EL21+EL27)/2)*'Dalyvio prielaidos'!$E$147)/12,0)</f>
        <v>0</v>
      </c>
      <c r="EM25" s="84">
        <f>IF(EM16,(('Dalyvio prielaidos'!$E$137-(EM21+EM27)/2)*'Dalyvio prielaidos'!$E$147)/12,0)</f>
        <v>0</v>
      </c>
      <c r="EN25" s="84">
        <f t="shared" ref="EN25:EN26" si="328">SUM(EB25:EM25)</f>
        <v>0</v>
      </c>
      <c r="EO25" s="84">
        <f>IF(EO16,(('Dalyvio prielaidos'!$E$137-(EO21+EO27)/2)*'Dalyvio prielaidos'!$E$147)/12,0)</f>
        <v>0</v>
      </c>
      <c r="EP25" s="84">
        <f>IF(EP16,(('Dalyvio prielaidos'!$E$137-(EP21+EP27)/2)*'Dalyvio prielaidos'!$E$147)/12,0)</f>
        <v>0</v>
      </c>
      <c r="EQ25" s="84">
        <f>IF(EQ16,(('Dalyvio prielaidos'!$E$137-(EQ21+EQ27)/2)*'Dalyvio prielaidos'!$E$147)/12,0)</f>
        <v>0</v>
      </c>
      <c r="ER25" s="84">
        <f>IF(ER16,(('Dalyvio prielaidos'!$E$137-(ER21+ER27)/2)*'Dalyvio prielaidos'!$E$147)/12,0)</f>
        <v>0</v>
      </c>
      <c r="ES25" s="84">
        <f>IF(ES16,(('Dalyvio prielaidos'!$E$137-(ES21+ES27)/2)*'Dalyvio prielaidos'!$E$147)/12,0)</f>
        <v>0</v>
      </c>
      <c r="ET25" s="84">
        <f>IF(ET16,(('Dalyvio prielaidos'!$E$137-(ET21+ET27)/2)*'Dalyvio prielaidos'!$E$147)/12,0)</f>
        <v>0</v>
      </c>
      <c r="EU25" s="84">
        <f>IF(EU16,(('Dalyvio prielaidos'!$E$137-(EU21+EU27)/2)*'Dalyvio prielaidos'!$E$147)/12,0)</f>
        <v>0</v>
      </c>
      <c r="EV25" s="84">
        <f>IF(EV16,(('Dalyvio prielaidos'!$E$137-(EV21+EV27)/2)*'Dalyvio prielaidos'!$E$147)/12,0)</f>
        <v>0</v>
      </c>
      <c r="EW25" s="84">
        <f>IF(EW16,(('Dalyvio prielaidos'!$E$137-(EW21+EW27)/2)*'Dalyvio prielaidos'!$E$147)/12,0)</f>
        <v>0</v>
      </c>
      <c r="EX25" s="84">
        <f>IF(EX16,(('Dalyvio prielaidos'!$E$137-(EX21+EX27)/2)*'Dalyvio prielaidos'!$E$147)/12,0)</f>
        <v>0</v>
      </c>
      <c r="EY25" s="84">
        <f>IF(EY16,(('Dalyvio prielaidos'!$E$137-(EY21+EY27)/2)*'Dalyvio prielaidos'!$E$147)/12,0)</f>
        <v>0</v>
      </c>
      <c r="EZ25" s="84">
        <f>IF(EZ16,(('Dalyvio prielaidos'!$E$137-(EZ21+EZ27)/2)*'Dalyvio prielaidos'!$E$147)/12,0)</f>
        <v>0</v>
      </c>
      <c r="FA25" s="84">
        <f t="shared" ref="FA25:FA26" si="329">SUM(EO25:EZ25)</f>
        <v>0</v>
      </c>
      <c r="FB25" s="84">
        <f>IF(FB16,(('Dalyvio prielaidos'!$E$137-(FB21+FB27)/2)*'Dalyvio prielaidos'!$E$147)/12,0)</f>
        <v>0</v>
      </c>
      <c r="FC25" s="84">
        <f>IF(FC16,(('Dalyvio prielaidos'!$E$137-(FC21+FC27)/2)*'Dalyvio prielaidos'!$E$147)/12,0)</f>
        <v>0</v>
      </c>
      <c r="FD25" s="84">
        <f>IF(FD16,(('Dalyvio prielaidos'!$E$137-(FD21+FD27)/2)*'Dalyvio prielaidos'!$E$147)/12,0)</f>
        <v>0</v>
      </c>
      <c r="FE25" s="84">
        <f>IF(FE16,(('Dalyvio prielaidos'!$E$137-(FE21+FE27)/2)*'Dalyvio prielaidos'!$E$147)/12,0)</f>
        <v>0</v>
      </c>
      <c r="FF25" s="84">
        <f>IF(FF16,(('Dalyvio prielaidos'!$E$137-(FF21+FF27)/2)*'Dalyvio prielaidos'!$E$147)/12,0)</f>
        <v>0</v>
      </c>
      <c r="FG25" s="84">
        <f>IF(FG16,(('Dalyvio prielaidos'!$E$137-(FG21+FG27)/2)*'Dalyvio prielaidos'!$E$147)/12,0)</f>
        <v>0</v>
      </c>
      <c r="FH25" s="84">
        <f>IF(FH16,(('Dalyvio prielaidos'!$E$137-(FH21+FH27)/2)*'Dalyvio prielaidos'!$E$147)/12,0)</f>
        <v>0</v>
      </c>
      <c r="FI25" s="84">
        <f>IF(FI16,(('Dalyvio prielaidos'!$E$137-(FI21+FI27)/2)*'Dalyvio prielaidos'!$E$147)/12,0)</f>
        <v>0</v>
      </c>
      <c r="FJ25" s="84">
        <f>IF(FJ16,(('Dalyvio prielaidos'!$E$137-(FJ21+FJ27)/2)*'Dalyvio prielaidos'!$E$147)/12,0)</f>
        <v>0</v>
      </c>
      <c r="FK25" s="84">
        <f>IF(FK16,(('Dalyvio prielaidos'!$E$137-(FK21+FK27)/2)*'Dalyvio prielaidos'!$E$147)/12,0)</f>
        <v>0</v>
      </c>
      <c r="FL25" s="84">
        <f>IF(FL16,(('Dalyvio prielaidos'!$E$137-(FL21+FL27)/2)*'Dalyvio prielaidos'!$E$147)/12,0)</f>
        <v>0</v>
      </c>
      <c r="FM25" s="84">
        <f>IF(FM16,(('Dalyvio prielaidos'!$E$137-(FM21+FM27)/2)*'Dalyvio prielaidos'!$E$147)/12,0)</f>
        <v>0</v>
      </c>
      <c r="FN25" s="84">
        <f t="shared" ref="FN25:FN26" si="330">SUM(FB25:FM25)</f>
        <v>0</v>
      </c>
      <c r="FO25" s="84">
        <f>IF(FO16,(('Dalyvio prielaidos'!$E$137-(FO21+FO27)/2)*'Dalyvio prielaidos'!$E$147)/12,0)</f>
        <v>0</v>
      </c>
      <c r="FP25" s="84">
        <f>IF(FP16,(('Dalyvio prielaidos'!$E$137-(FP21+FP27)/2)*'Dalyvio prielaidos'!$E$147)/12,0)</f>
        <v>0</v>
      </c>
      <c r="FQ25" s="84">
        <f>IF(FQ16,(('Dalyvio prielaidos'!$E$137-(FQ21+FQ27)/2)*'Dalyvio prielaidos'!$E$147)/12,0)</f>
        <v>0</v>
      </c>
      <c r="FR25" s="84">
        <f>IF(FR16,(('Dalyvio prielaidos'!$E$137-(FR21+FR27)/2)*'Dalyvio prielaidos'!$E$147)/12,0)</f>
        <v>0</v>
      </c>
      <c r="FS25" s="84">
        <f>IF(FS16,(('Dalyvio prielaidos'!$E$137-(FS21+FS27)/2)*'Dalyvio prielaidos'!$E$147)/12,0)</f>
        <v>0</v>
      </c>
      <c r="FT25" s="84">
        <f>IF(FT16,(('Dalyvio prielaidos'!$E$137-(FT21+FT27)/2)*'Dalyvio prielaidos'!$E$147)/12,0)</f>
        <v>0</v>
      </c>
      <c r="FU25" s="84">
        <f>IF(FU16,(('Dalyvio prielaidos'!$E$137-(FU21+FU27)/2)*'Dalyvio prielaidos'!$E$147)/12,0)</f>
        <v>0</v>
      </c>
      <c r="FV25" s="84">
        <f>IF(FV16,(('Dalyvio prielaidos'!$E$137-(FV21+FV27)/2)*'Dalyvio prielaidos'!$E$147)/12,0)</f>
        <v>0</v>
      </c>
      <c r="FW25" s="84">
        <f>IF(FW16,(('Dalyvio prielaidos'!$E$137-(FW21+FW27)/2)*'Dalyvio prielaidos'!$E$147)/12,0)</f>
        <v>0</v>
      </c>
      <c r="FX25" s="84">
        <f>IF(FX16,(('Dalyvio prielaidos'!$E$137-(FX21+FX27)/2)*'Dalyvio prielaidos'!$E$147)/12,0)</f>
        <v>0</v>
      </c>
      <c r="FY25" s="84">
        <f>IF(FY16,(('Dalyvio prielaidos'!$E$137-(FY21+FY27)/2)*'Dalyvio prielaidos'!$E$147)/12,0)</f>
        <v>0</v>
      </c>
      <c r="FZ25" s="84">
        <f>IF(FZ16,(('Dalyvio prielaidos'!$E$137-(FZ21+FZ27)/2)*'Dalyvio prielaidos'!$E$147)/12,0)</f>
        <v>0</v>
      </c>
      <c r="GA25" s="84">
        <f t="shared" ref="GA25:GA26" si="331">SUM(FO25:FZ25)</f>
        <v>0</v>
      </c>
      <c r="GB25" s="84">
        <f>IF(GB16,(('Dalyvio prielaidos'!$E$137-(GB21+GB27)/2)*'Dalyvio prielaidos'!$E$147)/12,0)</f>
        <v>0</v>
      </c>
      <c r="GC25" s="84">
        <f>IF(GC16,(('Dalyvio prielaidos'!$E$137-(GC21+GC27)/2)*'Dalyvio prielaidos'!$E$147)/12,0)</f>
        <v>0</v>
      </c>
      <c r="GD25" s="84">
        <f>IF(GD16,(('Dalyvio prielaidos'!$E$137-(GD21+GD27)/2)*'Dalyvio prielaidos'!$E$147)/12,0)</f>
        <v>0</v>
      </c>
      <c r="GE25" s="84">
        <f>IF(GE16,(('Dalyvio prielaidos'!$E$137-(GE21+GE27)/2)*'Dalyvio prielaidos'!$E$147)/12,0)</f>
        <v>0</v>
      </c>
      <c r="GF25" s="84">
        <f>IF(GF16,(('Dalyvio prielaidos'!$E$137-(GF21+GF27)/2)*'Dalyvio prielaidos'!$E$147)/12,0)</f>
        <v>0</v>
      </c>
      <c r="GG25" s="84">
        <f>IF(GG16,(('Dalyvio prielaidos'!$E$137-(GG21+GG27)/2)*'Dalyvio prielaidos'!$E$147)/12,0)</f>
        <v>0</v>
      </c>
      <c r="GH25" s="84">
        <f>IF(GH16,(('Dalyvio prielaidos'!$E$137-(GH21+GH27)/2)*'Dalyvio prielaidos'!$E$147)/12,0)</f>
        <v>0</v>
      </c>
      <c r="GI25" s="84">
        <f>IF(GI16,(('Dalyvio prielaidos'!$E$137-(GI21+GI27)/2)*'Dalyvio prielaidos'!$E$147)/12,0)</f>
        <v>0</v>
      </c>
      <c r="GJ25" s="84">
        <f>IF(GJ16,(('Dalyvio prielaidos'!$E$137-(GJ21+GJ27)/2)*'Dalyvio prielaidos'!$E$147)/12,0)</f>
        <v>0</v>
      </c>
      <c r="GK25" s="84">
        <f>IF(GK16,(('Dalyvio prielaidos'!$E$137-(GK21+GK27)/2)*'Dalyvio prielaidos'!$E$147)/12,0)</f>
        <v>0</v>
      </c>
      <c r="GL25" s="84">
        <f>IF(GL16,(('Dalyvio prielaidos'!$E$137-(GL21+GL27)/2)*'Dalyvio prielaidos'!$E$147)/12,0)</f>
        <v>0</v>
      </c>
      <c r="GM25" s="84">
        <f>IF(GM16,(('Dalyvio prielaidos'!$E$137-(GM21+GM27)/2)*'Dalyvio prielaidos'!$E$147)/12,0)</f>
        <v>0</v>
      </c>
      <c r="GN25" s="84">
        <f t="shared" ref="GN25:GN26" si="332">SUM(GB25:GM25)</f>
        <v>0</v>
      </c>
      <c r="GO25" s="84">
        <f>IF(GO16,(('Dalyvio prielaidos'!$E$137-(GO21+GO27)/2)*'Dalyvio prielaidos'!$E$147)/12,0)</f>
        <v>0</v>
      </c>
      <c r="GP25" s="84">
        <f>IF(GP16,(('Dalyvio prielaidos'!$E$137-(GP21+GP27)/2)*'Dalyvio prielaidos'!$E$147)/12,0)</f>
        <v>0</v>
      </c>
      <c r="GQ25" s="84">
        <f>IF(GQ16,(('Dalyvio prielaidos'!$E$137-(GQ21+GQ27)/2)*'Dalyvio prielaidos'!$E$147)/12,0)</f>
        <v>0</v>
      </c>
      <c r="GR25" s="84">
        <f>IF(GR16,(('Dalyvio prielaidos'!$E$137-(GR21+GR27)/2)*'Dalyvio prielaidos'!$E$147)/12,0)</f>
        <v>0</v>
      </c>
      <c r="GS25" s="84">
        <f>IF(GS16,(('Dalyvio prielaidos'!$E$137-(GS21+GS27)/2)*'Dalyvio prielaidos'!$E$147)/12,0)</f>
        <v>0</v>
      </c>
      <c r="GT25" s="84">
        <f>IF(GT16,(('Dalyvio prielaidos'!$E$137-(GT21+GT27)/2)*'Dalyvio prielaidos'!$E$147)/12,0)</f>
        <v>0</v>
      </c>
      <c r="GU25" s="84">
        <f>IF(GU16,(('Dalyvio prielaidos'!$E$137-(GU21+GU27)/2)*'Dalyvio prielaidos'!$E$147)/12,0)</f>
        <v>0</v>
      </c>
      <c r="GV25" s="84">
        <f>IF(GV16,(('Dalyvio prielaidos'!$E$137-(GV21+GV27)/2)*'Dalyvio prielaidos'!$E$147)/12,0)</f>
        <v>0</v>
      </c>
      <c r="GW25" s="84">
        <f>IF(GW16,(('Dalyvio prielaidos'!$E$137-(GW21+GW27)/2)*'Dalyvio prielaidos'!$E$147)/12,0)</f>
        <v>0</v>
      </c>
      <c r="GX25" s="84">
        <f>IF(GX16,(('Dalyvio prielaidos'!$E$137-(GX21+GX27)/2)*'Dalyvio prielaidos'!$E$147)/12,0)</f>
        <v>0</v>
      </c>
      <c r="GY25" s="84">
        <f>IF(GY16,(('Dalyvio prielaidos'!$E$137-(GY21+GY27)/2)*'Dalyvio prielaidos'!$E$147)/12,0)</f>
        <v>0</v>
      </c>
      <c r="GZ25" s="84">
        <f>IF(GZ16,(('Dalyvio prielaidos'!$E$137-(GZ21+GZ27)/2)*'Dalyvio prielaidos'!$E$147)/12,0)</f>
        <v>0</v>
      </c>
      <c r="HA25" s="84">
        <f t="shared" ref="HA25:HA26" si="333">SUM(GO25:GZ25)</f>
        <v>0</v>
      </c>
      <c r="HB25" s="84">
        <f>IF(HB16,(('Dalyvio prielaidos'!$E$137-(HB21+HB27)/2)*'Dalyvio prielaidos'!$E$147)/12,0)</f>
        <v>0</v>
      </c>
      <c r="HC25" s="84">
        <f>IF(HC16,(('Dalyvio prielaidos'!$E$137-(HC21+HC27)/2)*'Dalyvio prielaidos'!$E$147)/12,0)</f>
        <v>0</v>
      </c>
      <c r="HD25" s="84">
        <f>IF(HD16,(('Dalyvio prielaidos'!$E$137-(HD21+HD27)/2)*'Dalyvio prielaidos'!$E$147)/12,0)</f>
        <v>0</v>
      </c>
      <c r="HE25" s="84">
        <f>IF(HE16,(('Dalyvio prielaidos'!$E$137-(HE21+HE27)/2)*'Dalyvio prielaidos'!$E$147)/12,0)</f>
        <v>0</v>
      </c>
      <c r="HF25" s="84">
        <f>IF(HF16,(('Dalyvio prielaidos'!$E$137-(HF21+HF27)/2)*'Dalyvio prielaidos'!$E$147)/12,0)</f>
        <v>0</v>
      </c>
      <c r="HG25" s="84">
        <f>IF(HG16,(('Dalyvio prielaidos'!$E$137-(HG21+HG27)/2)*'Dalyvio prielaidos'!$E$147)/12,0)</f>
        <v>0</v>
      </c>
      <c r="HH25" s="84">
        <f>IF(HH16,(('Dalyvio prielaidos'!$E$137-(HH21+HH27)/2)*'Dalyvio prielaidos'!$E$147)/12,0)</f>
        <v>0</v>
      </c>
      <c r="HI25" s="84">
        <f>IF(HI16,(('Dalyvio prielaidos'!$E$137-(HI21+HI27)/2)*'Dalyvio prielaidos'!$E$147)/12,0)</f>
        <v>0</v>
      </c>
      <c r="HJ25" s="84">
        <f>IF(HJ16,(('Dalyvio prielaidos'!$E$137-(HJ21+HJ27)/2)*'Dalyvio prielaidos'!$E$147)/12,0)</f>
        <v>0</v>
      </c>
      <c r="HK25" s="84">
        <f>IF(HK16,(('Dalyvio prielaidos'!$E$137-(HK21+HK27)/2)*'Dalyvio prielaidos'!$E$147)/12,0)</f>
        <v>0</v>
      </c>
      <c r="HL25" s="84">
        <f>IF(HL16,(('Dalyvio prielaidos'!$E$137-(HL21+HL27)/2)*'Dalyvio prielaidos'!$E$147)/12,0)</f>
        <v>0</v>
      </c>
      <c r="HM25" s="84">
        <f>IF(HM16,(('Dalyvio prielaidos'!$E$137-(HM21+HM27)/2)*'Dalyvio prielaidos'!$E$147)/12,0)</f>
        <v>0</v>
      </c>
      <c r="HN25" s="84">
        <f t="shared" ref="HN25:HN26" si="334">SUM(HB25:HM25)</f>
        <v>0</v>
      </c>
      <c r="HO25" s="84">
        <f>IF(HO16,(('Dalyvio prielaidos'!$E$137-(HO21+HO27)/2)*'Dalyvio prielaidos'!$E$147)/12,0)</f>
        <v>0</v>
      </c>
      <c r="HP25" s="84">
        <f>IF(HP16,(('Dalyvio prielaidos'!$E$137-(HP21+HP27)/2)*'Dalyvio prielaidos'!$E$147)/12,0)</f>
        <v>0</v>
      </c>
      <c r="HQ25" s="84">
        <f>IF(HQ16,(('Dalyvio prielaidos'!$E$137-(HQ21+HQ27)/2)*'Dalyvio prielaidos'!$E$147)/12,0)</f>
        <v>0</v>
      </c>
      <c r="HR25" s="84">
        <f>IF(HR16,(('Dalyvio prielaidos'!$E$137-(HR21+HR27)/2)*'Dalyvio prielaidos'!$E$147)/12,0)</f>
        <v>0</v>
      </c>
      <c r="HS25" s="84">
        <f>IF(HS16,(('Dalyvio prielaidos'!$E$137-(HS21+HS27)/2)*'Dalyvio prielaidos'!$E$147)/12,0)</f>
        <v>0</v>
      </c>
      <c r="HT25" s="84">
        <f>IF(HT16,(('Dalyvio prielaidos'!$E$137-(HT21+HT27)/2)*'Dalyvio prielaidos'!$E$147)/12,0)</f>
        <v>0</v>
      </c>
      <c r="HU25" s="84">
        <f>IF(HU16,(('Dalyvio prielaidos'!$E$137-(HU21+HU27)/2)*'Dalyvio prielaidos'!$E$147)/12,0)</f>
        <v>0</v>
      </c>
      <c r="HV25" s="84">
        <f>IF(HV16,(('Dalyvio prielaidos'!$E$137-(HV21+HV27)/2)*'Dalyvio prielaidos'!$E$147)/12,0)</f>
        <v>0</v>
      </c>
      <c r="HW25" s="84">
        <f>IF(HW16,(('Dalyvio prielaidos'!$E$137-(HW21+HW27)/2)*'Dalyvio prielaidos'!$E$147)/12,0)</f>
        <v>0</v>
      </c>
      <c r="HX25" s="84">
        <f>IF(HX16,(('Dalyvio prielaidos'!$E$137-(HX21+HX27)/2)*'Dalyvio prielaidos'!$E$147)/12,0)</f>
        <v>0</v>
      </c>
      <c r="HY25" s="84">
        <f>IF(HY16,(('Dalyvio prielaidos'!$E$137-(HY21+HY27)/2)*'Dalyvio prielaidos'!$E$147)/12,0)</f>
        <v>0</v>
      </c>
      <c r="HZ25" s="84">
        <f>IF(HZ16,(('Dalyvio prielaidos'!$E$137-(HZ21+HZ27)/2)*'Dalyvio prielaidos'!$E$147)/12,0)</f>
        <v>0</v>
      </c>
      <c r="IA25" s="84">
        <f t="shared" ref="IA25:IA26" si="335">SUM(HO25:HZ25)</f>
        <v>0</v>
      </c>
      <c r="IB25" s="84">
        <f>IF(IB16,(('Dalyvio prielaidos'!$E$137-(IB21+IB27)/2)*'Dalyvio prielaidos'!$E$147)/12,0)</f>
        <v>0</v>
      </c>
      <c r="IC25" s="84">
        <f>IF(IC16,(('Dalyvio prielaidos'!$E$137-(IC21+IC27)/2)*'Dalyvio prielaidos'!$E$147)/12,0)</f>
        <v>0</v>
      </c>
      <c r="ID25" s="84">
        <f>IF(ID16,(('Dalyvio prielaidos'!$E$137-(ID21+ID27)/2)*'Dalyvio prielaidos'!$E$147)/12,0)</f>
        <v>0</v>
      </c>
      <c r="IE25" s="84">
        <f>IF(IE16,(('Dalyvio prielaidos'!$E$137-(IE21+IE27)/2)*'Dalyvio prielaidos'!$E$147)/12,0)</f>
        <v>0</v>
      </c>
      <c r="IF25" s="84">
        <f>IF(IF16,(('Dalyvio prielaidos'!$E$137-(IF21+IF27)/2)*'Dalyvio prielaidos'!$E$147)/12,0)</f>
        <v>0</v>
      </c>
      <c r="IG25" s="84">
        <f>IF(IG16,(('Dalyvio prielaidos'!$E$137-(IG21+IG27)/2)*'Dalyvio prielaidos'!$E$147)/12,0)</f>
        <v>0</v>
      </c>
      <c r="IH25" s="84">
        <f>IF(IH16,(('Dalyvio prielaidos'!$E$137-(IH21+IH27)/2)*'Dalyvio prielaidos'!$E$147)/12,0)</f>
        <v>0</v>
      </c>
      <c r="II25" s="84">
        <f>IF(II16,(('Dalyvio prielaidos'!$E$137-(II21+II27)/2)*'Dalyvio prielaidos'!$E$147)/12,0)</f>
        <v>0</v>
      </c>
      <c r="IJ25" s="84">
        <f>IF(IJ16,(('Dalyvio prielaidos'!$E$137-(IJ21+IJ27)/2)*'Dalyvio prielaidos'!$E$147)/12,0)</f>
        <v>0</v>
      </c>
      <c r="IK25" s="84">
        <f>IF(IK16,(('Dalyvio prielaidos'!$E$137-(IK21+IK27)/2)*'Dalyvio prielaidos'!$E$147)/12,0)</f>
        <v>0</v>
      </c>
      <c r="IL25" s="84">
        <f>IF(IL16,(('Dalyvio prielaidos'!$E$137-(IL21+IL27)/2)*'Dalyvio prielaidos'!$E$147)/12,0)</f>
        <v>0</v>
      </c>
      <c r="IM25" s="84">
        <f>IF(IM16,(('Dalyvio prielaidos'!$E$137-(IM21+IM27)/2)*'Dalyvio prielaidos'!$E$147)/12,0)</f>
        <v>0</v>
      </c>
      <c r="IN25" s="84">
        <f t="shared" ref="IN25:IN26" si="336">SUM(IB25:IM25)</f>
        <v>0</v>
      </c>
      <c r="IO25" s="84">
        <f>IF(IO16,(('Dalyvio prielaidos'!$E$137-(IO21+IO27)/2)*'Dalyvio prielaidos'!$E$147)/12,0)</f>
        <v>0</v>
      </c>
      <c r="IP25" s="84">
        <f>IF(IP16,(('Dalyvio prielaidos'!$E$137-(IP21+IP27)/2)*'Dalyvio prielaidos'!$E$147)/12,0)</f>
        <v>0</v>
      </c>
      <c r="IQ25" s="84">
        <f>IF(IQ16,(('Dalyvio prielaidos'!$E$137-(IQ21+IQ27)/2)*'Dalyvio prielaidos'!$E$147)/12,0)</f>
        <v>0</v>
      </c>
      <c r="IR25" s="84">
        <f>IF(IR16,(('Dalyvio prielaidos'!$E$137-(IR21+IR27)/2)*'Dalyvio prielaidos'!$E$147)/12,0)</f>
        <v>0</v>
      </c>
      <c r="IS25" s="84">
        <f>IF(IS16,(('Dalyvio prielaidos'!$E$137-(IS21+IS27)/2)*'Dalyvio prielaidos'!$E$147)/12,0)</f>
        <v>0</v>
      </c>
      <c r="IT25" s="84">
        <f>IF(IT16,(('Dalyvio prielaidos'!$E$137-(IT21+IT27)/2)*'Dalyvio prielaidos'!$E$147)/12,0)</f>
        <v>0</v>
      </c>
      <c r="IU25" s="84">
        <f>IF(IU16,(('Dalyvio prielaidos'!$E$137-(IU21+IU27)/2)*'Dalyvio prielaidos'!$E$147)/12,0)</f>
        <v>0</v>
      </c>
      <c r="IV25" s="84">
        <f>IF(IV16,(('Dalyvio prielaidos'!$E$137-(IV21+IV27)/2)*'Dalyvio prielaidos'!$E$147)/12,0)</f>
        <v>0</v>
      </c>
      <c r="IW25" s="84">
        <f>IF(IW16,(('Dalyvio prielaidos'!$E$137-(IW21+IW27)/2)*'Dalyvio prielaidos'!$E$147)/12,0)</f>
        <v>0</v>
      </c>
      <c r="IX25" s="84">
        <f>IF(IX16,(('Dalyvio prielaidos'!$E$137-(IX21+IX27)/2)*'Dalyvio prielaidos'!$E$147)/12,0)</f>
        <v>0</v>
      </c>
      <c r="IY25" s="84">
        <f>IF(IY16,(('Dalyvio prielaidos'!$E$137-(IY21+IY27)/2)*'Dalyvio prielaidos'!$E$147)/12,0)</f>
        <v>0</v>
      </c>
      <c r="IZ25" s="84">
        <f>IF(IZ16,(('Dalyvio prielaidos'!$E$137-(IZ21+IZ27)/2)*'Dalyvio prielaidos'!$E$147)/12,0)</f>
        <v>0</v>
      </c>
      <c r="JA25" s="84">
        <f t="shared" ref="JA25:JA26" si="337">SUM(IO25:IZ25)</f>
        <v>0</v>
      </c>
      <c r="JB25" s="84">
        <f>IF(JB16,(('Dalyvio prielaidos'!$E$137-(JB21+JB27)/2)*'Dalyvio prielaidos'!$E$147)/12,0)</f>
        <v>0</v>
      </c>
      <c r="JC25" s="84">
        <f>IF(JC16,(('Dalyvio prielaidos'!$E$137-(JC21+JC27)/2)*'Dalyvio prielaidos'!$E$147)/12,0)</f>
        <v>0</v>
      </c>
      <c r="JD25" s="84">
        <f>IF(JD16,(('Dalyvio prielaidos'!$E$137-(JD21+JD27)/2)*'Dalyvio prielaidos'!$E$147)/12,0)</f>
        <v>0</v>
      </c>
      <c r="JE25" s="84">
        <f>IF(JE16,(('Dalyvio prielaidos'!$E$137-(JE21+JE27)/2)*'Dalyvio prielaidos'!$E$147)/12,0)</f>
        <v>0</v>
      </c>
      <c r="JF25" s="84">
        <f>IF(JF16,(('Dalyvio prielaidos'!$E$137-(JF21+JF27)/2)*'Dalyvio prielaidos'!$E$147)/12,0)</f>
        <v>0</v>
      </c>
      <c r="JG25" s="84">
        <f>IF(JG16,(('Dalyvio prielaidos'!$E$137-(JG21+JG27)/2)*'Dalyvio prielaidos'!$E$147)/12,0)</f>
        <v>0</v>
      </c>
      <c r="JH25" s="84">
        <f>IF(JH16,(('Dalyvio prielaidos'!$E$137-(JH21+JH27)/2)*'Dalyvio prielaidos'!$E$147)/12,0)</f>
        <v>0</v>
      </c>
      <c r="JI25" s="84">
        <f>IF(JI16,(('Dalyvio prielaidos'!$E$137-(JI21+JI27)/2)*'Dalyvio prielaidos'!$E$147)/12,0)</f>
        <v>0</v>
      </c>
      <c r="JJ25" s="84">
        <f>IF(JJ16,(('Dalyvio prielaidos'!$E$137-(JJ21+JJ27)/2)*'Dalyvio prielaidos'!$E$147)/12,0)</f>
        <v>0</v>
      </c>
      <c r="JK25" s="84">
        <f>IF(JK16,(('Dalyvio prielaidos'!$E$137-(JK21+JK27)/2)*'Dalyvio prielaidos'!$E$147)/12,0)</f>
        <v>0</v>
      </c>
      <c r="JL25" s="84">
        <f>IF(JL16,(('Dalyvio prielaidos'!$E$137-(JL21+JL27)/2)*'Dalyvio prielaidos'!$E$147)/12,0)</f>
        <v>0</v>
      </c>
      <c r="JM25" s="84">
        <f>IF(JM16,(('Dalyvio prielaidos'!$E$137-(JM21+JM27)/2)*'Dalyvio prielaidos'!$E$147)/12,0)</f>
        <v>0</v>
      </c>
      <c r="JN25" s="84">
        <f t="shared" ref="JN25:JN26" si="338">SUM(JB25:JM25)</f>
        <v>0</v>
      </c>
      <c r="JO25" s="84">
        <f>IF(JO16,(('Dalyvio prielaidos'!$E$137-(JO21+JO27)/2)*'Dalyvio prielaidos'!$E$147)/12,0)</f>
        <v>0</v>
      </c>
      <c r="JP25" s="84">
        <f>IF(JP16,(('Dalyvio prielaidos'!$E$137-(JP21+JP27)/2)*'Dalyvio prielaidos'!$E$147)/12,0)</f>
        <v>0</v>
      </c>
      <c r="JQ25" s="84">
        <f>IF(JQ16,(('Dalyvio prielaidos'!$E$137-(JQ21+JQ27)/2)*'Dalyvio prielaidos'!$E$147)/12,0)</f>
        <v>0</v>
      </c>
      <c r="JR25" s="84">
        <f>IF(JR16,(('Dalyvio prielaidos'!$E$137-(JR21+JR27)/2)*'Dalyvio prielaidos'!$E$147)/12,0)</f>
        <v>0</v>
      </c>
      <c r="JS25" s="84">
        <f>IF(JS16,(('Dalyvio prielaidos'!$E$137-(JS21+JS27)/2)*'Dalyvio prielaidos'!$E$147)/12,0)</f>
        <v>0</v>
      </c>
      <c r="JT25" s="84">
        <f>IF(JT16,(('Dalyvio prielaidos'!$E$137-(JT21+JT27)/2)*'Dalyvio prielaidos'!$E$147)/12,0)</f>
        <v>0</v>
      </c>
      <c r="JU25" s="84">
        <f>IF(JU16,(('Dalyvio prielaidos'!$E$137-(JU21+JU27)/2)*'Dalyvio prielaidos'!$E$147)/12,0)</f>
        <v>0</v>
      </c>
      <c r="JV25" s="84">
        <f>IF(JV16,(('Dalyvio prielaidos'!$E$137-(JV21+JV27)/2)*'Dalyvio prielaidos'!$E$147)/12,0)</f>
        <v>0</v>
      </c>
      <c r="JW25" s="84">
        <f>IF(JW16,(('Dalyvio prielaidos'!$E$137-(JW21+JW27)/2)*'Dalyvio prielaidos'!$E$147)/12,0)</f>
        <v>0</v>
      </c>
      <c r="JX25" s="84">
        <f>IF(JX16,(('Dalyvio prielaidos'!$E$137-(JX21+JX27)/2)*'Dalyvio prielaidos'!$E$147)/12,0)</f>
        <v>0</v>
      </c>
      <c r="JY25" s="84">
        <f>IF(JY16,(('Dalyvio prielaidos'!$E$137-(JY21+JY27)/2)*'Dalyvio prielaidos'!$E$147)/12,0)</f>
        <v>0</v>
      </c>
      <c r="JZ25" s="84">
        <f>IF(JZ16,(('Dalyvio prielaidos'!$E$137-(JZ21+JZ27)/2)*'Dalyvio prielaidos'!$E$147)/12,0)</f>
        <v>0</v>
      </c>
      <c r="KA25" s="84">
        <f t="shared" ref="KA25:KA26" si="339">SUM(JO25:JZ25)</f>
        <v>0</v>
      </c>
      <c r="KB25" s="84">
        <f>IF(KB16,(('Dalyvio prielaidos'!$E$137-(KB21+KB27)/2)*'Dalyvio prielaidos'!$E$147)/12,0)</f>
        <v>0</v>
      </c>
      <c r="KC25" s="84">
        <f>IF(KC16,(('Dalyvio prielaidos'!$E$137-(KC21+KC27)/2)*'Dalyvio prielaidos'!$E$147)/12,0)</f>
        <v>0</v>
      </c>
      <c r="KD25" s="84">
        <f>IF(KD16,(('Dalyvio prielaidos'!$E$137-(KD21+KD27)/2)*'Dalyvio prielaidos'!$E$147)/12,0)</f>
        <v>0</v>
      </c>
      <c r="KE25" s="84">
        <f>IF(KE16,(('Dalyvio prielaidos'!$E$137-(KE21+KE27)/2)*'Dalyvio prielaidos'!$E$147)/12,0)</f>
        <v>0</v>
      </c>
      <c r="KF25" s="84">
        <f>IF(KF16,(('Dalyvio prielaidos'!$E$137-(KF21+KF27)/2)*'Dalyvio prielaidos'!$E$147)/12,0)</f>
        <v>0</v>
      </c>
      <c r="KG25" s="84">
        <f>IF(KG16,(('Dalyvio prielaidos'!$E$137-(KG21+KG27)/2)*'Dalyvio prielaidos'!$E$147)/12,0)</f>
        <v>0</v>
      </c>
      <c r="KH25" s="84">
        <f>IF(KH16,(('Dalyvio prielaidos'!$E$137-(KH21+KH27)/2)*'Dalyvio prielaidos'!$E$147)/12,0)</f>
        <v>0</v>
      </c>
      <c r="KI25" s="84">
        <f>IF(KI16,(('Dalyvio prielaidos'!$E$137-(KI21+KI27)/2)*'Dalyvio prielaidos'!$E$147)/12,0)</f>
        <v>0</v>
      </c>
      <c r="KJ25" s="84">
        <f>IF(KJ16,(('Dalyvio prielaidos'!$E$137-(KJ21+KJ27)/2)*'Dalyvio prielaidos'!$E$147)/12,0)</f>
        <v>0</v>
      </c>
      <c r="KK25" s="84">
        <f>IF(KK16,(('Dalyvio prielaidos'!$E$137-(KK21+KK27)/2)*'Dalyvio prielaidos'!$E$147)/12,0)</f>
        <v>0</v>
      </c>
      <c r="KL25" s="84">
        <f>IF(KL16,(('Dalyvio prielaidos'!$E$137-(KL21+KL27)/2)*'Dalyvio prielaidos'!$E$147)/12,0)</f>
        <v>0</v>
      </c>
      <c r="KM25" s="84">
        <f>IF(KM16,(('Dalyvio prielaidos'!$E$137-(KM21+KM27)/2)*'Dalyvio prielaidos'!$E$147)/12,0)</f>
        <v>0</v>
      </c>
      <c r="KN25" s="84">
        <f t="shared" ref="KN25:KN26" si="340">SUM(KB25:KM25)</f>
        <v>0</v>
      </c>
      <c r="KO25" s="84">
        <f>IF(KO16,(('Dalyvio prielaidos'!$E$137-(KO21+KO27)/2)*'Dalyvio prielaidos'!$E$147)/12,0)</f>
        <v>0</v>
      </c>
      <c r="KP25" s="84">
        <f>IF(KP16,(('Dalyvio prielaidos'!$E$137-(KP21+KP27)/2)*'Dalyvio prielaidos'!$E$147)/12,0)</f>
        <v>0</v>
      </c>
      <c r="KQ25" s="84">
        <f>IF(KQ16,(('Dalyvio prielaidos'!$E$137-(KQ21+KQ27)/2)*'Dalyvio prielaidos'!$E$147)/12,0)</f>
        <v>0</v>
      </c>
      <c r="KR25" s="84">
        <f>IF(KR16,(('Dalyvio prielaidos'!$E$137-(KR21+KR27)/2)*'Dalyvio prielaidos'!$E$147)/12,0)</f>
        <v>0</v>
      </c>
      <c r="KS25" s="84">
        <f>IF(KS16,(('Dalyvio prielaidos'!$E$137-(KS21+KS27)/2)*'Dalyvio prielaidos'!$E$147)/12,0)</f>
        <v>0</v>
      </c>
      <c r="KT25" s="84">
        <f>IF(KT16,(('Dalyvio prielaidos'!$E$137-(KT21+KT27)/2)*'Dalyvio prielaidos'!$E$147)/12,0)</f>
        <v>0</v>
      </c>
      <c r="KU25" s="84">
        <f>IF(KU16,(('Dalyvio prielaidos'!$E$137-(KU21+KU27)/2)*'Dalyvio prielaidos'!$E$147)/12,0)</f>
        <v>0</v>
      </c>
      <c r="KV25" s="84">
        <f>IF(KV16,(('Dalyvio prielaidos'!$E$137-(KV21+KV27)/2)*'Dalyvio prielaidos'!$E$147)/12,0)</f>
        <v>0</v>
      </c>
      <c r="KW25" s="84">
        <f>IF(KW16,(('Dalyvio prielaidos'!$E$137-(KW21+KW27)/2)*'Dalyvio prielaidos'!$E$147)/12,0)</f>
        <v>0</v>
      </c>
      <c r="KX25" s="84">
        <f>IF(KX16,(('Dalyvio prielaidos'!$E$137-(KX21+KX27)/2)*'Dalyvio prielaidos'!$E$147)/12,0)</f>
        <v>0</v>
      </c>
      <c r="KY25" s="84">
        <f>IF(KY16,(('Dalyvio prielaidos'!$E$137-(KY21+KY27)/2)*'Dalyvio prielaidos'!$E$147)/12,0)</f>
        <v>0</v>
      </c>
      <c r="KZ25" s="84">
        <f>IF(KZ16,(('Dalyvio prielaidos'!$E$137-(KZ21+KZ27)/2)*'Dalyvio prielaidos'!$E$147)/12,0)</f>
        <v>0</v>
      </c>
      <c r="LA25" s="84">
        <f t="shared" ref="LA25:LA26" si="341">SUM(KO25:KZ25)</f>
        <v>0</v>
      </c>
      <c r="LB25" s="84">
        <f>IF(LB16,(('Dalyvio prielaidos'!$E$137-(LB21+LB27)/2)*'Dalyvio prielaidos'!$E$147)/12,0)</f>
        <v>0</v>
      </c>
      <c r="LC25" s="84">
        <f>IF(LC16,(('Dalyvio prielaidos'!$E$137-(LC21+LC27)/2)*'Dalyvio prielaidos'!$E$147)/12,0)</f>
        <v>0</v>
      </c>
      <c r="LD25" s="84">
        <f>IF(LD16,(('Dalyvio prielaidos'!$E$137-(LD21+LD27)/2)*'Dalyvio prielaidos'!$E$147)/12,0)</f>
        <v>0</v>
      </c>
      <c r="LE25" s="84">
        <f>IF(LE16,(('Dalyvio prielaidos'!$E$137-(LE21+LE27)/2)*'Dalyvio prielaidos'!$E$147)/12,0)</f>
        <v>0</v>
      </c>
      <c r="LF25" s="84">
        <f>IF(LF16,(('Dalyvio prielaidos'!$E$137-(LF21+LF27)/2)*'Dalyvio prielaidos'!$E$147)/12,0)</f>
        <v>0</v>
      </c>
      <c r="LG25" s="84">
        <f>IF(LG16,(('Dalyvio prielaidos'!$E$137-(LG21+LG27)/2)*'Dalyvio prielaidos'!$E$147)/12,0)</f>
        <v>0</v>
      </c>
      <c r="LH25" s="84">
        <f>IF(LH16,(('Dalyvio prielaidos'!$E$137-(LH21+LH27)/2)*'Dalyvio prielaidos'!$E$147)/12,0)</f>
        <v>0</v>
      </c>
      <c r="LI25" s="84">
        <f>IF(LI16,(('Dalyvio prielaidos'!$E$137-(LI21+LI27)/2)*'Dalyvio prielaidos'!$E$147)/12,0)</f>
        <v>0</v>
      </c>
      <c r="LJ25" s="84">
        <f>IF(LJ16,(('Dalyvio prielaidos'!$E$137-(LJ21+LJ27)/2)*'Dalyvio prielaidos'!$E$147)/12,0)</f>
        <v>0</v>
      </c>
      <c r="LK25" s="84">
        <f>IF(LK16,(('Dalyvio prielaidos'!$E$137-(LK21+LK27)/2)*'Dalyvio prielaidos'!$E$147)/12,0)</f>
        <v>0</v>
      </c>
      <c r="LL25" s="84">
        <f>IF(LL16,(('Dalyvio prielaidos'!$E$137-(LL21+LL27)/2)*'Dalyvio prielaidos'!$E$147)/12,0)</f>
        <v>0</v>
      </c>
      <c r="LM25" s="84">
        <f>IF(LM16,(('Dalyvio prielaidos'!$E$137-(LM21+LM27)/2)*'Dalyvio prielaidos'!$E$147)/12,0)</f>
        <v>0</v>
      </c>
      <c r="LN25" s="84">
        <f t="shared" ref="LN25:LN26" si="342">SUM(LB25:LM25)</f>
        <v>0</v>
      </c>
    </row>
    <row r="26" spans="1:326" s="58" customFormat="1">
      <c r="A26" s="286" t="s">
        <v>146</v>
      </c>
      <c r="B26" s="84">
        <f>IF(B14,-'Dalyvio prielaidos'!$E$137/'Dalyvio prielaidos'!$E$142/12,0)</f>
        <v>0</v>
      </c>
      <c r="C26" s="84">
        <f>IF(C14,-'Dalyvio prielaidos'!$E$137/'Dalyvio prielaidos'!$E$142/12,0)</f>
        <v>0</v>
      </c>
      <c r="D26" s="84">
        <f>IF(D14,-'Dalyvio prielaidos'!$E$137/'Dalyvio prielaidos'!$E$142/12,0)</f>
        <v>0</v>
      </c>
      <c r="E26" s="84">
        <f>IF(E14,-'Dalyvio prielaidos'!$E$137/'Dalyvio prielaidos'!$E$142/12,0)</f>
        <v>0</v>
      </c>
      <c r="F26" s="84">
        <f>IF(F14,-'Dalyvio prielaidos'!$E$137/'Dalyvio prielaidos'!$E$142/12,0)</f>
        <v>0</v>
      </c>
      <c r="G26" s="84">
        <f>IF(G14,-'Dalyvio prielaidos'!$E$137/'Dalyvio prielaidos'!$E$142/12,0)</f>
        <v>0</v>
      </c>
      <c r="H26" s="84">
        <f>IF(H14,-'Dalyvio prielaidos'!$E$137/'Dalyvio prielaidos'!$E$142/12,0)</f>
        <v>0</v>
      </c>
      <c r="I26" s="84">
        <f>IF(I14,-'Dalyvio prielaidos'!$E$137/'Dalyvio prielaidos'!$E$142/12,0)</f>
        <v>0</v>
      </c>
      <c r="J26" s="84">
        <f>IF(J14,-'Dalyvio prielaidos'!$E$137/'Dalyvio prielaidos'!$E$142/12,0)</f>
        <v>0</v>
      </c>
      <c r="K26" s="84">
        <f>IF(K14,-'Dalyvio prielaidos'!$E$137/'Dalyvio prielaidos'!$E$142/12,0)</f>
        <v>0</v>
      </c>
      <c r="L26" s="84">
        <f>IF(L14,-'Dalyvio prielaidos'!$E$137/'Dalyvio prielaidos'!$E$142/12,0)</f>
        <v>0</v>
      </c>
      <c r="M26" s="84">
        <f>IF(M14,-'Dalyvio prielaidos'!$E$137/'Dalyvio prielaidos'!$E$142/12,0)</f>
        <v>0</v>
      </c>
      <c r="N26" s="84">
        <f t="shared" si="318"/>
        <v>0</v>
      </c>
      <c r="O26" s="84">
        <f>IF(O14,-'Dalyvio prielaidos'!$E$137/'Dalyvio prielaidos'!$E$142/12,0)</f>
        <v>0</v>
      </c>
      <c r="P26" s="84">
        <f>IF(P14,-'Dalyvio prielaidos'!$E$137/'Dalyvio prielaidos'!$E$142/12,0)</f>
        <v>0</v>
      </c>
      <c r="Q26" s="84">
        <f>IF(Q14,-'Dalyvio prielaidos'!$E$137/'Dalyvio prielaidos'!$E$142/12,0)</f>
        <v>0</v>
      </c>
      <c r="R26" s="84">
        <f>IF(R14,-'Dalyvio prielaidos'!$E$137/'Dalyvio prielaidos'!$E$142/12,0)</f>
        <v>0</v>
      </c>
      <c r="S26" s="84">
        <f>IF(S14,-'Dalyvio prielaidos'!$E$137/'Dalyvio prielaidos'!$E$142/12,0)</f>
        <v>0</v>
      </c>
      <c r="T26" s="84">
        <f>IF(T14,-'Dalyvio prielaidos'!$E$137/'Dalyvio prielaidos'!$E$142/12,0)</f>
        <v>0</v>
      </c>
      <c r="U26" s="84">
        <f>IF(U14,-'Dalyvio prielaidos'!$E$137/'Dalyvio prielaidos'!$E$142/12,0)</f>
        <v>0</v>
      </c>
      <c r="V26" s="84">
        <f>IF(V14,-'Dalyvio prielaidos'!$E$137/'Dalyvio prielaidos'!$E$142/12,0)</f>
        <v>0</v>
      </c>
      <c r="W26" s="84">
        <f>IF(W14,-'Dalyvio prielaidos'!$E$137/'Dalyvio prielaidos'!$E$142/12,0)</f>
        <v>0</v>
      </c>
      <c r="X26" s="84">
        <f>IF(X14,-'Dalyvio prielaidos'!$E$137/'Dalyvio prielaidos'!$E$142/12,0)</f>
        <v>0</v>
      </c>
      <c r="Y26" s="84">
        <f>IF(Y14,-'Dalyvio prielaidos'!$E$137/'Dalyvio prielaidos'!$E$142/12,0)</f>
        <v>0</v>
      </c>
      <c r="Z26" s="84">
        <f>IF(Z14,-'Dalyvio prielaidos'!$E$137/'Dalyvio prielaidos'!$E$142/12,0)</f>
        <v>0</v>
      </c>
      <c r="AA26" s="84">
        <f t="shared" ref="AA26" si="343">SUM(O26:Z26)</f>
        <v>0</v>
      </c>
      <c r="AB26" s="84">
        <f>IF(AB14,-'Dalyvio prielaidos'!$E$137/'Dalyvio prielaidos'!$E$142/12,0)</f>
        <v>0</v>
      </c>
      <c r="AC26" s="84">
        <f>IF(AC14,-'Dalyvio prielaidos'!$E$137/'Dalyvio prielaidos'!$E$142/12,0)</f>
        <v>0</v>
      </c>
      <c r="AD26" s="84">
        <f>IF(AD14,-'Dalyvio prielaidos'!$E$137/'Dalyvio prielaidos'!$E$142/12,0)</f>
        <v>0</v>
      </c>
      <c r="AE26" s="84">
        <f>IF(AE14,-'Dalyvio prielaidos'!$E$137/'Dalyvio prielaidos'!$E$142/12,0)</f>
        <v>0</v>
      </c>
      <c r="AF26" s="84">
        <f>IF(AF14,-'Dalyvio prielaidos'!$E$137/'Dalyvio prielaidos'!$E$142/12,0)</f>
        <v>0</v>
      </c>
      <c r="AG26" s="84">
        <f>IF(AG14,-'Dalyvio prielaidos'!$E$137/'Dalyvio prielaidos'!$E$142/12,0)</f>
        <v>0</v>
      </c>
      <c r="AH26" s="84">
        <f>IF(AH14,-'Dalyvio prielaidos'!$E$137/'Dalyvio prielaidos'!$E$142/12,0)</f>
        <v>0</v>
      </c>
      <c r="AI26" s="84">
        <f>IF(AI14,-'Dalyvio prielaidos'!$E$137/'Dalyvio prielaidos'!$E$142/12,0)</f>
        <v>0</v>
      </c>
      <c r="AJ26" s="84">
        <f>IF(AJ14,-'Dalyvio prielaidos'!$E$137/'Dalyvio prielaidos'!$E$142/12,0)</f>
        <v>0</v>
      </c>
      <c r="AK26" s="84">
        <f>IF(AK14,-'Dalyvio prielaidos'!$E$137/'Dalyvio prielaidos'!$E$142/12,0)</f>
        <v>0</v>
      </c>
      <c r="AL26" s="84">
        <f>IF(AL14,-'Dalyvio prielaidos'!$E$137/'Dalyvio prielaidos'!$E$142/12,0)</f>
        <v>0</v>
      </c>
      <c r="AM26" s="84">
        <f>IF(AM14,-'Dalyvio prielaidos'!$E$137/'Dalyvio prielaidos'!$E$142/12,0)</f>
        <v>0</v>
      </c>
      <c r="AN26" s="84">
        <f t="shared" ref="AN26" si="344">SUM(AB26:AM26)</f>
        <v>0</v>
      </c>
      <c r="AO26" s="84">
        <f>IF(AO14,-'Dalyvio prielaidos'!$E$137/'Dalyvio prielaidos'!$E$142/12,0)</f>
        <v>-15151.515151515152</v>
      </c>
      <c r="AP26" s="84">
        <f>IF(AP14,-'Dalyvio prielaidos'!$E$137/'Dalyvio prielaidos'!$E$142/12,0)</f>
        <v>-15151.515151515152</v>
      </c>
      <c r="AQ26" s="84">
        <f>IF(AQ14,-'Dalyvio prielaidos'!$E$137/'Dalyvio prielaidos'!$E$142/12,0)</f>
        <v>-15151.515151515152</v>
      </c>
      <c r="AR26" s="84">
        <f>IF(AR14,-'Dalyvio prielaidos'!$E$137/'Dalyvio prielaidos'!$E$142/12,0)</f>
        <v>-15151.515151515152</v>
      </c>
      <c r="AS26" s="84">
        <f>IF(AS14,-'Dalyvio prielaidos'!$E$137/'Dalyvio prielaidos'!$E$142/12,0)</f>
        <v>-15151.515151515152</v>
      </c>
      <c r="AT26" s="84">
        <f>IF(AT14,-'Dalyvio prielaidos'!$E$137/'Dalyvio prielaidos'!$E$142/12,0)</f>
        <v>-15151.515151515152</v>
      </c>
      <c r="AU26" s="84">
        <f>IF(AU14,-'Dalyvio prielaidos'!$E$137/'Dalyvio prielaidos'!$E$142/12,0)</f>
        <v>-15151.515151515152</v>
      </c>
      <c r="AV26" s="84">
        <f>IF(AV14,-'Dalyvio prielaidos'!$E$137/'Dalyvio prielaidos'!$E$142/12,0)</f>
        <v>-15151.515151515152</v>
      </c>
      <c r="AW26" s="84">
        <f>IF(AW14,-'Dalyvio prielaidos'!$E$137/'Dalyvio prielaidos'!$E$142/12,0)</f>
        <v>-15151.515151515152</v>
      </c>
      <c r="AX26" s="84">
        <f>IF(AX14,-'Dalyvio prielaidos'!$E$137/'Dalyvio prielaidos'!$E$142/12,0)</f>
        <v>-15151.515151515152</v>
      </c>
      <c r="AY26" s="84">
        <f>IF(AY14,-'Dalyvio prielaidos'!$E$137/'Dalyvio prielaidos'!$E$142/12,0)</f>
        <v>-15151.515151515152</v>
      </c>
      <c r="AZ26" s="84">
        <f>IF(AZ14,-'Dalyvio prielaidos'!$E$137/'Dalyvio prielaidos'!$E$142/12,0)</f>
        <v>-15151.515151515152</v>
      </c>
      <c r="BA26" s="84">
        <f t="shared" si="321"/>
        <v>-181818.18181818177</v>
      </c>
      <c r="BB26" s="84">
        <f>IF(BB14,-'Dalyvio prielaidos'!$E$137/'Dalyvio prielaidos'!$E$142/12,0)</f>
        <v>-15151.515151515152</v>
      </c>
      <c r="BC26" s="84">
        <f>IF(BC14,-'Dalyvio prielaidos'!$E$137/'Dalyvio prielaidos'!$E$142/12,0)</f>
        <v>-15151.515151515152</v>
      </c>
      <c r="BD26" s="84">
        <f>IF(BD14,-'Dalyvio prielaidos'!$E$137/'Dalyvio prielaidos'!$E$142/12,0)</f>
        <v>-15151.515151515152</v>
      </c>
      <c r="BE26" s="84">
        <f>IF(BE14,-'Dalyvio prielaidos'!$E$137/'Dalyvio prielaidos'!$E$142/12,0)</f>
        <v>-15151.515151515152</v>
      </c>
      <c r="BF26" s="84">
        <f>IF(BF14,-'Dalyvio prielaidos'!$E$137/'Dalyvio prielaidos'!$E$142/12,0)</f>
        <v>-15151.515151515152</v>
      </c>
      <c r="BG26" s="84">
        <f>IF(BG14,-'Dalyvio prielaidos'!$E$137/'Dalyvio prielaidos'!$E$142/12,0)</f>
        <v>-15151.515151515152</v>
      </c>
      <c r="BH26" s="84">
        <f>IF(BH14,-'Dalyvio prielaidos'!$E$137/'Dalyvio prielaidos'!$E$142/12,0)</f>
        <v>-15151.515151515152</v>
      </c>
      <c r="BI26" s="84">
        <f>IF(BI14,-'Dalyvio prielaidos'!$E$137/'Dalyvio prielaidos'!$E$142/12,0)</f>
        <v>-15151.515151515152</v>
      </c>
      <c r="BJ26" s="84">
        <f>IF(BJ14,-'Dalyvio prielaidos'!$E$137/'Dalyvio prielaidos'!$E$142/12,0)</f>
        <v>-15151.515151515152</v>
      </c>
      <c r="BK26" s="84">
        <f>IF(BK14,-'Dalyvio prielaidos'!$E$137/'Dalyvio prielaidos'!$E$142/12,0)</f>
        <v>-15151.515151515152</v>
      </c>
      <c r="BL26" s="84">
        <f>IF(BL14,-'Dalyvio prielaidos'!$E$137/'Dalyvio prielaidos'!$E$142/12,0)</f>
        <v>-15151.515151515152</v>
      </c>
      <c r="BM26" s="84">
        <f>IF(BM14,-'Dalyvio prielaidos'!$E$137/'Dalyvio prielaidos'!$E$142/12,0)</f>
        <v>-15151.515151515152</v>
      </c>
      <c r="BN26" s="84">
        <f t="shared" si="322"/>
        <v>-181818.18181818177</v>
      </c>
      <c r="BO26" s="84">
        <f>IF(BO14,-'Dalyvio prielaidos'!$E$137/'Dalyvio prielaidos'!$E$142/12,0)</f>
        <v>-15151.515151515152</v>
      </c>
      <c r="BP26" s="84">
        <f>IF(BP14,-'Dalyvio prielaidos'!$E$137/'Dalyvio prielaidos'!$E$142/12,0)</f>
        <v>-15151.515151515152</v>
      </c>
      <c r="BQ26" s="84">
        <f>IF(BQ14,-'Dalyvio prielaidos'!$E$137/'Dalyvio prielaidos'!$E$142/12,0)</f>
        <v>-15151.515151515152</v>
      </c>
      <c r="BR26" s="84">
        <f>IF(BR14,-'Dalyvio prielaidos'!$E$137/'Dalyvio prielaidos'!$E$142/12,0)</f>
        <v>-15151.515151515152</v>
      </c>
      <c r="BS26" s="84">
        <f>IF(BS14,-'Dalyvio prielaidos'!$E$137/'Dalyvio prielaidos'!$E$142/12,0)</f>
        <v>-15151.515151515152</v>
      </c>
      <c r="BT26" s="84">
        <f>IF(BT14,-'Dalyvio prielaidos'!$E$137/'Dalyvio prielaidos'!$E$142/12,0)</f>
        <v>-15151.515151515152</v>
      </c>
      <c r="BU26" s="84">
        <f>IF(BU14,-'Dalyvio prielaidos'!$E$137/'Dalyvio prielaidos'!$E$142/12,0)</f>
        <v>-15151.515151515152</v>
      </c>
      <c r="BV26" s="84">
        <f>IF(BV14,-'Dalyvio prielaidos'!$E$137/'Dalyvio prielaidos'!$E$142/12,0)</f>
        <v>-15151.515151515152</v>
      </c>
      <c r="BW26" s="84">
        <f>IF(BW14,-'Dalyvio prielaidos'!$E$137/'Dalyvio prielaidos'!$E$142/12,0)</f>
        <v>-15151.515151515152</v>
      </c>
      <c r="BX26" s="84">
        <f>IF(BX14,-'Dalyvio prielaidos'!$E$137/'Dalyvio prielaidos'!$E$142/12,0)</f>
        <v>-15151.515151515152</v>
      </c>
      <c r="BY26" s="84">
        <f>IF(BY14,-'Dalyvio prielaidos'!$E$137/'Dalyvio prielaidos'!$E$142/12,0)</f>
        <v>-15151.515151515152</v>
      </c>
      <c r="BZ26" s="84">
        <f>IF(BZ14,-'Dalyvio prielaidos'!$E$137/'Dalyvio prielaidos'!$E$142/12,0)</f>
        <v>-15151.515151515152</v>
      </c>
      <c r="CA26" s="84">
        <f t="shared" si="323"/>
        <v>-181818.18181818177</v>
      </c>
      <c r="CB26" s="84">
        <f>IF(CB14,-'Dalyvio prielaidos'!$E$137/'Dalyvio prielaidos'!$E$142/12,0)</f>
        <v>-15151.515151515152</v>
      </c>
      <c r="CC26" s="84">
        <f>IF(CC14,-'Dalyvio prielaidos'!$E$137/'Dalyvio prielaidos'!$E$142/12,0)</f>
        <v>-15151.515151515152</v>
      </c>
      <c r="CD26" s="84">
        <f>IF(CD14,-'Dalyvio prielaidos'!$E$137/'Dalyvio prielaidos'!$E$142/12,0)</f>
        <v>-15151.515151515152</v>
      </c>
      <c r="CE26" s="84">
        <f>IF(CE14,-'Dalyvio prielaidos'!$E$137/'Dalyvio prielaidos'!$E$142/12,0)</f>
        <v>-15151.515151515152</v>
      </c>
      <c r="CF26" s="84">
        <f>IF(CF14,-'Dalyvio prielaidos'!$E$137/'Dalyvio prielaidos'!$E$142/12,0)</f>
        <v>-15151.515151515152</v>
      </c>
      <c r="CG26" s="84">
        <f>IF(CG14,-'Dalyvio prielaidos'!$E$137/'Dalyvio prielaidos'!$E$142/12,0)</f>
        <v>-15151.515151515152</v>
      </c>
      <c r="CH26" s="84">
        <f>IF(CH14,-'Dalyvio prielaidos'!$E$137/'Dalyvio prielaidos'!$E$142/12,0)</f>
        <v>-15151.515151515152</v>
      </c>
      <c r="CI26" s="84">
        <f>IF(CI14,-'Dalyvio prielaidos'!$E$137/'Dalyvio prielaidos'!$E$142/12,0)</f>
        <v>-15151.515151515152</v>
      </c>
      <c r="CJ26" s="84">
        <f>IF(CJ14,-'Dalyvio prielaidos'!$E$137/'Dalyvio prielaidos'!$E$142/12,0)</f>
        <v>-15151.515151515152</v>
      </c>
      <c r="CK26" s="84">
        <f>IF(CK14,-'Dalyvio prielaidos'!$E$137/'Dalyvio prielaidos'!$E$142/12,0)</f>
        <v>-15151.515151515152</v>
      </c>
      <c r="CL26" s="84">
        <f>IF(CL14,-'Dalyvio prielaidos'!$E$137/'Dalyvio prielaidos'!$E$142/12,0)</f>
        <v>-15151.515151515152</v>
      </c>
      <c r="CM26" s="84">
        <f>IF(CM14,-'Dalyvio prielaidos'!$E$137/'Dalyvio prielaidos'!$E$142/12,0)</f>
        <v>-15151.515151515152</v>
      </c>
      <c r="CN26" s="84">
        <f t="shared" si="324"/>
        <v>-181818.18181818177</v>
      </c>
      <c r="CO26" s="84">
        <f>IF(CO14,-'Dalyvio prielaidos'!$E$137/'Dalyvio prielaidos'!$E$142/12,0)</f>
        <v>-15151.515151515152</v>
      </c>
      <c r="CP26" s="84">
        <f>IF(CP14,-'Dalyvio prielaidos'!$E$137/'Dalyvio prielaidos'!$E$142/12,0)</f>
        <v>-15151.515151515152</v>
      </c>
      <c r="CQ26" s="84">
        <f>IF(CQ14,-'Dalyvio prielaidos'!$E$137/'Dalyvio prielaidos'!$E$142/12,0)</f>
        <v>-15151.515151515152</v>
      </c>
      <c r="CR26" s="84">
        <f>IF(CR14,-'Dalyvio prielaidos'!$E$137/'Dalyvio prielaidos'!$E$142/12,0)</f>
        <v>-15151.515151515152</v>
      </c>
      <c r="CS26" s="84">
        <f>IF(CS14,-'Dalyvio prielaidos'!$E$137/'Dalyvio prielaidos'!$E$142/12,0)</f>
        <v>-15151.515151515152</v>
      </c>
      <c r="CT26" s="84">
        <f>IF(CT14,-'Dalyvio prielaidos'!$E$137/'Dalyvio prielaidos'!$E$142/12,0)</f>
        <v>-15151.515151515152</v>
      </c>
      <c r="CU26" s="84">
        <f>IF(CU14,-'Dalyvio prielaidos'!$E$137/'Dalyvio prielaidos'!$E$142/12,0)</f>
        <v>-15151.515151515152</v>
      </c>
      <c r="CV26" s="84">
        <f>IF(CV14,-'Dalyvio prielaidos'!$E$137/'Dalyvio prielaidos'!$E$142/12,0)</f>
        <v>-15151.515151515152</v>
      </c>
      <c r="CW26" s="84">
        <f>IF(CW14,-'Dalyvio prielaidos'!$E$137/'Dalyvio prielaidos'!$E$142/12,0)</f>
        <v>-15151.515151515152</v>
      </c>
      <c r="CX26" s="84">
        <f>IF(CX14,-'Dalyvio prielaidos'!$E$137/'Dalyvio prielaidos'!$E$142/12,0)</f>
        <v>-15151.515151515152</v>
      </c>
      <c r="CY26" s="84">
        <f>IF(CY14,-'Dalyvio prielaidos'!$E$137/'Dalyvio prielaidos'!$E$142/12,0)</f>
        <v>-15151.515151515152</v>
      </c>
      <c r="CZ26" s="84">
        <f>IF(CZ14,-'Dalyvio prielaidos'!$E$137/'Dalyvio prielaidos'!$E$142/12,0)</f>
        <v>-15151.515151515152</v>
      </c>
      <c r="DA26" s="84">
        <f t="shared" si="325"/>
        <v>-181818.18181818177</v>
      </c>
      <c r="DB26" s="84">
        <f>IF(DB14,-'Dalyvio prielaidos'!$E$137/'Dalyvio prielaidos'!$E$142/12,0)</f>
        <v>-15151.515151515152</v>
      </c>
      <c r="DC26" s="84">
        <f>IF(DC14,-'Dalyvio prielaidos'!$E$137/'Dalyvio prielaidos'!$E$142/12,0)</f>
        <v>-15151.515151515152</v>
      </c>
      <c r="DD26" s="84">
        <f>IF(DD14,-'Dalyvio prielaidos'!$E$137/'Dalyvio prielaidos'!$E$142/12,0)</f>
        <v>-15151.515151515152</v>
      </c>
      <c r="DE26" s="84">
        <f>IF(DE14,-'Dalyvio prielaidos'!$E$137/'Dalyvio prielaidos'!$E$142/12,0)</f>
        <v>-15151.515151515152</v>
      </c>
      <c r="DF26" s="84">
        <f>IF(DF14,-'Dalyvio prielaidos'!$E$137/'Dalyvio prielaidos'!$E$142/12,0)</f>
        <v>-15151.515151515152</v>
      </c>
      <c r="DG26" s="84">
        <f>IF(DG14,-'Dalyvio prielaidos'!$E$137/'Dalyvio prielaidos'!$E$142/12,0)</f>
        <v>-15151.515151515152</v>
      </c>
      <c r="DH26" s="84">
        <f>IF(DH14,-'Dalyvio prielaidos'!$E$137/'Dalyvio prielaidos'!$E$142/12,0)</f>
        <v>-15151.515151515152</v>
      </c>
      <c r="DI26" s="84">
        <f>IF(DI14,-'Dalyvio prielaidos'!$E$137/'Dalyvio prielaidos'!$E$142/12,0)</f>
        <v>-15151.515151515152</v>
      </c>
      <c r="DJ26" s="84">
        <f>IF(DJ14,-'Dalyvio prielaidos'!$E$137/'Dalyvio prielaidos'!$E$142/12,0)</f>
        <v>-15151.515151515152</v>
      </c>
      <c r="DK26" s="84">
        <f>IF(DK14,-'Dalyvio prielaidos'!$E$137/'Dalyvio prielaidos'!$E$142/12,0)</f>
        <v>-15151.515151515152</v>
      </c>
      <c r="DL26" s="84">
        <f>IF(DL14,-'Dalyvio prielaidos'!$E$137/'Dalyvio prielaidos'!$E$142/12,0)</f>
        <v>-15151.515151515152</v>
      </c>
      <c r="DM26" s="84">
        <f>IF(DM14,-'Dalyvio prielaidos'!$E$137/'Dalyvio prielaidos'!$E$142/12,0)</f>
        <v>-15151.515151515152</v>
      </c>
      <c r="DN26" s="84">
        <f t="shared" si="326"/>
        <v>-181818.18181818177</v>
      </c>
      <c r="DO26" s="84">
        <f>IF(DO14,-'Dalyvio prielaidos'!$E$137/'Dalyvio prielaidos'!$E$142/12,0)</f>
        <v>-15151.515151515152</v>
      </c>
      <c r="DP26" s="84">
        <f>IF(DP14,-'Dalyvio prielaidos'!$E$137/'Dalyvio prielaidos'!$E$142/12,0)</f>
        <v>-15151.515151515152</v>
      </c>
      <c r="DQ26" s="84">
        <f>IF(DQ14,-'Dalyvio prielaidos'!$E$137/'Dalyvio prielaidos'!$E$142/12,0)</f>
        <v>-15151.515151515152</v>
      </c>
      <c r="DR26" s="84">
        <f>IF(DR14,-'Dalyvio prielaidos'!$E$137/'Dalyvio prielaidos'!$E$142/12,0)</f>
        <v>-15151.515151515152</v>
      </c>
      <c r="DS26" s="84">
        <f>IF(DS14,-'Dalyvio prielaidos'!$E$137/'Dalyvio prielaidos'!$E$142/12,0)</f>
        <v>-15151.515151515152</v>
      </c>
      <c r="DT26" s="84">
        <f>IF(DT14,-'Dalyvio prielaidos'!$E$137/'Dalyvio prielaidos'!$E$142/12,0)</f>
        <v>-15151.515151515152</v>
      </c>
      <c r="DU26" s="84">
        <f>IF(DU14,-'Dalyvio prielaidos'!$E$137/'Dalyvio prielaidos'!$E$142/12,0)</f>
        <v>-15151.515151515152</v>
      </c>
      <c r="DV26" s="84">
        <f>IF(DV14,-'Dalyvio prielaidos'!$E$137/'Dalyvio prielaidos'!$E$142/12,0)</f>
        <v>-15151.515151515152</v>
      </c>
      <c r="DW26" s="84">
        <f>IF(DW14,-'Dalyvio prielaidos'!$E$137/'Dalyvio prielaidos'!$E$142/12,0)</f>
        <v>-15151.515151515152</v>
      </c>
      <c r="DX26" s="84">
        <f>IF(DX14,-'Dalyvio prielaidos'!$E$137/'Dalyvio prielaidos'!$E$142/12,0)</f>
        <v>-15151.515151515152</v>
      </c>
      <c r="DY26" s="84">
        <f>IF(DY14,-'Dalyvio prielaidos'!$E$137/'Dalyvio prielaidos'!$E$142/12,0)</f>
        <v>-15151.515151515152</v>
      </c>
      <c r="DZ26" s="84">
        <f>IF(DZ14,-'Dalyvio prielaidos'!$E$137/'Dalyvio prielaidos'!$E$142/12,0)</f>
        <v>-15151.515151515152</v>
      </c>
      <c r="EA26" s="84">
        <f t="shared" si="327"/>
        <v>-181818.18181818177</v>
      </c>
      <c r="EB26" s="84">
        <f>IF(EB14,-'Dalyvio prielaidos'!$E$137/'Dalyvio prielaidos'!$E$142/12,0)</f>
        <v>-15151.515151515152</v>
      </c>
      <c r="EC26" s="84">
        <f>IF(EC14,-'Dalyvio prielaidos'!$E$137/'Dalyvio prielaidos'!$E$142/12,0)</f>
        <v>-15151.515151515152</v>
      </c>
      <c r="ED26" s="84">
        <f>IF(ED14,-'Dalyvio prielaidos'!$E$137/'Dalyvio prielaidos'!$E$142/12,0)</f>
        <v>-15151.515151515152</v>
      </c>
      <c r="EE26" s="84">
        <f>IF(EE14,-'Dalyvio prielaidos'!$E$137/'Dalyvio prielaidos'!$E$142/12,0)</f>
        <v>-15151.515151515152</v>
      </c>
      <c r="EF26" s="84">
        <f>IF(EF14,-'Dalyvio prielaidos'!$E$137/'Dalyvio prielaidos'!$E$142/12,0)</f>
        <v>-15151.515151515152</v>
      </c>
      <c r="EG26" s="84">
        <f>IF(EG14,-'Dalyvio prielaidos'!$E$137/'Dalyvio prielaidos'!$E$142/12,0)</f>
        <v>-15151.515151515152</v>
      </c>
      <c r="EH26" s="84">
        <f>IF(EH14,-'Dalyvio prielaidos'!$E$137/'Dalyvio prielaidos'!$E$142/12,0)</f>
        <v>-15151.515151515152</v>
      </c>
      <c r="EI26" s="84">
        <f>IF(EI14,-'Dalyvio prielaidos'!$E$137/'Dalyvio prielaidos'!$E$142/12,0)</f>
        <v>-15151.515151515152</v>
      </c>
      <c r="EJ26" s="84">
        <f>IF(EJ14,-'Dalyvio prielaidos'!$E$137/'Dalyvio prielaidos'!$E$142/12,0)</f>
        <v>-15151.515151515152</v>
      </c>
      <c r="EK26" s="84">
        <f>IF(EK14,-'Dalyvio prielaidos'!$E$137/'Dalyvio prielaidos'!$E$142/12,0)</f>
        <v>-15151.515151515152</v>
      </c>
      <c r="EL26" s="84">
        <f>IF(EL14,-'Dalyvio prielaidos'!$E$137/'Dalyvio prielaidos'!$E$142/12,0)</f>
        <v>-15151.515151515152</v>
      </c>
      <c r="EM26" s="84">
        <f>IF(EM14,-'Dalyvio prielaidos'!$E$137/'Dalyvio prielaidos'!$E$142/12,0)</f>
        <v>-15151.515151515152</v>
      </c>
      <c r="EN26" s="84">
        <f t="shared" si="328"/>
        <v>-181818.18181818177</v>
      </c>
      <c r="EO26" s="84">
        <f>IF(EO14,-'Dalyvio prielaidos'!$E$137/'Dalyvio prielaidos'!$E$142/12,0)</f>
        <v>-15151.515151515152</v>
      </c>
      <c r="EP26" s="84">
        <f>IF(EP14,-'Dalyvio prielaidos'!$E$137/'Dalyvio prielaidos'!$E$142/12,0)</f>
        <v>-15151.515151515152</v>
      </c>
      <c r="EQ26" s="84">
        <f>IF(EQ14,-'Dalyvio prielaidos'!$E$137/'Dalyvio prielaidos'!$E$142/12,0)</f>
        <v>-15151.515151515152</v>
      </c>
      <c r="ER26" s="84">
        <f>IF(ER14,-'Dalyvio prielaidos'!$E$137/'Dalyvio prielaidos'!$E$142/12,0)</f>
        <v>-15151.515151515152</v>
      </c>
      <c r="ES26" s="84">
        <f>IF(ES14,-'Dalyvio prielaidos'!$E$137/'Dalyvio prielaidos'!$E$142/12,0)</f>
        <v>-15151.515151515152</v>
      </c>
      <c r="ET26" s="84">
        <f>IF(ET14,-'Dalyvio prielaidos'!$E$137/'Dalyvio prielaidos'!$E$142/12,0)</f>
        <v>-15151.515151515152</v>
      </c>
      <c r="EU26" s="84">
        <f>IF(EU14,-'Dalyvio prielaidos'!$E$137/'Dalyvio prielaidos'!$E$142/12,0)</f>
        <v>-15151.515151515152</v>
      </c>
      <c r="EV26" s="84">
        <f>IF(EV14,-'Dalyvio prielaidos'!$E$137/'Dalyvio prielaidos'!$E$142/12,0)</f>
        <v>-15151.515151515152</v>
      </c>
      <c r="EW26" s="84">
        <f>IF(EW14,-'Dalyvio prielaidos'!$E$137/'Dalyvio prielaidos'!$E$142/12,0)</f>
        <v>-15151.515151515152</v>
      </c>
      <c r="EX26" s="84">
        <f>IF(EX14,-'Dalyvio prielaidos'!$E$137/'Dalyvio prielaidos'!$E$142/12,0)</f>
        <v>-15151.515151515152</v>
      </c>
      <c r="EY26" s="84">
        <f>IF(EY14,-'Dalyvio prielaidos'!$E$137/'Dalyvio prielaidos'!$E$142/12,0)</f>
        <v>-15151.515151515152</v>
      </c>
      <c r="EZ26" s="84">
        <f>IF(EZ14,-'Dalyvio prielaidos'!$E$137/'Dalyvio prielaidos'!$E$142/12,0)</f>
        <v>-15151.515151515152</v>
      </c>
      <c r="FA26" s="84">
        <f t="shared" si="329"/>
        <v>-181818.18181818177</v>
      </c>
      <c r="FB26" s="84">
        <f>IF(FB14,-'Dalyvio prielaidos'!$E$137/'Dalyvio prielaidos'!$E$142/12,0)</f>
        <v>-15151.515151515152</v>
      </c>
      <c r="FC26" s="84">
        <f>IF(FC14,-'Dalyvio prielaidos'!$E$137/'Dalyvio prielaidos'!$E$142/12,0)</f>
        <v>-15151.515151515152</v>
      </c>
      <c r="FD26" s="84">
        <f>IF(FD14,-'Dalyvio prielaidos'!$E$137/'Dalyvio prielaidos'!$E$142/12,0)</f>
        <v>-15151.515151515152</v>
      </c>
      <c r="FE26" s="84">
        <f>IF(FE14,-'Dalyvio prielaidos'!$E$137/'Dalyvio prielaidos'!$E$142/12,0)</f>
        <v>-15151.515151515152</v>
      </c>
      <c r="FF26" s="84">
        <f>IF(FF14,-'Dalyvio prielaidos'!$E$137/'Dalyvio prielaidos'!$E$142/12,0)</f>
        <v>-15151.515151515152</v>
      </c>
      <c r="FG26" s="84">
        <f>IF(FG14,-'Dalyvio prielaidos'!$E$137/'Dalyvio prielaidos'!$E$142/12,0)</f>
        <v>-15151.515151515152</v>
      </c>
      <c r="FH26" s="84">
        <f>IF(FH14,-'Dalyvio prielaidos'!$E$137/'Dalyvio prielaidos'!$E$142/12,0)</f>
        <v>-15151.515151515152</v>
      </c>
      <c r="FI26" s="84">
        <f>IF(FI14,-'Dalyvio prielaidos'!$E$137/'Dalyvio prielaidos'!$E$142/12,0)</f>
        <v>-15151.515151515152</v>
      </c>
      <c r="FJ26" s="84">
        <f>IF(FJ14,-'Dalyvio prielaidos'!$E$137/'Dalyvio prielaidos'!$E$142/12,0)</f>
        <v>-15151.515151515152</v>
      </c>
      <c r="FK26" s="84">
        <f>IF(FK14,-'Dalyvio prielaidos'!$E$137/'Dalyvio prielaidos'!$E$142/12,0)</f>
        <v>-15151.515151515152</v>
      </c>
      <c r="FL26" s="84">
        <f>IF(FL14,-'Dalyvio prielaidos'!$E$137/'Dalyvio prielaidos'!$E$142/12,0)</f>
        <v>-15151.515151515152</v>
      </c>
      <c r="FM26" s="84">
        <f>IF(FM14,-'Dalyvio prielaidos'!$E$137/'Dalyvio prielaidos'!$E$142/12,0)</f>
        <v>-15151.515151515152</v>
      </c>
      <c r="FN26" s="84">
        <f t="shared" si="330"/>
        <v>-181818.18181818177</v>
      </c>
      <c r="FO26" s="84">
        <f>IF(FO14,-'Dalyvio prielaidos'!$E$137/'Dalyvio prielaidos'!$E$142/12,0)</f>
        <v>-15151.515151515152</v>
      </c>
      <c r="FP26" s="84">
        <f>IF(FP14,-'Dalyvio prielaidos'!$E$137/'Dalyvio prielaidos'!$E$142/12,0)</f>
        <v>-15151.515151515152</v>
      </c>
      <c r="FQ26" s="84">
        <f>IF(FQ14,-'Dalyvio prielaidos'!$E$137/'Dalyvio prielaidos'!$E$142/12,0)</f>
        <v>-15151.515151515152</v>
      </c>
      <c r="FR26" s="84">
        <f>IF(FR14,-'Dalyvio prielaidos'!$E$137/'Dalyvio prielaidos'!$E$142/12,0)</f>
        <v>-15151.515151515152</v>
      </c>
      <c r="FS26" s="84">
        <f>IF(FS14,-'Dalyvio prielaidos'!$E$137/'Dalyvio prielaidos'!$E$142/12,0)</f>
        <v>-15151.515151515152</v>
      </c>
      <c r="FT26" s="84">
        <f>IF(FT14,-'Dalyvio prielaidos'!$E$137/'Dalyvio prielaidos'!$E$142/12,0)</f>
        <v>-15151.515151515152</v>
      </c>
      <c r="FU26" s="84">
        <f>IF(FU14,-'Dalyvio prielaidos'!$E$137/'Dalyvio prielaidos'!$E$142/12,0)</f>
        <v>-15151.515151515152</v>
      </c>
      <c r="FV26" s="84">
        <f>IF(FV14,-'Dalyvio prielaidos'!$E$137/'Dalyvio prielaidos'!$E$142/12,0)</f>
        <v>-15151.515151515152</v>
      </c>
      <c r="FW26" s="84">
        <f>IF(FW14,-'Dalyvio prielaidos'!$E$137/'Dalyvio prielaidos'!$E$142/12,0)</f>
        <v>-15151.515151515152</v>
      </c>
      <c r="FX26" s="84">
        <f>IF(FX14,-'Dalyvio prielaidos'!$E$137/'Dalyvio prielaidos'!$E$142/12,0)</f>
        <v>-15151.515151515152</v>
      </c>
      <c r="FY26" s="84">
        <f>IF(FY14,-'Dalyvio prielaidos'!$E$137/'Dalyvio prielaidos'!$E$142/12,0)</f>
        <v>-15151.515151515152</v>
      </c>
      <c r="FZ26" s="84">
        <f>IF(FZ14,-'Dalyvio prielaidos'!$E$137/'Dalyvio prielaidos'!$E$142/12,0)</f>
        <v>-15151.515151515152</v>
      </c>
      <c r="GA26" s="84">
        <f t="shared" si="331"/>
        <v>-181818.18181818177</v>
      </c>
      <c r="GB26" s="84">
        <f>IF(GB14,-'Dalyvio prielaidos'!$E$137/'Dalyvio prielaidos'!$E$142/12,0)</f>
        <v>0</v>
      </c>
      <c r="GC26" s="84">
        <f>IF(GC14,-'Dalyvio prielaidos'!$E$137/'Dalyvio prielaidos'!$E$142/12,0)</f>
        <v>0</v>
      </c>
      <c r="GD26" s="84">
        <f>IF(GD14,-'Dalyvio prielaidos'!$E$137/'Dalyvio prielaidos'!$E$142/12,0)</f>
        <v>0</v>
      </c>
      <c r="GE26" s="84">
        <f>IF(GE14,-'Dalyvio prielaidos'!$E$137/'Dalyvio prielaidos'!$E$142/12,0)</f>
        <v>0</v>
      </c>
      <c r="GF26" s="84">
        <f>IF(GF14,-'Dalyvio prielaidos'!$E$137/'Dalyvio prielaidos'!$E$142/12,0)</f>
        <v>0</v>
      </c>
      <c r="GG26" s="84">
        <f>IF(GG14,-'Dalyvio prielaidos'!$E$137/'Dalyvio prielaidos'!$E$142/12,0)</f>
        <v>0</v>
      </c>
      <c r="GH26" s="84">
        <f>IF(GH14,-'Dalyvio prielaidos'!$E$137/'Dalyvio prielaidos'!$E$142/12,0)</f>
        <v>0</v>
      </c>
      <c r="GI26" s="84">
        <f>IF(GI14,-'Dalyvio prielaidos'!$E$137/'Dalyvio prielaidos'!$E$142/12,0)</f>
        <v>0</v>
      </c>
      <c r="GJ26" s="84">
        <f>IF(GJ14,-'Dalyvio prielaidos'!$E$137/'Dalyvio prielaidos'!$E$142/12,0)</f>
        <v>0</v>
      </c>
      <c r="GK26" s="84">
        <f>IF(GK14,-'Dalyvio prielaidos'!$E$137/'Dalyvio prielaidos'!$E$142/12,0)</f>
        <v>0</v>
      </c>
      <c r="GL26" s="84">
        <f>IF(GL14,-'Dalyvio prielaidos'!$E$137/'Dalyvio prielaidos'!$E$142/12,0)</f>
        <v>0</v>
      </c>
      <c r="GM26" s="84">
        <f>IF(GM14,-'Dalyvio prielaidos'!$E$137/'Dalyvio prielaidos'!$E$142/12,0)</f>
        <v>0</v>
      </c>
      <c r="GN26" s="84">
        <f t="shared" si="332"/>
        <v>0</v>
      </c>
      <c r="GO26" s="84">
        <f>IF(GO14,-'Dalyvio prielaidos'!$E$137/'Dalyvio prielaidos'!$E$142/12,0)</f>
        <v>0</v>
      </c>
      <c r="GP26" s="84">
        <f>IF(GP14,-'Dalyvio prielaidos'!$E$137/'Dalyvio prielaidos'!$E$142/12,0)</f>
        <v>0</v>
      </c>
      <c r="GQ26" s="84">
        <f>IF(GQ14,-'Dalyvio prielaidos'!$E$137/'Dalyvio prielaidos'!$E$142/12,0)</f>
        <v>0</v>
      </c>
      <c r="GR26" s="84">
        <f>IF(GR14,-'Dalyvio prielaidos'!$E$137/'Dalyvio prielaidos'!$E$142/12,0)</f>
        <v>0</v>
      </c>
      <c r="GS26" s="84">
        <f>IF(GS14,-'Dalyvio prielaidos'!$E$137/'Dalyvio prielaidos'!$E$142/12,0)</f>
        <v>0</v>
      </c>
      <c r="GT26" s="84">
        <f>IF(GT14,-'Dalyvio prielaidos'!$E$137/'Dalyvio prielaidos'!$E$142/12,0)</f>
        <v>0</v>
      </c>
      <c r="GU26" s="84">
        <f>IF(GU14,-'Dalyvio prielaidos'!$E$137/'Dalyvio prielaidos'!$E$142/12,0)</f>
        <v>0</v>
      </c>
      <c r="GV26" s="84">
        <f>IF(GV14,-'Dalyvio prielaidos'!$E$137/'Dalyvio prielaidos'!$E$142/12,0)</f>
        <v>0</v>
      </c>
      <c r="GW26" s="84">
        <f>IF(GW14,-'Dalyvio prielaidos'!$E$137/'Dalyvio prielaidos'!$E$142/12,0)</f>
        <v>0</v>
      </c>
      <c r="GX26" s="84">
        <f>IF(GX14,-'Dalyvio prielaidos'!$E$137/'Dalyvio prielaidos'!$E$142/12,0)</f>
        <v>0</v>
      </c>
      <c r="GY26" s="84">
        <f>IF(GY14,-'Dalyvio prielaidos'!$E$137/'Dalyvio prielaidos'!$E$142/12,0)</f>
        <v>0</v>
      </c>
      <c r="GZ26" s="84">
        <f>IF(GZ14,-'Dalyvio prielaidos'!$E$137/'Dalyvio prielaidos'!$E$142/12,0)</f>
        <v>0</v>
      </c>
      <c r="HA26" s="84">
        <f t="shared" si="333"/>
        <v>0</v>
      </c>
      <c r="HB26" s="84">
        <f>IF(HB14,-'Dalyvio prielaidos'!$E$137/'Dalyvio prielaidos'!$E$142/12,0)</f>
        <v>0</v>
      </c>
      <c r="HC26" s="84">
        <f>IF(HC14,-'Dalyvio prielaidos'!$E$137/'Dalyvio prielaidos'!$E$142/12,0)</f>
        <v>0</v>
      </c>
      <c r="HD26" s="84">
        <f>IF(HD14,-'Dalyvio prielaidos'!$E$137/'Dalyvio prielaidos'!$E$142/12,0)</f>
        <v>0</v>
      </c>
      <c r="HE26" s="84">
        <f>IF(HE14,-'Dalyvio prielaidos'!$E$137/'Dalyvio prielaidos'!$E$142/12,0)</f>
        <v>0</v>
      </c>
      <c r="HF26" s="84">
        <f>IF(HF14,-'Dalyvio prielaidos'!$E$137/'Dalyvio prielaidos'!$E$142/12,0)</f>
        <v>0</v>
      </c>
      <c r="HG26" s="84">
        <f>IF(HG14,-'Dalyvio prielaidos'!$E$137/'Dalyvio prielaidos'!$E$142/12,0)</f>
        <v>0</v>
      </c>
      <c r="HH26" s="84">
        <f>IF(HH14,-'Dalyvio prielaidos'!$E$137/'Dalyvio prielaidos'!$E$142/12,0)</f>
        <v>0</v>
      </c>
      <c r="HI26" s="84">
        <f>IF(HI14,-'Dalyvio prielaidos'!$E$137/'Dalyvio prielaidos'!$E$142/12,0)</f>
        <v>0</v>
      </c>
      <c r="HJ26" s="84">
        <f>IF(HJ14,-'Dalyvio prielaidos'!$E$137/'Dalyvio prielaidos'!$E$142/12,0)</f>
        <v>0</v>
      </c>
      <c r="HK26" s="84">
        <f>IF(HK14,-'Dalyvio prielaidos'!$E$137/'Dalyvio prielaidos'!$E$142/12,0)</f>
        <v>0</v>
      </c>
      <c r="HL26" s="84">
        <f>IF(HL14,-'Dalyvio prielaidos'!$E$137/'Dalyvio prielaidos'!$E$142/12,0)</f>
        <v>0</v>
      </c>
      <c r="HM26" s="84">
        <f>IF(HM14,-'Dalyvio prielaidos'!$E$137/'Dalyvio prielaidos'!$E$142/12,0)</f>
        <v>0</v>
      </c>
      <c r="HN26" s="84">
        <f t="shared" si="334"/>
        <v>0</v>
      </c>
      <c r="HO26" s="84">
        <f>IF(HO14,-'Dalyvio prielaidos'!$E$137/'Dalyvio prielaidos'!$E$142/12,0)</f>
        <v>0</v>
      </c>
      <c r="HP26" s="84">
        <f>IF(HP14,-'Dalyvio prielaidos'!$E$137/'Dalyvio prielaidos'!$E$142/12,0)</f>
        <v>0</v>
      </c>
      <c r="HQ26" s="84">
        <f>IF(HQ14,-'Dalyvio prielaidos'!$E$137/'Dalyvio prielaidos'!$E$142/12,0)</f>
        <v>0</v>
      </c>
      <c r="HR26" s="84">
        <f>IF(HR14,-'Dalyvio prielaidos'!$E$137/'Dalyvio prielaidos'!$E$142/12,0)</f>
        <v>0</v>
      </c>
      <c r="HS26" s="84">
        <f>IF(HS14,-'Dalyvio prielaidos'!$E$137/'Dalyvio prielaidos'!$E$142/12,0)</f>
        <v>0</v>
      </c>
      <c r="HT26" s="84">
        <f>IF(HT14,-'Dalyvio prielaidos'!$E$137/'Dalyvio prielaidos'!$E$142/12,0)</f>
        <v>0</v>
      </c>
      <c r="HU26" s="84">
        <f>IF(HU14,-'Dalyvio prielaidos'!$E$137/'Dalyvio prielaidos'!$E$142/12,0)</f>
        <v>0</v>
      </c>
      <c r="HV26" s="84">
        <f>IF(HV14,-'Dalyvio prielaidos'!$E$137/'Dalyvio prielaidos'!$E$142/12,0)</f>
        <v>0</v>
      </c>
      <c r="HW26" s="84">
        <f>IF(HW14,-'Dalyvio prielaidos'!$E$137/'Dalyvio prielaidos'!$E$142/12,0)</f>
        <v>0</v>
      </c>
      <c r="HX26" s="84">
        <f>IF(HX14,-'Dalyvio prielaidos'!$E$137/'Dalyvio prielaidos'!$E$142/12,0)</f>
        <v>0</v>
      </c>
      <c r="HY26" s="84">
        <f>IF(HY14,-'Dalyvio prielaidos'!$E$137/'Dalyvio prielaidos'!$E$142/12,0)</f>
        <v>0</v>
      </c>
      <c r="HZ26" s="84">
        <f>IF(HZ14,-'Dalyvio prielaidos'!$E$137/'Dalyvio prielaidos'!$E$142/12,0)</f>
        <v>0</v>
      </c>
      <c r="IA26" s="84">
        <f t="shared" si="335"/>
        <v>0</v>
      </c>
      <c r="IB26" s="84">
        <f>IF(IB14,-'Dalyvio prielaidos'!$E$137/'Dalyvio prielaidos'!$E$142/12,0)</f>
        <v>0</v>
      </c>
      <c r="IC26" s="84">
        <f>IF(IC14,-'Dalyvio prielaidos'!$E$137/'Dalyvio prielaidos'!$E$142/12,0)</f>
        <v>0</v>
      </c>
      <c r="ID26" s="84">
        <f>IF(ID14,-'Dalyvio prielaidos'!$E$137/'Dalyvio prielaidos'!$E$142/12,0)</f>
        <v>0</v>
      </c>
      <c r="IE26" s="84">
        <f>IF(IE14,-'Dalyvio prielaidos'!$E$137/'Dalyvio prielaidos'!$E$142/12,0)</f>
        <v>0</v>
      </c>
      <c r="IF26" s="84">
        <f>IF(IF14,-'Dalyvio prielaidos'!$E$137/'Dalyvio prielaidos'!$E$142/12,0)</f>
        <v>0</v>
      </c>
      <c r="IG26" s="84">
        <f>IF(IG14,-'Dalyvio prielaidos'!$E$137/'Dalyvio prielaidos'!$E$142/12,0)</f>
        <v>0</v>
      </c>
      <c r="IH26" s="84">
        <f>IF(IH14,-'Dalyvio prielaidos'!$E$137/'Dalyvio prielaidos'!$E$142/12,0)</f>
        <v>0</v>
      </c>
      <c r="II26" s="84">
        <f>IF(II14,-'Dalyvio prielaidos'!$E$137/'Dalyvio prielaidos'!$E$142/12,0)</f>
        <v>0</v>
      </c>
      <c r="IJ26" s="84">
        <f>IF(IJ14,-'Dalyvio prielaidos'!$E$137/'Dalyvio prielaidos'!$E$142/12,0)</f>
        <v>0</v>
      </c>
      <c r="IK26" s="84">
        <f>IF(IK14,-'Dalyvio prielaidos'!$E$137/'Dalyvio prielaidos'!$E$142/12,0)</f>
        <v>0</v>
      </c>
      <c r="IL26" s="84">
        <f>IF(IL14,-'Dalyvio prielaidos'!$E$137/'Dalyvio prielaidos'!$E$142/12,0)</f>
        <v>0</v>
      </c>
      <c r="IM26" s="84">
        <f>IF(IM14,-'Dalyvio prielaidos'!$E$137/'Dalyvio prielaidos'!$E$142/12,0)</f>
        <v>0</v>
      </c>
      <c r="IN26" s="84">
        <f t="shared" si="336"/>
        <v>0</v>
      </c>
      <c r="IO26" s="84">
        <f>IF(IO14,-'Dalyvio prielaidos'!$E$137/'Dalyvio prielaidos'!$E$142/12,0)</f>
        <v>0</v>
      </c>
      <c r="IP26" s="84">
        <f>IF(IP14,-'Dalyvio prielaidos'!$E$137/'Dalyvio prielaidos'!$E$142/12,0)</f>
        <v>0</v>
      </c>
      <c r="IQ26" s="84">
        <f>IF(IQ14,-'Dalyvio prielaidos'!$E$137/'Dalyvio prielaidos'!$E$142/12,0)</f>
        <v>0</v>
      </c>
      <c r="IR26" s="84">
        <f>IF(IR14,-'Dalyvio prielaidos'!$E$137/'Dalyvio prielaidos'!$E$142/12,0)</f>
        <v>0</v>
      </c>
      <c r="IS26" s="84">
        <f>IF(IS14,-'Dalyvio prielaidos'!$E$137/'Dalyvio prielaidos'!$E$142/12,0)</f>
        <v>0</v>
      </c>
      <c r="IT26" s="84">
        <f>IF(IT14,-'Dalyvio prielaidos'!$E$137/'Dalyvio prielaidos'!$E$142/12,0)</f>
        <v>0</v>
      </c>
      <c r="IU26" s="84">
        <f>IF(IU14,-'Dalyvio prielaidos'!$E$137/'Dalyvio prielaidos'!$E$142/12,0)</f>
        <v>0</v>
      </c>
      <c r="IV26" s="84">
        <f>IF(IV14,-'Dalyvio prielaidos'!$E$137/'Dalyvio prielaidos'!$E$142/12,0)</f>
        <v>0</v>
      </c>
      <c r="IW26" s="84">
        <f>IF(IW14,-'Dalyvio prielaidos'!$E$137/'Dalyvio prielaidos'!$E$142/12,0)</f>
        <v>0</v>
      </c>
      <c r="IX26" s="84">
        <f>IF(IX14,-'Dalyvio prielaidos'!$E$137/'Dalyvio prielaidos'!$E$142/12,0)</f>
        <v>0</v>
      </c>
      <c r="IY26" s="84">
        <f>IF(IY14,-'Dalyvio prielaidos'!$E$137/'Dalyvio prielaidos'!$E$142/12,0)</f>
        <v>0</v>
      </c>
      <c r="IZ26" s="84">
        <f>IF(IZ14,-'Dalyvio prielaidos'!$E$137/'Dalyvio prielaidos'!$E$142/12,0)</f>
        <v>0</v>
      </c>
      <c r="JA26" s="84">
        <f t="shared" si="337"/>
        <v>0</v>
      </c>
      <c r="JB26" s="84">
        <f>IF(JB14,-'Dalyvio prielaidos'!$E$137/'Dalyvio prielaidos'!$E$142/12,0)</f>
        <v>0</v>
      </c>
      <c r="JC26" s="84">
        <f>IF(JC14,-'Dalyvio prielaidos'!$E$137/'Dalyvio prielaidos'!$E$142/12,0)</f>
        <v>0</v>
      </c>
      <c r="JD26" s="84">
        <f>IF(JD14,-'Dalyvio prielaidos'!$E$137/'Dalyvio prielaidos'!$E$142/12,0)</f>
        <v>0</v>
      </c>
      <c r="JE26" s="84">
        <f>IF(JE14,-'Dalyvio prielaidos'!$E$137/'Dalyvio prielaidos'!$E$142/12,0)</f>
        <v>0</v>
      </c>
      <c r="JF26" s="84">
        <f>IF(JF14,-'Dalyvio prielaidos'!$E$137/'Dalyvio prielaidos'!$E$142/12,0)</f>
        <v>0</v>
      </c>
      <c r="JG26" s="84">
        <f>IF(JG14,-'Dalyvio prielaidos'!$E$137/'Dalyvio prielaidos'!$E$142/12,0)</f>
        <v>0</v>
      </c>
      <c r="JH26" s="84">
        <f>IF(JH14,-'Dalyvio prielaidos'!$E$137/'Dalyvio prielaidos'!$E$142/12,0)</f>
        <v>0</v>
      </c>
      <c r="JI26" s="84">
        <f>IF(JI14,-'Dalyvio prielaidos'!$E$137/'Dalyvio prielaidos'!$E$142/12,0)</f>
        <v>0</v>
      </c>
      <c r="JJ26" s="84">
        <f>IF(JJ14,-'Dalyvio prielaidos'!$E$137/'Dalyvio prielaidos'!$E$142/12,0)</f>
        <v>0</v>
      </c>
      <c r="JK26" s="84">
        <f>IF(JK14,-'Dalyvio prielaidos'!$E$137/'Dalyvio prielaidos'!$E$142/12,0)</f>
        <v>0</v>
      </c>
      <c r="JL26" s="84">
        <f>IF(JL14,-'Dalyvio prielaidos'!$E$137/'Dalyvio prielaidos'!$E$142/12,0)</f>
        <v>0</v>
      </c>
      <c r="JM26" s="84">
        <f>IF(JM14,-'Dalyvio prielaidos'!$E$137/'Dalyvio prielaidos'!$E$142/12,0)</f>
        <v>0</v>
      </c>
      <c r="JN26" s="84">
        <f t="shared" si="338"/>
        <v>0</v>
      </c>
      <c r="JO26" s="84">
        <f>IF(JO14,-'Dalyvio prielaidos'!$E$137/'Dalyvio prielaidos'!$E$142/12,0)</f>
        <v>0</v>
      </c>
      <c r="JP26" s="84">
        <f>IF(JP14,-'Dalyvio prielaidos'!$E$137/'Dalyvio prielaidos'!$E$142/12,0)</f>
        <v>0</v>
      </c>
      <c r="JQ26" s="84">
        <f>IF(JQ14,-'Dalyvio prielaidos'!$E$137/'Dalyvio prielaidos'!$E$142/12,0)</f>
        <v>0</v>
      </c>
      <c r="JR26" s="84">
        <f>IF(JR14,-'Dalyvio prielaidos'!$E$137/'Dalyvio prielaidos'!$E$142/12,0)</f>
        <v>0</v>
      </c>
      <c r="JS26" s="84">
        <f>IF(JS14,-'Dalyvio prielaidos'!$E$137/'Dalyvio prielaidos'!$E$142/12,0)</f>
        <v>0</v>
      </c>
      <c r="JT26" s="84">
        <f>IF(JT14,-'Dalyvio prielaidos'!$E$137/'Dalyvio prielaidos'!$E$142/12,0)</f>
        <v>0</v>
      </c>
      <c r="JU26" s="84">
        <f>IF(JU14,-'Dalyvio prielaidos'!$E$137/'Dalyvio prielaidos'!$E$142/12,0)</f>
        <v>0</v>
      </c>
      <c r="JV26" s="84">
        <f>IF(JV14,-'Dalyvio prielaidos'!$E$137/'Dalyvio prielaidos'!$E$142/12,0)</f>
        <v>0</v>
      </c>
      <c r="JW26" s="84">
        <f>IF(JW14,-'Dalyvio prielaidos'!$E$137/'Dalyvio prielaidos'!$E$142/12,0)</f>
        <v>0</v>
      </c>
      <c r="JX26" s="84">
        <f>IF(JX14,-'Dalyvio prielaidos'!$E$137/'Dalyvio prielaidos'!$E$142/12,0)</f>
        <v>0</v>
      </c>
      <c r="JY26" s="84">
        <f>IF(JY14,-'Dalyvio prielaidos'!$E$137/'Dalyvio prielaidos'!$E$142/12,0)</f>
        <v>0</v>
      </c>
      <c r="JZ26" s="84">
        <f>IF(JZ14,-'Dalyvio prielaidos'!$E$137/'Dalyvio prielaidos'!$E$142/12,0)</f>
        <v>0</v>
      </c>
      <c r="KA26" s="84">
        <f t="shared" si="339"/>
        <v>0</v>
      </c>
      <c r="KB26" s="84">
        <f>IF(KB14,-'Dalyvio prielaidos'!$E$137/'Dalyvio prielaidos'!$E$142/12,0)</f>
        <v>0</v>
      </c>
      <c r="KC26" s="84">
        <f>IF(KC14,-'Dalyvio prielaidos'!$E$137/'Dalyvio prielaidos'!$E$142/12,0)</f>
        <v>0</v>
      </c>
      <c r="KD26" s="84">
        <f>IF(KD14,-'Dalyvio prielaidos'!$E$137/'Dalyvio prielaidos'!$E$142/12,0)</f>
        <v>0</v>
      </c>
      <c r="KE26" s="84">
        <f>IF(KE14,-'Dalyvio prielaidos'!$E$137/'Dalyvio prielaidos'!$E$142/12,0)</f>
        <v>0</v>
      </c>
      <c r="KF26" s="84">
        <f>IF(KF14,-'Dalyvio prielaidos'!$E$137/'Dalyvio prielaidos'!$E$142/12,0)</f>
        <v>0</v>
      </c>
      <c r="KG26" s="84">
        <f>IF(KG14,-'Dalyvio prielaidos'!$E$137/'Dalyvio prielaidos'!$E$142/12,0)</f>
        <v>0</v>
      </c>
      <c r="KH26" s="84">
        <f>IF(KH14,-'Dalyvio prielaidos'!$E$137/'Dalyvio prielaidos'!$E$142/12,0)</f>
        <v>0</v>
      </c>
      <c r="KI26" s="84">
        <f>IF(KI14,-'Dalyvio prielaidos'!$E$137/'Dalyvio prielaidos'!$E$142/12,0)</f>
        <v>0</v>
      </c>
      <c r="KJ26" s="84">
        <f>IF(KJ14,-'Dalyvio prielaidos'!$E$137/'Dalyvio prielaidos'!$E$142/12,0)</f>
        <v>0</v>
      </c>
      <c r="KK26" s="84">
        <f>IF(KK14,-'Dalyvio prielaidos'!$E$137/'Dalyvio prielaidos'!$E$142/12,0)</f>
        <v>0</v>
      </c>
      <c r="KL26" s="84">
        <f>IF(KL14,-'Dalyvio prielaidos'!$E$137/'Dalyvio prielaidos'!$E$142/12,0)</f>
        <v>0</v>
      </c>
      <c r="KM26" s="84">
        <f>IF(KM14,-'Dalyvio prielaidos'!$E$137/'Dalyvio prielaidos'!$E$142/12,0)</f>
        <v>0</v>
      </c>
      <c r="KN26" s="84">
        <f t="shared" si="340"/>
        <v>0</v>
      </c>
      <c r="KO26" s="84">
        <f>IF(KO14,-'Dalyvio prielaidos'!$E$137/'Dalyvio prielaidos'!$E$142/12,0)</f>
        <v>0</v>
      </c>
      <c r="KP26" s="84">
        <f>IF(KP14,-'Dalyvio prielaidos'!$E$137/'Dalyvio prielaidos'!$E$142/12,0)</f>
        <v>0</v>
      </c>
      <c r="KQ26" s="84">
        <f>IF(KQ14,-'Dalyvio prielaidos'!$E$137/'Dalyvio prielaidos'!$E$142/12,0)</f>
        <v>0</v>
      </c>
      <c r="KR26" s="84">
        <f>IF(KR14,-'Dalyvio prielaidos'!$E$137/'Dalyvio prielaidos'!$E$142/12,0)</f>
        <v>0</v>
      </c>
      <c r="KS26" s="84">
        <f>IF(KS14,-'Dalyvio prielaidos'!$E$137/'Dalyvio prielaidos'!$E$142/12,0)</f>
        <v>0</v>
      </c>
      <c r="KT26" s="84">
        <f>IF(KT14,-'Dalyvio prielaidos'!$E$137/'Dalyvio prielaidos'!$E$142/12,0)</f>
        <v>0</v>
      </c>
      <c r="KU26" s="84">
        <f>IF(KU14,-'Dalyvio prielaidos'!$E$137/'Dalyvio prielaidos'!$E$142/12,0)</f>
        <v>0</v>
      </c>
      <c r="KV26" s="84">
        <f>IF(KV14,-'Dalyvio prielaidos'!$E$137/'Dalyvio prielaidos'!$E$142/12,0)</f>
        <v>0</v>
      </c>
      <c r="KW26" s="84">
        <f>IF(KW14,-'Dalyvio prielaidos'!$E$137/'Dalyvio prielaidos'!$E$142/12,0)</f>
        <v>0</v>
      </c>
      <c r="KX26" s="84">
        <f>IF(KX14,-'Dalyvio prielaidos'!$E$137/'Dalyvio prielaidos'!$E$142/12,0)</f>
        <v>0</v>
      </c>
      <c r="KY26" s="84">
        <f>IF(KY14,-'Dalyvio prielaidos'!$E$137/'Dalyvio prielaidos'!$E$142/12,0)</f>
        <v>0</v>
      </c>
      <c r="KZ26" s="84">
        <f>IF(KZ14,-'Dalyvio prielaidos'!$E$137/'Dalyvio prielaidos'!$E$142/12,0)</f>
        <v>0</v>
      </c>
      <c r="LA26" s="84">
        <f t="shared" si="341"/>
        <v>0</v>
      </c>
      <c r="LB26" s="84">
        <f>IF(LB14,-'Dalyvio prielaidos'!$E$137/'Dalyvio prielaidos'!$E$142/12,0)</f>
        <v>0</v>
      </c>
      <c r="LC26" s="84">
        <f>IF(LC14,-'Dalyvio prielaidos'!$E$137/'Dalyvio prielaidos'!$E$142/12,0)</f>
        <v>0</v>
      </c>
      <c r="LD26" s="84">
        <f>IF(LD14,-'Dalyvio prielaidos'!$E$137/'Dalyvio prielaidos'!$E$142/12,0)</f>
        <v>0</v>
      </c>
      <c r="LE26" s="84">
        <f>IF(LE14,-'Dalyvio prielaidos'!$E$137/'Dalyvio prielaidos'!$E$142/12,0)</f>
        <v>0</v>
      </c>
      <c r="LF26" s="84">
        <f>IF(LF14,-'Dalyvio prielaidos'!$E$137/'Dalyvio prielaidos'!$E$142/12,0)</f>
        <v>0</v>
      </c>
      <c r="LG26" s="84">
        <f>IF(LG14,-'Dalyvio prielaidos'!$E$137/'Dalyvio prielaidos'!$E$142/12,0)</f>
        <v>0</v>
      </c>
      <c r="LH26" s="84">
        <f>IF(LH14,-'Dalyvio prielaidos'!$E$137/'Dalyvio prielaidos'!$E$142/12,0)</f>
        <v>0</v>
      </c>
      <c r="LI26" s="84">
        <f>IF(LI14,-'Dalyvio prielaidos'!$E$137/'Dalyvio prielaidos'!$E$142/12,0)</f>
        <v>0</v>
      </c>
      <c r="LJ26" s="84">
        <f>IF(LJ14,-'Dalyvio prielaidos'!$E$137/'Dalyvio prielaidos'!$E$142/12,0)</f>
        <v>0</v>
      </c>
      <c r="LK26" s="84">
        <f>IF(LK14,-'Dalyvio prielaidos'!$E$137/'Dalyvio prielaidos'!$E$142/12,0)</f>
        <v>0</v>
      </c>
      <c r="LL26" s="84">
        <f>IF(LL14,-'Dalyvio prielaidos'!$E$137/'Dalyvio prielaidos'!$E$142/12,0)</f>
        <v>0</v>
      </c>
      <c r="LM26" s="84">
        <f>IF(LM14,-'Dalyvio prielaidos'!$E$137/'Dalyvio prielaidos'!$E$142/12,0)</f>
        <v>0</v>
      </c>
      <c r="LN26" s="84">
        <f t="shared" si="342"/>
        <v>0</v>
      </c>
    </row>
    <row r="27" spans="1:326" s="58" customFormat="1">
      <c r="A27" s="286" t="s">
        <v>147</v>
      </c>
      <c r="B27" s="84">
        <f t="shared" ref="B27:M27" si="345">B21+B22+B26</f>
        <v>0</v>
      </c>
      <c r="C27" s="84">
        <f t="shared" si="345"/>
        <v>0</v>
      </c>
      <c r="D27" s="84">
        <f t="shared" si="345"/>
        <v>0</v>
      </c>
      <c r="E27" s="84">
        <f t="shared" si="345"/>
        <v>0</v>
      </c>
      <c r="F27" s="84">
        <f t="shared" si="345"/>
        <v>0</v>
      </c>
      <c r="G27" s="84">
        <f t="shared" si="345"/>
        <v>0</v>
      </c>
      <c r="H27" s="84">
        <f t="shared" si="345"/>
        <v>0</v>
      </c>
      <c r="I27" s="84">
        <f t="shared" si="345"/>
        <v>0</v>
      </c>
      <c r="J27" s="84">
        <f t="shared" si="345"/>
        <v>0</v>
      </c>
      <c r="K27" s="84">
        <f t="shared" si="345"/>
        <v>0</v>
      </c>
      <c r="L27" s="84">
        <f t="shared" si="345"/>
        <v>0</v>
      </c>
      <c r="M27" s="84">
        <f t="shared" si="345"/>
        <v>0</v>
      </c>
      <c r="N27" s="84">
        <f>M27</f>
        <v>0</v>
      </c>
      <c r="O27" s="84">
        <f t="shared" ref="O27:Y27" si="346">O21+O22+O26</f>
        <v>0</v>
      </c>
      <c r="P27" s="84">
        <f t="shared" si="346"/>
        <v>0</v>
      </c>
      <c r="Q27" s="84">
        <f t="shared" si="346"/>
        <v>0</v>
      </c>
      <c r="R27" s="84">
        <f t="shared" si="346"/>
        <v>41666.66666666673</v>
      </c>
      <c r="S27" s="84">
        <f t="shared" si="346"/>
        <v>145833.3333333334</v>
      </c>
      <c r="T27" s="84">
        <f t="shared" si="346"/>
        <v>250000.00000000006</v>
      </c>
      <c r="U27" s="84">
        <f t="shared" si="346"/>
        <v>354166.66666666674</v>
      </c>
      <c r="V27" s="84">
        <f t="shared" si="346"/>
        <v>458333.33333333343</v>
      </c>
      <c r="W27" s="84">
        <f t="shared" si="346"/>
        <v>562500.00000000012</v>
      </c>
      <c r="X27" s="84">
        <f t="shared" si="346"/>
        <v>666666.66666666674</v>
      </c>
      <c r="Y27" s="84">
        <f t="shared" si="346"/>
        <v>770833.33333333337</v>
      </c>
      <c r="Z27" s="84">
        <f t="shared" ref="Z27:AM27" si="347">Z21+Z22+Z26</f>
        <v>875000</v>
      </c>
      <c r="AA27" s="84">
        <f>Z27</f>
        <v>875000</v>
      </c>
      <c r="AB27" s="84">
        <f t="shared" si="347"/>
        <v>947916.66666666663</v>
      </c>
      <c r="AC27" s="84">
        <f t="shared" si="347"/>
        <v>1020833.3333333333</v>
      </c>
      <c r="AD27" s="84">
        <f t="shared" si="347"/>
        <v>1093750</v>
      </c>
      <c r="AE27" s="84">
        <f t="shared" si="347"/>
        <v>1166666.6666666667</v>
      </c>
      <c r="AF27" s="84">
        <f t="shared" si="347"/>
        <v>1239583.3333333335</v>
      </c>
      <c r="AG27" s="84">
        <f t="shared" si="347"/>
        <v>1312500.0000000002</v>
      </c>
      <c r="AH27" s="84">
        <f t="shared" si="347"/>
        <v>1385416.666666667</v>
      </c>
      <c r="AI27" s="84">
        <f t="shared" si="347"/>
        <v>1458333.3333333337</v>
      </c>
      <c r="AJ27" s="84">
        <f t="shared" si="347"/>
        <v>1531250.0000000005</v>
      </c>
      <c r="AK27" s="84">
        <f t="shared" si="347"/>
        <v>1604166.6666666672</v>
      </c>
      <c r="AL27" s="84">
        <f t="shared" si="347"/>
        <v>1677083.333333334</v>
      </c>
      <c r="AM27" s="84">
        <f t="shared" si="347"/>
        <v>1750000.0000000007</v>
      </c>
      <c r="AN27" s="84">
        <f>AM27</f>
        <v>1750000.0000000007</v>
      </c>
      <c r="AO27" s="84">
        <f t="shared" ref="AO27:AZ27" si="348">AO21+AO22+AO26</f>
        <v>1984848.4848484856</v>
      </c>
      <c r="AP27" s="84">
        <f t="shared" si="348"/>
        <v>1969696.9696969704</v>
      </c>
      <c r="AQ27" s="84">
        <f t="shared" si="348"/>
        <v>1954545.4545454553</v>
      </c>
      <c r="AR27" s="84">
        <f t="shared" si="348"/>
        <v>1939393.9393939401</v>
      </c>
      <c r="AS27" s="84">
        <f t="shared" si="348"/>
        <v>1924242.424242425</v>
      </c>
      <c r="AT27" s="84">
        <f t="shared" si="348"/>
        <v>1909090.9090909099</v>
      </c>
      <c r="AU27" s="84">
        <f t="shared" si="348"/>
        <v>1893939.3939393947</v>
      </c>
      <c r="AV27" s="84">
        <f t="shared" si="348"/>
        <v>1878787.8787878796</v>
      </c>
      <c r="AW27" s="84">
        <f t="shared" si="348"/>
        <v>1863636.3636363645</v>
      </c>
      <c r="AX27" s="84">
        <f t="shared" si="348"/>
        <v>1848484.8484848493</v>
      </c>
      <c r="AY27" s="84">
        <f t="shared" si="348"/>
        <v>1833333.3333333342</v>
      </c>
      <c r="AZ27" s="84">
        <f t="shared" si="348"/>
        <v>1818181.818181819</v>
      </c>
      <c r="BA27" s="84">
        <f>AZ27</f>
        <v>1818181.818181819</v>
      </c>
      <c r="BB27" s="84">
        <f t="shared" ref="BB27:BM27" si="349">BB21+BB22+BB26</f>
        <v>1803030.3030303039</v>
      </c>
      <c r="BC27" s="84">
        <f t="shared" si="349"/>
        <v>1787878.7878787888</v>
      </c>
      <c r="BD27" s="84">
        <f t="shared" si="349"/>
        <v>1772727.2727272736</v>
      </c>
      <c r="BE27" s="84">
        <f t="shared" si="349"/>
        <v>1757575.7575757585</v>
      </c>
      <c r="BF27" s="84">
        <f t="shared" si="349"/>
        <v>1742424.2424242434</v>
      </c>
      <c r="BG27" s="84">
        <f t="shared" si="349"/>
        <v>1727272.7272727282</v>
      </c>
      <c r="BH27" s="84">
        <f t="shared" si="349"/>
        <v>1712121.2121212131</v>
      </c>
      <c r="BI27" s="84">
        <f t="shared" si="349"/>
        <v>1696969.696969698</v>
      </c>
      <c r="BJ27" s="84">
        <f t="shared" si="349"/>
        <v>1681818.1818181828</v>
      </c>
      <c r="BK27" s="84">
        <f t="shared" si="349"/>
        <v>1666666.6666666677</v>
      </c>
      <c r="BL27" s="84">
        <f t="shared" si="349"/>
        <v>1651515.1515151525</v>
      </c>
      <c r="BM27" s="84">
        <f t="shared" si="349"/>
        <v>1636363.6363636374</v>
      </c>
      <c r="BN27" s="84">
        <f>BM27</f>
        <v>1636363.6363636374</v>
      </c>
      <c r="BO27" s="84">
        <f t="shared" ref="BO27:BZ27" si="350">BO21+BO22+BO26</f>
        <v>1621212.1212121223</v>
      </c>
      <c r="BP27" s="84">
        <f t="shared" si="350"/>
        <v>1606060.6060606071</v>
      </c>
      <c r="BQ27" s="84">
        <f t="shared" si="350"/>
        <v>1590909.090909092</v>
      </c>
      <c r="BR27" s="84">
        <f t="shared" si="350"/>
        <v>1575757.5757575769</v>
      </c>
      <c r="BS27" s="84">
        <f t="shared" si="350"/>
        <v>1560606.0606060617</v>
      </c>
      <c r="BT27" s="84">
        <f t="shared" si="350"/>
        <v>1545454.5454545466</v>
      </c>
      <c r="BU27" s="84">
        <f t="shared" si="350"/>
        <v>1530303.0303030314</v>
      </c>
      <c r="BV27" s="84">
        <f t="shared" si="350"/>
        <v>1515151.5151515163</v>
      </c>
      <c r="BW27" s="84">
        <f t="shared" si="350"/>
        <v>1500000.0000000012</v>
      </c>
      <c r="BX27" s="84">
        <f t="shared" si="350"/>
        <v>1484848.484848486</v>
      </c>
      <c r="BY27" s="84">
        <f t="shared" si="350"/>
        <v>1469696.9696969709</v>
      </c>
      <c r="BZ27" s="84">
        <f t="shared" si="350"/>
        <v>1454545.4545454558</v>
      </c>
      <c r="CA27" s="84">
        <f>BZ27</f>
        <v>1454545.4545454558</v>
      </c>
      <c r="CB27" s="84">
        <f t="shared" ref="CB27:CM27" si="351">CB21+CB22+CB26</f>
        <v>1439393.9393939406</v>
      </c>
      <c r="CC27" s="84">
        <f t="shared" si="351"/>
        <v>1424242.4242424255</v>
      </c>
      <c r="CD27" s="84">
        <f t="shared" si="351"/>
        <v>1409090.9090909103</v>
      </c>
      <c r="CE27" s="84">
        <f t="shared" si="351"/>
        <v>1393939.3939393952</v>
      </c>
      <c r="CF27" s="84">
        <f t="shared" si="351"/>
        <v>1378787.8787878801</v>
      </c>
      <c r="CG27" s="84">
        <f t="shared" si="351"/>
        <v>1363636.3636363649</v>
      </c>
      <c r="CH27" s="84">
        <f t="shared" si="351"/>
        <v>1348484.8484848498</v>
      </c>
      <c r="CI27" s="84">
        <f t="shared" si="351"/>
        <v>1333333.3333333347</v>
      </c>
      <c r="CJ27" s="84">
        <f t="shared" si="351"/>
        <v>1318181.8181818195</v>
      </c>
      <c r="CK27" s="84">
        <f t="shared" si="351"/>
        <v>1303030.3030303044</v>
      </c>
      <c r="CL27" s="84">
        <f t="shared" si="351"/>
        <v>1287878.7878787892</v>
      </c>
      <c r="CM27" s="84">
        <f t="shared" si="351"/>
        <v>1272727.2727272741</v>
      </c>
      <c r="CN27" s="84">
        <f>CM27</f>
        <v>1272727.2727272741</v>
      </c>
      <c r="CO27" s="84">
        <f t="shared" ref="CO27:CZ27" si="352">CO21+CO22+CO26</f>
        <v>1257575.757575759</v>
      </c>
      <c r="CP27" s="84">
        <f t="shared" si="352"/>
        <v>1242424.2424242438</v>
      </c>
      <c r="CQ27" s="84">
        <f t="shared" si="352"/>
        <v>1227272.7272727287</v>
      </c>
      <c r="CR27" s="84">
        <f t="shared" si="352"/>
        <v>1212121.2121212136</v>
      </c>
      <c r="CS27" s="84">
        <f t="shared" si="352"/>
        <v>1196969.6969696984</v>
      </c>
      <c r="CT27" s="84">
        <f t="shared" si="352"/>
        <v>1181818.1818181833</v>
      </c>
      <c r="CU27" s="84">
        <f t="shared" si="352"/>
        <v>1166666.6666666681</v>
      </c>
      <c r="CV27" s="84">
        <f t="shared" si="352"/>
        <v>1151515.151515153</v>
      </c>
      <c r="CW27" s="84">
        <f t="shared" si="352"/>
        <v>1136363.6363636379</v>
      </c>
      <c r="CX27" s="84">
        <f t="shared" si="352"/>
        <v>1121212.1212121227</v>
      </c>
      <c r="CY27" s="84">
        <f t="shared" si="352"/>
        <v>1106060.6060606076</v>
      </c>
      <c r="CZ27" s="84">
        <f t="shared" si="352"/>
        <v>1090909.0909090925</v>
      </c>
      <c r="DA27" s="84">
        <f>CZ27</f>
        <v>1090909.0909090925</v>
      </c>
      <c r="DB27" s="84">
        <f t="shared" ref="DB27:DM27" si="353">DB21+DB22+DB26</f>
        <v>1075757.5757575773</v>
      </c>
      <c r="DC27" s="84">
        <f t="shared" si="353"/>
        <v>1060606.0606060622</v>
      </c>
      <c r="DD27" s="84">
        <f t="shared" si="353"/>
        <v>1045454.545454547</v>
      </c>
      <c r="DE27" s="84">
        <f t="shared" si="353"/>
        <v>1030303.0303030319</v>
      </c>
      <c r="DF27" s="84">
        <f t="shared" si="353"/>
        <v>1015151.5151515168</v>
      </c>
      <c r="DG27" s="84">
        <f t="shared" si="353"/>
        <v>1000000.0000000016</v>
      </c>
      <c r="DH27" s="84">
        <f t="shared" si="353"/>
        <v>984848.48484848649</v>
      </c>
      <c r="DI27" s="84">
        <f t="shared" si="353"/>
        <v>969696.96969697136</v>
      </c>
      <c r="DJ27" s="84">
        <f t="shared" si="353"/>
        <v>954545.45454545622</v>
      </c>
      <c r="DK27" s="84">
        <f t="shared" si="353"/>
        <v>939393.93939394108</v>
      </c>
      <c r="DL27" s="84">
        <f t="shared" si="353"/>
        <v>924242.42424242594</v>
      </c>
      <c r="DM27" s="84">
        <f t="shared" si="353"/>
        <v>909090.90909091081</v>
      </c>
      <c r="DN27" s="84">
        <f>DM27</f>
        <v>909090.90909091081</v>
      </c>
      <c r="DO27" s="84">
        <f t="shared" ref="DO27:DZ27" si="354">DO21+DO22+DO26</f>
        <v>893939.39393939567</v>
      </c>
      <c r="DP27" s="84">
        <f t="shared" si="354"/>
        <v>878787.87878788053</v>
      </c>
      <c r="DQ27" s="84">
        <f t="shared" si="354"/>
        <v>863636.36363636539</v>
      </c>
      <c r="DR27" s="84">
        <f t="shared" si="354"/>
        <v>848484.84848485026</v>
      </c>
      <c r="DS27" s="84">
        <f t="shared" si="354"/>
        <v>833333.33333333512</v>
      </c>
      <c r="DT27" s="84">
        <f t="shared" si="354"/>
        <v>818181.81818181998</v>
      </c>
      <c r="DU27" s="84">
        <f t="shared" si="354"/>
        <v>803030.30303030484</v>
      </c>
      <c r="DV27" s="84">
        <f t="shared" si="354"/>
        <v>787878.78787878971</v>
      </c>
      <c r="DW27" s="84">
        <f t="shared" si="354"/>
        <v>772727.27272727457</v>
      </c>
      <c r="DX27" s="84">
        <f t="shared" si="354"/>
        <v>757575.75757575943</v>
      </c>
      <c r="DY27" s="84">
        <f t="shared" si="354"/>
        <v>742424.24242424429</v>
      </c>
      <c r="DZ27" s="84">
        <f t="shared" si="354"/>
        <v>727272.72727272916</v>
      </c>
      <c r="EA27" s="84">
        <f>DZ27</f>
        <v>727272.72727272916</v>
      </c>
      <c r="EB27" s="84">
        <f t="shared" ref="EB27:EM27" si="355">EB21+EB22+EB26</f>
        <v>712121.21212121402</v>
      </c>
      <c r="EC27" s="84">
        <f t="shared" si="355"/>
        <v>696969.69696969888</v>
      </c>
      <c r="ED27" s="84">
        <f t="shared" si="355"/>
        <v>681818.18181818374</v>
      </c>
      <c r="EE27" s="84">
        <f t="shared" si="355"/>
        <v>666666.66666666861</v>
      </c>
      <c r="EF27" s="84">
        <f t="shared" si="355"/>
        <v>651515.15151515347</v>
      </c>
      <c r="EG27" s="84">
        <f t="shared" si="355"/>
        <v>636363.63636363833</v>
      </c>
      <c r="EH27" s="84">
        <f t="shared" si="355"/>
        <v>621212.12121212319</v>
      </c>
      <c r="EI27" s="84">
        <f t="shared" si="355"/>
        <v>606060.60606060806</v>
      </c>
      <c r="EJ27" s="84">
        <f t="shared" si="355"/>
        <v>590909.09090909292</v>
      </c>
      <c r="EK27" s="84">
        <f t="shared" si="355"/>
        <v>575757.57575757778</v>
      </c>
      <c r="EL27" s="84">
        <f t="shared" si="355"/>
        <v>560606.06060606265</v>
      </c>
      <c r="EM27" s="84">
        <f t="shared" si="355"/>
        <v>545454.54545454751</v>
      </c>
      <c r="EN27" s="84">
        <f>EM27</f>
        <v>545454.54545454751</v>
      </c>
      <c r="EO27" s="84">
        <f t="shared" ref="EO27:EZ27" si="356">EO21+EO22+EO26</f>
        <v>530303.03030303237</v>
      </c>
      <c r="EP27" s="84">
        <f t="shared" si="356"/>
        <v>515151.51515151723</v>
      </c>
      <c r="EQ27" s="84">
        <f t="shared" si="356"/>
        <v>500000.0000000021</v>
      </c>
      <c r="ER27" s="84">
        <f t="shared" si="356"/>
        <v>484848.48484848696</v>
      </c>
      <c r="ES27" s="84">
        <f t="shared" si="356"/>
        <v>469696.96969697182</v>
      </c>
      <c r="ET27" s="84">
        <f t="shared" si="356"/>
        <v>454545.45454545668</v>
      </c>
      <c r="EU27" s="84">
        <f t="shared" si="356"/>
        <v>439393.93939394155</v>
      </c>
      <c r="EV27" s="84">
        <f t="shared" si="356"/>
        <v>424242.42424242641</v>
      </c>
      <c r="EW27" s="84">
        <f t="shared" si="356"/>
        <v>409090.90909091127</v>
      </c>
      <c r="EX27" s="84">
        <f t="shared" si="356"/>
        <v>393939.39393939613</v>
      </c>
      <c r="EY27" s="84">
        <f t="shared" si="356"/>
        <v>378787.878787881</v>
      </c>
      <c r="EZ27" s="84">
        <f t="shared" si="356"/>
        <v>363636.36363636586</v>
      </c>
      <c r="FA27" s="84">
        <f>EZ27</f>
        <v>363636.36363636586</v>
      </c>
      <c r="FB27" s="84">
        <f t="shared" ref="FB27:FM27" si="357">FB21+FB22+FB26</f>
        <v>348484.84848485072</v>
      </c>
      <c r="FC27" s="84">
        <f t="shared" si="357"/>
        <v>333333.33333333558</v>
      </c>
      <c r="FD27" s="84">
        <f t="shared" si="357"/>
        <v>318181.81818182045</v>
      </c>
      <c r="FE27" s="84">
        <f t="shared" si="357"/>
        <v>303030.30303030531</v>
      </c>
      <c r="FF27" s="84">
        <f t="shared" si="357"/>
        <v>287878.78787879017</v>
      </c>
      <c r="FG27" s="84">
        <f t="shared" si="357"/>
        <v>272727.27272727503</v>
      </c>
      <c r="FH27" s="84">
        <f t="shared" si="357"/>
        <v>257575.7575757599</v>
      </c>
      <c r="FI27" s="84">
        <f t="shared" si="357"/>
        <v>242424.24242424476</v>
      </c>
      <c r="FJ27" s="84">
        <f t="shared" si="357"/>
        <v>227272.72727272962</v>
      </c>
      <c r="FK27" s="84">
        <f t="shared" si="357"/>
        <v>212121.21212121448</v>
      </c>
      <c r="FL27" s="84">
        <f t="shared" si="357"/>
        <v>196969.69696969935</v>
      </c>
      <c r="FM27" s="84">
        <f t="shared" si="357"/>
        <v>181818.18181818421</v>
      </c>
      <c r="FN27" s="84">
        <f>FM27</f>
        <v>181818.18181818421</v>
      </c>
      <c r="FO27" s="84">
        <f t="shared" ref="FO27:FZ27" si="358">FO21+FO22+FO26</f>
        <v>166666.66666666907</v>
      </c>
      <c r="FP27" s="84">
        <f t="shared" si="358"/>
        <v>151515.15151515394</v>
      </c>
      <c r="FQ27" s="84">
        <f t="shared" si="358"/>
        <v>136363.6363636388</v>
      </c>
      <c r="FR27" s="84">
        <f t="shared" si="358"/>
        <v>121212.12121212365</v>
      </c>
      <c r="FS27" s="84">
        <f t="shared" si="358"/>
        <v>106060.60606060849</v>
      </c>
      <c r="FT27" s="84">
        <f t="shared" si="358"/>
        <v>90909.090909093342</v>
      </c>
      <c r="FU27" s="84">
        <f t="shared" si="358"/>
        <v>75757.57575757819</v>
      </c>
      <c r="FV27" s="84">
        <f t="shared" si="358"/>
        <v>60606.060606063038</v>
      </c>
      <c r="FW27" s="84">
        <f t="shared" si="358"/>
        <v>45454.545454547886</v>
      </c>
      <c r="FX27" s="84">
        <f t="shared" si="358"/>
        <v>30303.030303032734</v>
      </c>
      <c r="FY27" s="84">
        <f t="shared" si="358"/>
        <v>15151.515151517582</v>
      </c>
      <c r="FZ27" s="84">
        <f t="shared" si="358"/>
        <v>2.4301698431372643E-9</v>
      </c>
      <c r="GA27" s="84">
        <f>FZ27</f>
        <v>2.4301698431372643E-9</v>
      </c>
      <c r="GB27" s="84">
        <f t="shared" ref="GB27:GM27" si="359">GB21+GB22+GB26</f>
        <v>2.4301698431372643E-9</v>
      </c>
      <c r="GC27" s="84">
        <f t="shared" si="359"/>
        <v>2.4301698431372643E-9</v>
      </c>
      <c r="GD27" s="84">
        <f t="shared" si="359"/>
        <v>2.4301698431372643E-9</v>
      </c>
      <c r="GE27" s="84">
        <f t="shared" si="359"/>
        <v>2.4301698431372643E-9</v>
      </c>
      <c r="GF27" s="84">
        <f t="shared" si="359"/>
        <v>2.4301698431372643E-9</v>
      </c>
      <c r="GG27" s="84">
        <f t="shared" si="359"/>
        <v>2.4301698431372643E-9</v>
      </c>
      <c r="GH27" s="84">
        <f t="shared" si="359"/>
        <v>2.4301698431372643E-9</v>
      </c>
      <c r="GI27" s="84">
        <f t="shared" si="359"/>
        <v>2.4301698431372643E-9</v>
      </c>
      <c r="GJ27" s="84">
        <f t="shared" si="359"/>
        <v>2.4301698431372643E-9</v>
      </c>
      <c r="GK27" s="84">
        <f t="shared" si="359"/>
        <v>2.4301698431372643E-9</v>
      </c>
      <c r="GL27" s="84">
        <f t="shared" si="359"/>
        <v>2.4301698431372643E-9</v>
      </c>
      <c r="GM27" s="84">
        <f t="shared" si="359"/>
        <v>2.4301698431372643E-9</v>
      </c>
      <c r="GN27" s="84">
        <f>GM27</f>
        <v>2.4301698431372643E-9</v>
      </c>
      <c r="GO27" s="84">
        <f t="shared" ref="GO27:GZ27" si="360">GO21+GO22+GO26</f>
        <v>2.4301698431372643E-9</v>
      </c>
      <c r="GP27" s="84">
        <f t="shared" si="360"/>
        <v>2.4301698431372643E-9</v>
      </c>
      <c r="GQ27" s="84">
        <f t="shared" si="360"/>
        <v>2.4301698431372643E-9</v>
      </c>
      <c r="GR27" s="84">
        <f t="shared" si="360"/>
        <v>2.4301698431372643E-9</v>
      </c>
      <c r="GS27" s="84">
        <f t="shared" si="360"/>
        <v>2.4301698431372643E-9</v>
      </c>
      <c r="GT27" s="84">
        <f t="shared" si="360"/>
        <v>2.4301698431372643E-9</v>
      </c>
      <c r="GU27" s="84">
        <f t="shared" si="360"/>
        <v>2.4301698431372643E-9</v>
      </c>
      <c r="GV27" s="84">
        <f t="shared" si="360"/>
        <v>2.4301698431372643E-9</v>
      </c>
      <c r="GW27" s="84">
        <f t="shared" si="360"/>
        <v>2.4301698431372643E-9</v>
      </c>
      <c r="GX27" s="84">
        <f t="shared" si="360"/>
        <v>2.4301698431372643E-9</v>
      </c>
      <c r="GY27" s="84">
        <f t="shared" si="360"/>
        <v>2.4301698431372643E-9</v>
      </c>
      <c r="GZ27" s="84">
        <f t="shared" si="360"/>
        <v>2.4301698431372643E-9</v>
      </c>
      <c r="HA27" s="84">
        <f>GZ27</f>
        <v>2.4301698431372643E-9</v>
      </c>
      <c r="HB27" s="84">
        <f t="shared" ref="HB27:HM27" si="361">HB21+HB22+HB26</f>
        <v>2.4301698431372643E-9</v>
      </c>
      <c r="HC27" s="84">
        <f t="shared" si="361"/>
        <v>2.4301698431372643E-9</v>
      </c>
      <c r="HD27" s="84">
        <f t="shared" si="361"/>
        <v>2.4301698431372643E-9</v>
      </c>
      <c r="HE27" s="84">
        <f t="shared" si="361"/>
        <v>2.4301698431372643E-9</v>
      </c>
      <c r="HF27" s="84">
        <f t="shared" si="361"/>
        <v>2.4301698431372643E-9</v>
      </c>
      <c r="HG27" s="84">
        <f t="shared" si="361"/>
        <v>2.4301698431372643E-9</v>
      </c>
      <c r="HH27" s="84">
        <f t="shared" si="361"/>
        <v>2.4301698431372643E-9</v>
      </c>
      <c r="HI27" s="84">
        <f t="shared" si="361"/>
        <v>2.4301698431372643E-9</v>
      </c>
      <c r="HJ27" s="84">
        <f t="shared" si="361"/>
        <v>2.4301698431372643E-9</v>
      </c>
      <c r="HK27" s="84">
        <f t="shared" si="361"/>
        <v>2.4301698431372643E-9</v>
      </c>
      <c r="HL27" s="84">
        <f t="shared" si="361"/>
        <v>2.4301698431372643E-9</v>
      </c>
      <c r="HM27" s="84">
        <f t="shared" si="361"/>
        <v>2.4301698431372643E-9</v>
      </c>
      <c r="HN27" s="84">
        <f>HM27</f>
        <v>2.4301698431372643E-9</v>
      </c>
      <c r="HO27" s="84">
        <f t="shared" ref="HO27:HZ27" si="362">HO21+HO22+HO26</f>
        <v>2.4301698431372643E-9</v>
      </c>
      <c r="HP27" s="84">
        <f t="shared" si="362"/>
        <v>2.4301698431372643E-9</v>
      </c>
      <c r="HQ27" s="84">
        <f t="shared" si="362"/>
        <v>2.4301698431372643E-9</v>
      </c>
      <c r="HR27" s="84">
        <f t="shared" si="362"/>
        <v>2.4301698431372643E-9</v>
      </c>
      <c r="HS27" s="84">
        <f t="shared" si="362"/>
        <v>2.4301698431372643E-9</v>
      </c>
      <c r="HT27" s="84">
        <f t="shared" si="362"/>
        <v>2.4301698431372643E-9</v>
      </c>
      <c r="HU27" s="84">
        <f t="shared" si="362"/>
        <v>2.4301698431372643E-9</v>
      </c>
      <c r="HV27" s="84">
        <f t="shared" si="362"/>
        <v>2.4301698431372643E-9</v>
      </c>
      <c r="HW27" s="84">
        <f t="shared" si="362"/>
        <v>2.4301698431372643E-9</v>
      </c>
      <c r="HX27" s="84">
        <f t="shared" si="362"/>
        <v>2.4301698431372643E-9</v>
      </c>
      <c r="HY27" s="84">
        <f t="shared" si="362"/>
        <v>2.4301698431372643E-9</v>
      </c>
      <c r="HZ27" s="84">
        <f t="shared" si="362"/>
        <v>2.4301698431372643E-9</v>
      </c>
      <c r="IA27" s="84">
        <f>HZ27</f>
        <v>2.4301698431372643E-9</v>
      </c>
      <c r="IB27" s="84">
        <f t="shared" ref="IB27:IM27" si="363">IB21+IB22+IB26</f>
        <v>2.4301698431372643E-9</v>
      </c>
      <c r="IC27" s="84">
        <f t="shared" si="363"/>
        <v>2.4301698431372643E-9</v>
      </c>
      <c r="ID27" s="84">
        <f t="shared" si="363"/>
        <v>2.4301698431372643E-9</v>
      </c>
      <c r="IE27" s="84">
        <f t="shared" si="363"/>
        <v>2.4301698431372643E-9</v>
      </c>
      <c r="IF27" s="84">
        <f t="shared" si="363"/>
        <v>2.4301698431372643E-9</v>
      </c>
      <c r="IG27" s="84">
        <f t="shared" si="363"/>
        <v>2.4301698431372643E-9</v>
      </c>
      <c r="IH27" s="84">
        <f t="shared" si="363"/>
        <v>2.4301698431372643E-9</v>
      </c>
      <c r="II27" s="84">
        <f t="shared" si="363"/>
        <v>2.4301698431372643E-9</v>
      </c>
      <c r="IJ27" s="84">
        <f t="shared" si="363"/>
        <v>2.4301698431372643E-9</v>
      </c>
      <c r="IK27" s="84">
        <f t="shared" si="363"/>
        <v>2.4301698431372643E-9</v>
      </c>
      <c r="IL27" s="84">
        <f t="shared" si="363"/>
        <v>2.4301698431372643E-9</v>
      </c>
      <c r="IM27" s="84">
        <f t="shared" si="363"/>
        <v>2.4301698431372643E-9</v>
      </c>
      <c r="IN27" s="84">
        <f>IM27</f>
        <v>2.4301698431372643E-9</v>
      </c>
      <c r="IO27" s="84">
        <f t="shared" ref="IO27:IZ27" si="364">IO21+IO22+IO26</f>
        <v>2.4301698431372643E-9</v>
      </c>
      <c r="IP27" s="84">
        <f t="shared" si="364"/>
        <v>2.4301698431372643E-9</v>
      </c>
      <c r="IQ27" s="84">
        <f t="shared" si="364"/>
        <v>2.4301698431372643E-9</v>
      </c>
      <c r="IR27" s="84">
        <f t="shared" si="364"/>
        <v>2.4301698431372643E-9</v>
      </c>
      <c r="IS27" s="84">
        <f t="shared" si="364"/>
        <v>2.4301698431372643E-9</v>
      </c>
      <c r="IT27" s="84">
        <f t="shared" si="364"/>
        <v>2.4301698431372643E-9</v>
      </c>
      <c r="IU27" s="84">
        <f t="shared" si="364"/>
        <v>2.4301698431372643E-9</v>
      </c>
      <c r="IV27" s="84">
        <f t="shared" si="364"/>
        <v>2.4301698431372643E-9</v>
      </c>
      <c r="IW27" s="84">
        <f t="shared" si="364"/>
        <v>2.4301698431372643E-9</v>
      </c>
      <c r="IX27" s="84">
        <f t="shared" si="364"/>
        <v>2.4301698431372643E-9</v>
      </c>
      <c r="IY27" s="84">
        <f t="shared" si="364"/>
        <v>2.4301698431372643E-9</v>
      </c>
      <c r="IZ27" s="84">
        <f t="shared" si="364"/>
        <v>2.4301698431372643E-9</v>
      </c>
      <c r="JA27" s="84">
        <f>IZ27</f>
        <v>2.4301698431372643E-9</v>
      </c>
      <c r="JB27" s="84">
        <f t="shared" ref="JB27:JM27" si="365">JB21+JB22+JB26</f>
        <v>2.4301698431372643E-9</v>
      </c>
      <c r="JC27" s="84">
        <f t="shared" si="365"/>
        <v>2.4301698431372643E-9</v>
      </c>
      <c r="JD27" s="84">
        <f t="shared" si="365"/>
        <v>2.4301698431372643E-9</v>
      </c>
      <c r="JE27" s="84">
        <f t="shared" si="365"/>
        <v>2.4301698431372643E-9</v>
      </c>
      <c r="JF27" s="84">
        <f t="shared" si="365"/>
        <v>2.4301698431372643E-9</v>
      </c>
      <c r="JG27" s="84">
        <f t="shared" si="365"/>
        <v>2.4301698431372643E-9</v>
      </c>
      <c r="JH27" s="84">
        <f t="shared" si="365"/>
        <v>2.4301698431372643E-9</v>
      </c>
      <c r="JI27" s="84">
        <f t="shared" si="365"/>
        <v>2.4301698431372643E-9</v>
      </c>
      <c r="JJ27" s="84">
        <f t="shared" si="365"/>
        <v>2.4301698431372643E-9</v>
      </c>
      <c r="JK27" s="84">
        <f t="shared" si="365"/>
        <v>2.4301698431372643E-9</v>
      </c>
      <c r="JL27" s="84">
        <f t="shared" si="365"/>
        <v>2.4301698431372643E-9</v>
      </c>
      <c r="JM27" s="84">
        <f t="shared" si="365"/>
        <v>2.4301698431372643E-9</v>
      </c>
      <c r="JN27" s="84">
        <f>JM27</f>
        <v>2.4301698431372643E-9</v>
      </c>
      <c r="JO27" s="84">
        <f t="shared" ref="JO27:JZ27" si="366">JO21+JO22+JO26</f>
        <v>2.4301698431372643E-9</v>
      </c>
      <c r="JP27" s="84">
        <f t="shared" si="366"/>
        <v>2.4301698431372643E-9</v>
      </c>
      <c r="JQ27" s="84">
        <f t="shared" si="366"/>
        <v>2.4301698431372643E-9</v>
      </c>
      <c r="JR27" s="84">
        <f t="shared" si="366"/>
        <v>2.4301698431372643E-9</v>
      </c>
      <c r="JS27" s="84">
        <f t="shared" si="366"/>
        <v>2.4301698431372643E-9</v>
      </c>
      <c r="JT27" s="84">
        <f t="shared" si="366"/>
        <v>2.4301698431372643E-9</v>
      </c>
      <c r="JU27" s="84">
        <f t="shared" si="366"/>
        <v>2.4301698431372643E-9</v>
      </c>
      <c r="JV27" s="84">
        <f t="shared" si="366"/>
        <v>2.4301698431372643E-9</v>
      </c>
      <c r="JW27" s="84">
        <f t="shared" si="366"/>
        <v>2.4301698431372643E-9</v>
      </c>
      <c r="JX27" s="84">
        <f t="shared" si="366"/>
        <v>2.4301698431372643E-9</v>
      </c>
      <c r="JY27" s="84">
        <f t="shared" si="366"/>
        <v>2.4301698431372643E-9</v>
      </c>
      <c r="JZ27" s="84">
        <f t="shared" si="366"/>
        <v>2.4301698431372643E-9</v>
      </c>
      <c r="KA27" s="84">
        <f>JZ27</f>
        <v>2.4301698431372643E-9</v>
      </c>
      <c r="KB27" s="84">
        <f t="shared" ref="KB27:KM27" si="367">KB21+KB22+KB26</f>
        <v>2.4301698431372643E-9</v>
      </c>
      <c r="KC27" s="84">
        <f t="shared" si="367"/>
        <v>2.4301698431372643E-9</v>
      </c>
      <c r="KD27" s="84">
        <f t="shared" si="367"/>
        <v>2.4301698431372643E-9</v>
      </c>
      <c r="KE27" s="84">
        <f t="shared" si="367"/>
        <v>2.4301698431372643E-9</v>
      </c>
      <c r="KF27" s="84">
        <f t="shared" si="367"/>
        <v>2.4301698431372643E-9</v>
      </c>
      <c r="KG27" s="84">
        <f t="shared" si="367"/>
        <v>2.4301698431372643E-9</v>
      </c>
      <c r="KH27" s="84">
        <f t="shared" si="367"/>
        <v>2.4301698431372643E-9</v>
      </c>
      <c r="KI27" s="84">
        <f t="shared" si="367"/>
        <v>2.4301698431372643E-9</v>
      </c>
      <c r="KJ27" s="84">
        <f t="shared" si="367"/>
        <v>2.4301698431372643E-9</v>
      </c>
      <c r="KK27" s="84">
        <f t="shared" si="367"/>
        <v>2.4301698431372643E-9</v>
      </c>
      <c r="KL27" s="84">
        <f t="shared" si="367"/>
        <v>2.4301698431372643E-9</v>
      </c>
      <c r="KM27" s="84">
        <f t="shared" si="367"/>
        <v>2.4301698431372643E-9</v>
      </c>
      <c r="KN27" s="84">
        <f>KM27</f>
        <v>2.4301698431372643E-9</v>
      </c>
      <c r="KO27" s="84">
        <f t="shared" ref="KO27:KZ27" si="368">KO21+KO22+KO26</f>
        <v>2.4301698431372643E-9</v>
      </c>
      <c r="KP27" s="84">
        <f t="shared" si="368"/>
        <v>2.4301698431372643E-9</v>
      </c>
      <c r="KQ27" s="84">
        <f t="shared" si="368"/>
        <v>2.4301698431372643E-9</v>
      </c>
      <c r="KR27" s="84">
        <f t="shared" si="368"/>
        <v>2.4301698431372643E-9</v>
      </c>
      <c r="KS27" s="84">
        <f t="shared" si="368"/>
        <v>2.4301698431372643E-9</v>
      </c>
      <c r="KT27" s="84">
        <f t="shared" si="368"/>
        <v>2.4301698431372643E-9</v>
      </c>
      <c r="KU27" s="84">
        <f t="shared" si="368"/>
        <v>2.4301698431372643E-9</v>
      </c>
      <c r="KV27" s="84">
        <f t="shared" si="368"/>
        <v>2.4301698431372643E-9</v>
      </c>
      <c r="KW27" s="84">
        <f t="shared" si="368"/>
        <v>2.4301698431372643E-9</v>
      </c>
      <c r="KX27" s="84">
        <f t="shared" si="368"/>
        <v>2.4301698431372643E-9</v>
      </c>
      <c r="KY27" s="84">
        <f t="shared" si="368"/>
        <v>2.4301698431372643E-9</v>
      </c>
      <c r="KZ27" s="84">
        <f t="shared" si="368"/>
        <v>2.4301698431372643E-9</v>
      </c>
      <c r="LA27" s="84">
        <f>KZ27</f>
        <v>2.4301698431372643E-9</v>
      </c>
      <c r="LB27" s="84">
        <f t="shared" ref="LB27:LM27" si="369">LB21+LB22+LB26</f>
        <v>2.4301698431372643E-9</v>
      </c>
      <c r="LC27" s="84">
        <f t="shared" si="369"/>
        <v>2.4301698431372643E-9</v>
      </c>
      <c r="LD27" s="84">
        <f t="shared" si="369"/>
        <v>2.4301698431372643E-9</v>
      </c>
      <c r="LE27" s="84">
        <f t="shared" si="369"/>
        <v>2.4301698431372643E-9</v>
      </c>
      <c r="LF27" s="84">
        <f t="shared" si="369"/>
        <v>2.4301698431372643E-9</v>
      </c>
      <c r="LG27" s="84">
        <f t="shared" si="369"/>
        <v>2.4301698431372643E-9</v>
      </c>
      <c r="LH27" s="84">
        <f t="shared" si="369"/>
        <v>2.4301698431372643E-9</v>
      </c>
      <c r="LI27" s="84">
        <f t="shared" si="369"/>
        <v>2.4301698431372643E-9</v>
      </c>
      <c r="LJ27" s="84">
        <f t="shared" si="369"/>
        <v>2.4301698431372643E-9</v>
      </c>
      <c r="LK27" s="84">
        <f t="shared" si="369"/>
        <v>2.4301698431372643E-9</v>
      </c>
      <c r="LL27" s="84">
        <f t="shared" si="369"/>
        <v>2.4301698431372643E-9</v>
      </c>
      <c r="LM27" s="84">
        <f t="shared" si="369"/>
        <v>2.4301698431372643E-9</v>
      </c>
      <c r="LN27" s="84">
        <f>LM27</f>
        <v>2.4301698431372643E-9</v>
      </c>
    </row>
    <row r="28" spans="1:326" s="58" customFormat="1">
      <c r="A28" s="286" t="s">
        <v>154</v>
      </c>
      <c r="B28" s="84">
        <f>+'Dalyvio prielaidos'!E137*'Dalyvio prielaidos'!E148</f>
        <v>15000</v>
      </c>
      <c r="C28" s="286"/>
      <c r="D28" s="286"/>
      <c r="E28" s="286"/>
      <c r="F28" s="286"/>
      <c r="G28" s="286"/>
      <c r="H28" s="286"/>
      <c r="I28" s="286"/>
      <c r="J28" s="286"/>
      <c r="K28" s="286"/>
      <c r="L28" s="286"/>
      <c r="M28" s="286"/>
      <c r="N28" s="84">
        <f>SUM(B28:M28)</f>
        <v>15000</v>
      </c>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286"/>
      <c r="GP28" s="286"/>
      <c r="GQ28" s="286"/>
      <c r="GR28" s="286"/>
      <c r="GS28" s="286"/>
      <c r="GT28" s="286"/>
      <c r="GU28" s="286"/>
      <c r="GV28" s="286"/>
      <c r="GW28" s="286"/>
      <c r="GX28" s="286"/>
      <c r="GY28" s="286"/>
      <c r="GZ28" s="286"/>
      <c r="HA28" s="286"/>
      <c r="HB28" s="286"/>
      <c r="HC28" s="286"/>
      <c r="HD28" s="286"/>
      <c r="HE28" s="286"/>
      <c r="HF28" s="286"/>
      <c r="HG28" s="286"/>
      <c r="HH28" s="286"/>
      <c r="HI28" s="286"/>
      <c r="HJ28" s="286"/>
      <c r="HK28" s="286"/>
      <c r="HL28" s="286"/>
      <c r="HM28" s="286"/>
      <c r="HN28" s="286"/>
      <c r="HO28" s="286"/>
      <c r="HP28" s="286"/>
      <c r="HQ28" s="286"/>
      <c r="HR28" s="286"/>
      <c r="HS28" s="286"/>
      <c r="HT28" s="286"/>
      <c r="HU28" s="286"/>
      <c r="HV28" s="286"/>
      <c r="HW28" s="286"/>
      <c r="HX28" s="286"/>
      <c r="HY28" s="286"/>
      <c r="HZ28" s="286"/>
      <c r="IA28" s="286"/>
      <c r="IB28" s="286"/>
      <c r="IC28" s="286"/>
      <c r="ID28" s="286"/>
      <c r="IE28" s="286"/>
      <c r="IF28" s="286"/>
      <c r="IG28" s="286"/>
      <c r="IH28" s="286"/>
      <c r="II28" s="286"/>
      <c r="IJ28" s="286"/>
      <c r="IK28" s="286"/>
      <c r="IL28" s="286"/>
      <c r="IM28" s="286"/>
      <c r="IN28" s="286"/>
      <c r="IO28" s="286"/>
      <c r="IP28" s="286"/>
      <c r="IQ28" s="286"/>
      <c r="IR28" s="286"/>
      <c r="IS28" s="286"/>
      <c r="IT28" s="286"/>
      <c r="IU28" s="286"/>
      <c r="IV28" s="286"/>
      <c r="IW28" s="286"/>
      <c r="IX28" s="286"/>
      <c r="IY28" s="286"/>
      <c r="IZ28" s="286"/>
      <c r="JA28" s="286"/>
      <c r="JB28" s="286"/>
      <c r="JC28" s="286"/>
      <c r="JD28" s="286"/>
      <c r="JE28" s="286"/>
      <c r="JF28" s="286"/>
      <c r="JG28" s="286"/>
      <c r="JH28" s="286"/>
      <c r="JI28" s="286"/>
      <c r="JJ28" s="286"/>
      <c r="JK28" s="286"/>
      <c r="JL28" s="286"/>
      <c r="JM28" s="286"/>
      <c r="JN28" s="286"/>
      <c r="JO28" s="286"/>
      <c r="JP28" s="286"/>
      <c r="JQ28" s="286"/>
      <c r="JR28" s="286"/>
      <c r="JS28" s="286"/>
      <c r="JT28" s="286"/>
      <c r="JU28" s="286"/>
      <c r="JV28" s="286"/>
      <c r="JW28" s="286"/>
      <c r="JX28" s="286"/>
      <c r="JY28" s="286"/>
      <c r="JZ28" s="286"/>
      <c r="KA28" s="286"/>
      <c r="KB28" s="286"/>
      <c r="KC28" s="286"/>
      <c r="KD28" s="286"/>
      <c r="KE28" s="286"/>
      <c r="KF28" s="286"/>
      <c r="KG28" s="286"/>
      <c r="KH28" s="286"/>
      <c r="KI28" s="286"/>
      <c r="KJ28" s="286"/>
      <c r="KK28" s="286"/>
      <c r="KL28" s="286"/>
      <c r="KM28" s="286"/>
      <c r="KN28" s="286"/>
      <c r="KO28" s="286"/>
      <c r="KP28" s="286"/>
      <c r="KQ28" s="286"/>
      <c r="KR28" s="286"/>
      <c r="KS28" s="286"/>
      <c r="KT28" s="286"/>
      <c r="KU28" s="286"/>
      <c r="KV28" s="286"/>
      <c r="KW28" s="286"/>
      <c r="KX28" s="286"/>
      <c r="KY28" s="286"/>
      <c r="KZ28" s="286"/>
      <c r="LA28" s="286"/>
      <c r="LB28" s="286"/>
      <c r="LC28" s="286"/>
      <c r="LD28" s="286"/>
      <c r="LE28" s="286"/>
      <c r="LF28" s="286"/>
      <c r="LG28" s="286"/>
      <c r="LH28" s="286"/>
      <c r="LI28" s="286"/>
      <c r="LJ28" s="286"/>
      <c r="LK28" s="286"/>
      <c r="LL28" s="286"/>
      <c r="LM28" s="286"/>
      <c r="LN28" s="286"/>
    </row>
    <row r="29" spans="1:326" s="58" customFormat="1">
      <c r="N29" s="266"/>
      <c r="O29" s="266"/>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7"/>
      <c r="GM29" s="117"/>
      <c r="GN29" s="117"/>
    </row>
    <row r="30" spans="1:326" s="58" customFormat="1">
      <c r="A30" s="284" t="s">
        <v>105</v>
      </c>
      <c r="B30" s="84"/>
      <c r="C30" s="84">
        <f>IF(C12,IF(C10='Bazinės prielaidos'!$E$11+'Bazinės prielaidos'!$E$15,'Pelno mokesčio apskaičiavimas'!D14,+'Pelno mokesčio apskaičiavimas'!B14),0)</f>
        <v>0</v>
      </c>
      <c r="D30" s="84">
        <f>IF(D12,IF(D10='Bazinės prielaidos'!$E$11+'Bazinės prielaidos'!$E$15,'Pelno mokesčio apskaičiavimas'!E14,+'Pelno mokesčio apskaičiavimas'!C14),0)</f>
        <v>0</v>
      </c>
      <c r="E30" s="84">
        <f>IF(E12,IF(E10='Bazinės prielaidos'!$E$11+'Bazinės prielaidos'!$E$15,'Pelno mokesčio apskaičiavimas'!F14,+'Pelno mokesčio apskaičiavimas'!D14),0)</f>
        <v>0</v>
      </c>
      <c r="F30" s="84">
        <f>IF(F12,IF(F10='Bazinės prielaidos'!$E$11+'Bazinės prielaidos'!$E$15,'Pelno mokesčio apskaičiavimas'!G14,+'Pelno mokesčio apskaičiavimas'!E14),0)</f>
        <v>0</v>
      </c>
      <c r="G30" s="84">
        <f>IF(G12,IF(G10='Bazinės prielaidos'!$E$11+'Bazinės prielaidos'!$E$15,'Pelno mokesčio apskaičiavimas'!H14,+'Pelno mokesčio apskaičiavimas'!F14),0)</f>
        <v>0</v>
      </c>
      <c r="H30" s="84">
        <f>IF(H12,IF(H10='Bazinės prielaidos'!$E$11+'Bazinės prielaidos'!$E$15,'Pelno mokesčio apskaičiavimas'!I14,+'Pelno mokesčio apskaičiavimas'!G14),0)</f>
        <v>0</v>
      </c>
      <c r="I30" s="84">
        <f>IF(I12,IF(I10='Bazinės prielaidos'!$E$11+'Bazinės prielaidos'!$E$15,'Pelno mokesčio apskaičiavimas'!J14,+'Pelno mokesčio apskaičiavimas'!H14),0)</f>
        <v>0</v>
      </c>
      <c r="J30" s="84">
        <f>IF(J12,IF(J10='Bazinės prielaidos'!$E$11+'Bazinės prielaidos'!$E$15,'Pelno mokesčio apskaičiavimas'!K14,+'Pelno mokesčio apskaičiavimas'!I14),0)</f>
        <v>0</v>
      </c>
      <c r="K30" s="84">
        <f>IF(K12,IF(K10='Bazinės prielaidos'!$E$11+'Bazinės prielaidos'!$E$15,'Pelno mokesčio apskaičiavimas'!L14,+'Pelno mokesčio apskaičiavimas'!J14),0)</f>
        <v>0</v>
      </c>
      <c r="L30" s="84">
        <f>IF(L12,IF(L10='Bazinės prielaidos'!$E$11+'Bazinės prielaidos'!$E$15,'Pelno mokesčio apskaičiavimas'!M14,+'Pelno mokesčio apskaičiavimas'!K14),0)</f>
        <v>0</v>
      </c>
      <c r="M30" s="84">
        <f>IF(M12,IF(M10='Bazinės prielaidos'!$E$11+'Bazinės prielaidos'!$E$15,'Pelno mokesčio apskaičiavimas'!N14,+'Pelno mokesčio apskaičiavimas'!L14),0)</f>
        <v>0</v>
      </c>
      <c r="N30" s="84">
        <f t="shared" ref="N30" si="370">SUM(B30:M30)</f>
        <v>0</v>
      </c>
      <c r="O30" s="84">
        <f>IF(O12,IF(O10='Bazinės prielaidos'!$E$11+'Bazinės prielaidos'!$E$15,'Pelno mokesčio apskaičiavimas'!P14,+'Pelno mokesčio apskaičiavimas'!N14),0)</f>
        <v>0</v>
      </c>
      <c r="P30" s="84">
        <f>IF(P12,IF(P10='Bazinės prielaidos'!$E$11+'Bazinės prielaidos'!$E$15,'Pelno mokesčio apskaičiavimas'!Q14,+'Pelno mokesčio apskaičiavimas'!O14),0)</f>
        <v>0</v>
      </c>
      <c r="Q30" s="84">
        <f>IF(Q12,IF(Q10='Bazinės prielaidos'!$E$11+'Bazinės prielaidos'!$E$15,'Pelno mokesčio apskaičiavimas'!R14,+'Pelno mokesčio apskaičiavimas'!P14),0)</f>
        <v>0</v>
      </c>
      <c r="R30" s="84">
        <f>IF(R12,IF(R10='Bazinės prielaidos'!$E$11+'Bazinės prielaidos'!$E$15,'Pelno mokesčio apskaičiavimas'!S14,+'Pelno mokesčio apskaičiavimas'!Q14),0)</f>
        <v>0</v>
      </c>
      <c r="S30" s="84">
        <f>IF(S12,IF(S10='Bazinės prielaidos'!$E$11+'Bazinės prielaidos'!$E$15,'Pelno mokesčio apskaičiavimas'!T14,+'Pelno mokesčio apskaičiavimas'!R14),0)</f>
        <v>0</v>
      </c>
      <c r="T30" s="84">
        <f>IF(T12,IF(T10='Bazinės prielaidos'!$E$11+'Bazinės prielaidos'!$E$15,'Pelno mokesčio apskaičiavimas'!U14,+'Pelno mokesčio apskaičiavimas'!S14),0)</f>
        <v>0</v>
      </c>
      <c r="U30" s="84">
        <f>IF(U12,IF(U10='Bazinės prielaidos'!$E$11+'Bazinės prielaidos'!$E$15,'Pelno mokesčio apskaičiavimas'!V14,+'Pelno mokesčio apskaičiavimas'!T14),0)</f>
        <v>0</v>
      </c>
      <c r="V30" s="84">
        <f>IF(V12,IF(V10='Bazinės prielaidos'!$E$11+'Bazinės prielaidos'!$E$15,'Pelno mokesčio apskaičiavimas'!W14,+'Pelno mokesčio apskaičiavimas'!U14),0)</f>
        <v>0</v>
      </c>
      <c r="W30" s="84">
        <f>IF(W12,IF(W10='Bazinės prielaidos'!$E$11+'Bazinės prielaidos'!$E$15,'Pelno mokesčio apskaičiavimas'!X14,+'Pelno mokesčio apskaičiavimas'!V14),0)</f>
        <v>0</v>
      </c>
      <c r="X30" s="84">
        <f>IF(X12,IF(X10='Bazinės prielaidos'!$E$11+'Bazinės prielaidos'!$E$15,'Pelno mokesčio apskaičiavimas'!Y14,+'Pelno mokesčio apskaičiavimas'!W14),0)</f>
        <v>0</v>
      </c>
      <c r="Y30" s="84">
        <f>IF(Y12,IF(Y10='Bazinės prielaidos'!$E$11+'Bazinės prielaidos'!$E$15,'Pelno mokesčio apskaičiavimas'!Z14,+'Pelno mokesčio apskaičiavimas'!X14),0)</f>
        <v>0</v>
      </c>
      <c r="Z30" s="84">
        <f>IF(Z12,IF(Z10='Bazinės prielaidos'!$E$11+'Bazinės prielaidos'!$E$15,'Pelno mokesčio apskaičiavimas'!AA14,+'Pelno mokesčio apskaičiavimas'!Y14),0)</f>
        <v>0</v>
      </c>
      <c r="AA30" s="84">
        <f t="shared" ref="AA30" si="371">SUM(O30:Z30)</f>
        <v>0</v>
      </c>
      <c r="AB30" s="84">
        <f>IF(AB12,IF(AB10='Bazinės prielaidos'!$E$11+'Bazinės prielaidos'!$E$15,'Pelno mokesčio apskaičiavimas'!AC14,+'Pelno mokesčio apskaičiavimas'!AA14),0)</f>
        <v>4890.6551205928117</v>
      </c>
      <c r="AC30" s="84">
        <f>IF(AC12,IF(AC10='Bazinės prielaidos'!$E$11+'Bazinės prielaidos'!$E$15,'Pelno mokesčio apskaičiavimas'!AD14,+'Pelno mokesčio apskaičiavimas'!AB14),0)</f>
        <v>0</v>
      </c>
      <c r="AD30" s="84">
        <f>IF(AD12,IF(AD10='Bazinės prielaidos'!$E$11+'Bazinės prielaidos'!$E$15,'Pelno mokesčio apskaičiavimas'!AE14,+'Pelno mokesčio apskaičiavimas'!AC14),0)</f>
        <v>0</v>
      </c>
      <c r="AE30" s="84">
        <f>IF(AE12,IF(AE10='Bazinės prielaidos'!$E$11+'Bazinės prielaidos'!$E$15,'Pelno mokesčio apskaičiavimas'!AF14,+'Pelno mokesčio apskaičiavimas'!AD14),0)</f>
        <v>0</v>
      </c>
      <c r="AF30" s="84">
        <f>IF(AF12,IF(AF10='Bazinės prielaidos'!$E$11+'Bazinės prielaidos'!$E$15,'Pelno mokesčio apskaičiavimas'!AG14,+'Pelno mokesčio apskaičiavimas'!AE14),0)</f>
        <v>0</v>
      </c>
      <c r="AG30" s="84">
        <f>IF(AG12,IF(AG10='Bazinės prielaidos'!$E$11+'Bazinės prielaidos'!$E$15,'Pelno mokesčio apskaičiavimas'!AH14,+'Pelno mokesčio apskaičiavimas'!AF14),0)</f>
        <v>0</v>
      </c>
      <c r="AH30" s="84">
        <f>IF(AH12,IF(AH10='Bazinės prielaidos'!$E$11+'Bazinės prielaidos'!$E$15,'Pelno mokesčio apskaičiavimas'!AI14,+'Pelno mokesčio apskaičiavimas'!AG14),0)</f>
        <v>0</v>
      </c>
      <c r="AI30" s="84">
        <f>IF(AI12,IF(AI10='Bazinės prielaidos'!$E$11+'Bazinės prielaidos'!$E$15,'Pelno mokesčio apskaičiavimas'!AJ14,+'Pelno mokesčio apskaičiavimas'!AH14),0)</f>
        <v>0</v>
      </c>
      <c r="AJ30" s="84">
        <f>IF(AJ12,IF(AJ10='Bazinės prielaidos'!$E$11+'Bazinės prielaidos'!$E$15,'Pelno mokesčio apskaičiavimas'!AK14,+'Pelno mokesčio apskaičiavimas'!AI14),0)</f>
        <v>0</v>
      </c>
      <c r="AK30" s="84">
        <f>IF(AK12,IF(AK10='Bazinės prielaidos'!$E$11+'Bazinės prielaidos'!$E$15,'Pelno mokesčio apskaičiavimas'!AL14,+'Pelno mokesčio apskaičiavimas'!AJ14),0)</f>
        <v>0</v>
      </c>
      <c r="AL30" s="84">
        <f>IF(AL12,IF(AL10='Bazinės prielaidos'!$E$11+'Bazinės prielaidos'!$E$15,'Pelno mokesčio apskaičiavimas'!AM14,+'Pelno mokesčio apskaičiavimas'!AK14),0)</f>
        <v>0</v>
      </c>
      <c r="AM30" s="84">
        <f>IF(AM12,IF(AM10='Bazinės prielaidos'!$E$11+'Bazinės prielaidos'!$E$15,'Pelno mokesčio apskaičiavimas'!AN14,+'Pelno mokesčio apskaičiavimas'!AL14),0)</f>
        <v>0</v>
      </c>
      <c r="AN30" s="84">
        <f t="shared" ref="AN30" si="372">SUM(AB30:AM30)</f>
        <v>4890.6551205928117</v>
      </c>
      <c r="AO30" s="84">
        <f>IF(AO12,IF(AO10='Bazinės prielaidos'!$E$11+'Bazinės prielaidos'!$E$15,'Pelno mokesčio apskaičiavimas'!AP14,+'Pelno mokesčio apskaičiavimas'!AN14),0)</f>
        <v>72101.643610044484</v>
      </c>
      <c r="AP30" s="84">
        <f>IF(AP12,IF(AP10='Bazinės prielaidos'!$E$11+'Bazinės prielaidos'!$E$15,'Pelno mokesčio apskaičiavimas'!AQ14,+'Pelno mokesčio apskaičiavimas'!AO14),0)</f>
        <v>0</v>
      </c>
      <c r="AQ30" s="84">
        <f>IF(AQ12,IF(AQ10='Bazinės prielaidos'!$E$11+'Bazinės prielaidos'!$E$15,'Pelno mokesčio apskaičiavimas'!AR14,+'Pelno mokesčio apskaičiavimas'!AP14),0)</f>
        <v>0</v>
      </c>
      <c r="AR30" s="84">
        <f>IF(AR12,IF(AR10='Bazinės prielaidos'!$E$11+'Bazinės prielaidos'!$E$15,'Pelno mokesčio apskaičiavimas'!AS14,+'Pelno mokesčio apskaičiavimas'!AQ14),0)</f>
        <v>0</v>
      </c>
      <c r="AS30" s="84">
        <f>IF(AS12,IF(AS10='Bazinės prielaidos'!$E$11+'Bazinės prielaidos'!$E$15,'Pelno mokesčio apskaičiavimas'!AT14,+'Pelno mokesčio apskaičiavimas'!AR14),0)</f>
        <v>0</v>
      </c>
      <c r="AT30" s="84">
        <f>IF(AT12,IF(AT10='Bazinės prielaidos'!$E$11+'Bazinės prielaidos'!$E$15,'Pelno mokesčio apskaičiavimas'!AU14,+'Pelno mokesčio apskaičiavimas'!AS14),0)</f>
        <v>0</v>
      </c>
      <c r="AU30" s="84">
        <f>IF(AU12,IF(AU10='Bazinės prielaidos'!$E$11+'Bazinės prielaidos'!$E$15,'Pelno mokesčio apskaičiavimas'!AV14,+'Pelno mokesčio apskaičiavimas'!AT14),0)</f>
        <v>0</v>
      </c>
      <c r="AV30" s="84">
        <f>IF(AV12,IF(AV10='Bazinės prielaidos'!$E$11+'Bazinės prielaidos'!$E$15,'Pelno mokesčio apskaičiavimas'!AW14,+'Pelno mokesčio apskaičiavimas'!AU14),0)</f>
        <v>0</v>
      </c>
      <c r="AW30" s="84">
        <f>IF(AW12,IF(AW10='Bazinės prielaidos'!$E$11+'Bazinės prielaidos'!$E$15,'Pelno mokesčio apskaičiavimas'!AX14,+'Pelno mokesčio apskaičiavimas'!AV14),0)</f>
        <v>0</v>
      </c>
      <c r="AX30" s="84">
        <f>IF(AX12,IF(AX10='Bazinės prielaidos'!$E$11+'Bazinės prielaidos'!$E$15,'Pelno mokesčio apskaičiavimas'!AY14,+'Pelno mokesčio apskaičiavimas'!AW14),0)</f>
        <v>0</v>
      </c>
      <c r="AY30" s="84">
        <f>IF(AY12,IF(AY10='Bazinės prielaidos'!$E$11+'Bazinės prielaidos'!$E$15,'Pelno mokesčio apskaičiavimas'!AZ14,+'Pelno mokesčio apskaičiavimas'!AX14),0)</f>
        <v>0</v>
      </c>
      <c r="AZ30" s="84">
        <f>IF(AZ12,IF(AZ10='Bazinės prielaidos'!$E$11+'Bazinės prielaidos'!$E$15,'Pelno mokesčio apskaičiavimas'!BA14,+'Pelno mokesčio apskaičiavimas'!AY14),0)</f>
        <v>0</v>
      </c>
      <c r="BA30" s="84">
        <f t="shared" ref="BA30" si="373">SUM(AO30:AZ30)</f>
        <v>72101.643610044484</v>
      </c>
      <c r="BB30" s="84">
        <f>IF(BB12,IF(BB10='Bazinės prielaidos'!$E$11+'Bazinės prielaidos'!$E$15,'Pelno mokesčio apskaičiavimas'!BC14,+'Pelno mokesčio apskaičiavimas'!BA14),0)</f>
        <v>144461.18458650832</v>
      </c>
      <c r="BC30" s="84">
        <f>IF(BC12,IF(BC10='Bazinės prielaidos'!$E$11+'Bazinės prielaidos'!$E$15,'Pelno mokesčio apskaičiavimas'!BD14,+'Pelno mokesčio apskaičiavimas'!BB14),0)</f>
        <v>0</v>
      </c>
      <c r="BD30" s="84">
        <f>IF(BD12,IF(BD10='Bazinės prielaidos'!$E$11+'Bazinės prielaidos'!$E$15,'Pelno mokesčio apskaičiavimas'!BE14,+'Pelno mokesčio apskaičiavimas'!BC14),0)</f>
        <v>0</v>
      </c>
      <c r="BE30" s="84">
        <f>IF(BE12,IF(BE10='Bazinės prielaidos'!$E$11+'Bazinės prielaidos'!$E$15,'Pelno mokesčio apskaičiavimas'!BF14,+'Pelno mokesčio apskaičiavimas'!BD14),0)</f>
        <v>0</v>
      </c>
      <c r="BF30" s="84">
        <f>IF(BF12,IF(BF10='Bazinės prielaidos'!$E$11+'Bazinės prielaidos'!$E$15,'Pelno mokesčio apskaičiavimas'!BG14,+'Pelno mokesčio apskaičiavimas'!BE14),0)</f>
        <v>0</v>
      </c>
      <c r="BG30" s="84">
        <f>IF(BG12,IF(BG10='Bazinės prielaidos'!$E$11+'Bazinės prielaidos'!$E$15,'Pelno mokesčio apskaičiavimas'!BH14,+'Pelno mokesčio apskaičiavimas'!BF14),0)</f>
        <v>0</v>
      </c>
      <c r="BH30" s="84">
        <f>IF(BH12,IF(BH10='Bazinės prielaidos'!$E$11+'Bazinės prielaidos'!$E$15,'Pelno mokesčio apskaičiavimas'!BI14,+'Pelno mokesčio apskaičiavimas'!BG14),0)</f>
        <v>0</v>
      </c>
      <c r="BI30" s="84">
        <f>IF(BI12,IF(BI10='Bazinės prielaidos'!$E$11+'Bazinės prielaidos'!$E$15,'Pelno mokesčio apskaičiavimas'!BJ14,+'Pelno mokesčio apskaičiavimas'!BH14),0)</f>
        <v>0</v>
      </c>
      <c r="BJ30" s="84">
        <f>IF(BJ12,IF(BJ10='Bazinės prielaidos'!$E$11+'Bazinės prielaidos'!$E$15,'Pelno mokesčio apskaičiavimas'!BK14,+'Pelno mokesčio apskaičiavimas'!BI14),0)</f>
        <v>0</v>
      </c>
      <c r="BK30" s="84">
        <f>IF(BK12,IF(BK10='Bazinės prielaidos'!$E$11+'Bazinės prielaidos'!$E$15,'Pelno mokesčio apskaičiavimas'!BL14,+'Pelno mokesčio apskaičiavimas'!BJ14),0)</f>
        <v>0</v>
      </c>
      <c r="BL30" s="84">
        <f>IF(BL12,IF(BL10='Bazinės prielaidos'!$E$11+'Bazinės prielaidos'!$E$15,'Pelno mokesčio apskaičiavimas'!BM14,+'Pelno mokesčio apskaičiavimas'!BK14),0)</f>
        <v>0</v>
      </c>
      <c r="BM30" s="84">
        <f>IF(BM12,IF(BM10='Bazinės prielaidos'!$E$11+'Bazinės prielaidos'!$E$15,'Pelno mokesčio apskaičiavimas'!BN14,+'Pelno mokesčio apskaičiavimas'!BL14),0)</f>
        <v>0</v>
      </c>
      <c r="BN30" s="84">
        <f t="shared" ref="BN30" si="374">SUM(BB30:BM30)</f>
        <v>144461.18458650832</v>
      </c>
      <c r="BO30" s="84">
        <f>IF(BO12,IF(BO10='Bazinės prielaidos'!$E$11+'Bazinės prielaidos'!$E$15,'Pelno mokesčio apskaičiavimas'!BP14,+'Pelno mokesčio apskaičiavimas'!BN14),0)</f>
        <v>149045.47997003584</v>
      </c>
      <c r="BP30" s="84">
        <f>IF(BP12,IF(BP10='Bazinės prielaidos'!$E$11+'Bazinės prielaidos'!$E$15,'Pelno mokesčio apskaičiavimas'!BQ14,+'Pelno mokesčio apskaičiavimas'!BO14),0)</f>
        <v>0</v>
      </c>
      <c r="BQ30" s="84">
        <f>IF(BQ12,IF(BQ10='Bazinės prielaidos'!$E$11+'Bazinės prielaidos'!$E$15,'Pelno mokesčio apskaičiavimas'!BR14,+'Pelno mokesčio apskaičiavimas'!BP14),0)</f>
        <v>0</v>
      </c>
      <c r="BR30" s="84">
        <f>IF(BR12,IF(BR10='Bazinės prielaidos'!$E$11+'Bazinės prielaidos'!$E$15,'Pelno mokesčio apskaičiavimas'!BS14,+'Pelno mokesčio apskaičiavimas'!BQ14),0)</f>
        <v>0</v>
      </c>
      <c r="BS30" s="84">
        <f>IF(BS12,IF(BS10='Bazinės prielaidos'!$E$11+'Bazinės prielaidos'!$E$15,'Pelno mokesčio apskaičiavimas'!BT14,+'Pelno mokesčio apskaičiavimas'!BR14),0)</f>
        <v>0</v>
      </c>
      <c r="BT30" s="84">
        <f>IF(BT12,IF(BT10='Bazinės prielaidos'!$E$11+'Bazinės prielaidos'!$E$15,'Pelno mokesčio apskaičiavimas'!BU14,+'Pelno mokesčio apskaičiavimas'!BS14),0)</f>
        <v>0</v>
      </c>
      <c r="BU30" s="84">
        <f>IF(BU12,IF(BU10='Bazinės prielaidos'!$E$11+'Bazinės prielaidos'!$E$15,'Pelno mokesčio apskaičiavimas'!BV14,+'Pelno mokesčio apskaičiavimas'!BT14),0)</f>
        <v>0</v>
      </c>
      <c r="BV30" s="84">
        <f>IF(BV12,IF(BV10='Bazinės prielaidos'!$E$11+'Bazinės prielaidos'!$E$15,'Pelno mokesčio apskaičiavimas'!BW14,+'Pelno mokesčio apskaičiavimas'!BU14),0)</f>
        <v>0</v>
      </c>
      <c r="BW30" s="84">
        <f>IF(BW12,IF(BW10='Bazinės prielaidos'!$E$11+'Bazinės prielaidos'!$E$15,'Pelno mokesčio apskaičiavimas'!BX14,+'Pelno mokesčio apskaičiavimas'!BV14),0)</f>
        <v>0</v>
      </c>
      <c r="BX30" s="84">
        <f>IF(BX12,IF(BX10='Bazinės prielaidos'!$E$11+'Bazinės prielaidos'!$E$15,'Pelno mokesčio apskaičiavimas'!BY14,+'Pelno mokesčio apskaičiavimas'!BW14),0)</f>
        <v>0</v>
      </c>
      <c r="BY30" s="84">
        <f>IF(BY12,IF(BY10='Bazinės prielaidos'!$E$11+'Bazinės prielaidos'!$E$15,'Pelno mokesčio apskaičiavimas'!BZ14,+'Pelno mokesčio apskaičiavimas'!BX14),0)</f>
        <v>0</v>
      </c>
      <c r="BZ30" s="84">
        <f>IF(BZ12,IF(BZ10='Bazinės prielaidos'!$E$11+'Bazinės prielaidos'!$E$15,'Pelno mokesčio apskaičiavimas'!CA14,+'Pelno mokesčio apskaičiavimas'!BY14),0)</f>
        <v>0</v>
      </c>
      <c r="CA30" s="84">
        <f t="shared" ref="CA30" si="375">SUM(BO30:BZ30)</f>
        <v>149045.47997003584</v>
      </c>
      <c r="CB30" s="84">
        <f>IF(CB12,IF(CB10='Bazinės prielaidos'!$E$11+'Bazinės prielaidos'!$E$15,'Pelno mokesčio apskaičiavimas'!CC14,+'Pelno mokesčio apskaičiavimas'!CA14),0)</f>
        <v>150894.05761761626</v>
      </c>
      <c r="CC30" s="84">
        <f>IF(CC12,IF(CC10='Bazinės prielaidos'!$E$11+'Bazinės prielaidos'!$E$15,'Pelno mokesčio apskaičiavimas'!CD14,+'Pelno mokesčio apskaičiavimas'!CB14),0)</f>
        <v>0</v>
      </c>
      <c r="CD30" s="84">
        <f>IF(CD12,IF(CD10='Bazinės prielaidos'!$E$11+'Bazinės prielaidos'!$E$15,'Pelno mokesčio apskaičiavimas'!CE14,+'Pelno mokesčio apskaičiavimas'!CC14),0)</f>
        <v>0</v>
      </c>
      <c r="CE30" s="84">
        <f>IF(CE12,IF(CE10='Bazinės prielaidos'!$E$11+'Bazinės prielaidos'!$E$15,'Pelno mokesčio apskaičiavimas'!CF14,+'Pelno mokesčio apskaičiavimas'!CD14),0)</f>
        <v>0</v>
      </c>
      <c r="CF30" s="84">
        <f>IF(CF12,IF(CF10='Bazinės prielaidos'!$E$11+'Bazinės prielaidos'!$E$15,'Pelno mokesčio apskaičiavimas'!CG14,+'Pelno mokesčio apskaičiavimas'!CE14),0)</f>
        <v>0</v>
      </c>
      <c r="CG30" s="84">
        <f>IF(CG12,IF(CG10='Bazinės prielaidos'!$E$11+'Bazinės prielaidos'!$E$15,'Pelno mokesčio apskaičiavimas'!CH14,+'Pelno mokesčio apskaičiavimas'!CF14),0)</f>
        <v>0</v>
      </c>
      <c r="CH30" s="84">
        <f>IF(CH12,IF(CH10='Bazinės prielaidos'!$E$11+'Bazinės prielaidos'!$E$15,'Pelno mokesčio apskaičiavimas'!CI14,+'Pelno mokesčio apskaičiavimas'!CG14),0)</f>
        <v>0</v>
      </c>
      <c r="CI30" s="84">
        <f>IF(CI12,IF(CI10='Bazinės prielaidos'!$E$11+'Bazinės prielaidos'!$E$15,'Pelno mokesčio apskaičiavimas'!CJ14,+'Pelno mokesčio apskaičiavimas'!CH14),0)</f>
        <v>0</v>
      </c>
      <c r="CJ30" s="84">
        <f>IF(CJ12,IF(CJ10='Bazinės prielaidos'!$E$11+'Bazinės prielaidos'!$E$15,'Pelno mokesčio apskaičiavimas'!CK14,+'Pelno mokesčio apskaičiavimas'!CI14),0)</f>
        <v>0</v>
      </c>
      <c r="CK30" s="84">
        <f>IF(CK12,IF(CK10='Bazinės prielaidos'!$E$11+'Bazinės prielaidos'!$E$15,'Pelno mokesčio apskaičiavimas'!CL14,+'Pelno mokesčio apskaičiavimas'!CJ14),0)</f>
        <v>0</v>
      </c>
      <c r="CL30" s="84">
        <f>IF(CL12,IF(CL10='Bazinės prielaidos'!$E$11+'Bazinės prielaidos'!$E$15,'Pelno mokesčio apskaičiavimas'!CM14,+'Pelno mokesčio apskaičiavimas'!CK14),0)</f>
        <v>0</v>
      </c>
      <c r="CM30" s="84">
        <f>IF(CM12,IF(CM10='Bazinės prielaidos'!$E$11+'Bazinės prielaidos'!$E$15,'Pelno mokesčio apskaičiavimas'!CN14,+'Pelno mokesčio apskaičiavimas'!CL14),0)</f>
        <v>0</v>
      </c>
      <c r="CN30" s="84">
        <f t="shared" ref="CN30" si="376">SUM(CB30:CM30)</f>
        <v>150894.05761761626</v>
      </c>
      <c r="CO30" s="84">
        <f>IF(CO12,IF(CO10='Bazinės prielaidos'!$E$11+'Bazinės prielaidos'!$E$15,'Pelno mokesčio apskaičiavimas'!CP14,+'Pelno mokesčio apskaičiavimas'!CN14),0)</f>
        <v>149899.00707949835</v>
      </c>
      <c r="CP30" s="84">
        <f>IF(CP12,IF(CP10='Bazinės prielaidos'!$E$11+'Bazinės prielaidos'!$E$15,'Pelno mokesčio apskaičiavimas'!CQ14,+'Pelno mokesčio apskaičiavimas'!CO14),0)</f>
        <v>0</v>
      </c>
      <c r="CQ30" s="84">
        <f>IF(CQ12,IF(CQ10='Bazinės prielaidos'!$E$11+'Bazinės prielaidos'!$E$15,'Pelno mokesčio apskaičiavimas'!CR14,+'Pelno mokesčio apskaičiavimas'!CP14),0)</f>
        <v>0</v>
      </c>
      <c r="CR30" s="84">
        <f>IF(CR12,IF(CR10='Bazinės prielaidos'!$E$11+'Bazinės prielaidos'!$E$15,'Pelno mokesčio apskaičiavimas'!CS14,+'Pelno mokesčio apskaičiavimas'!CQ14),0)</f>
        <v>0</v>
      </c>
      <c r="CS30" s="84">
        <f>IF(CS12,IF(CS10='Bazinės prielaidos'!$E$11+'Bazinės prielaidos'!$E$15,'Pelno mokesčio apskaičiavimas'!CT14,+'Pelno mokesčio apskaičiavimas'!CR14),0)</f>
        <v>0</v>
      </c>
      <c r="CT30" s="84">
        <f>IF(CT12,IF(CT10='Bazinės prielaidos'!$E$11+'Bazinės prielaidos'!$E$15,'Pelno mokesčio apskaičiavimas'!CU14,+'Pelno mokesčio apskaičiavimas'!CS14),0)</f>
        <v>0</v>
      </c>
      <c r="CU30" s="84">
        <f>IF(CU12,IF(CU10='Bazinės prielaidos'!$E$11+'Bazinės prielaidos'!$E$15,'Pelno mokesčio apskaičiavimas'!CV14,+'Pelno mokesčio apskaičiavimas'!CT14),0)</f>
        <v>0</v>
      </c>
      <c r="CV30" s="84">
        <f>IF(CV12,IF(CV10='Bazinės prielaidos'!$E$11+'Bazinės prielaidos'!$E$15,'Pelno mokesčio apskaičiavimas'!CW14,+'Pelno mokesčio apskaičiavimas'!CU14),0)</f>
        <v>0</v>
      </c>
      <c r="CW30" s="84">
        <f>IF(CW12,IF(CW10='Bazinės prielaidos'!$E$11+'Bazinės prielaidos'!$E$15,'Pelno mokesčio apskaičiavimas'!CX14,+'Pelno mokesčio apskaičiavimas'!CV14),0)</f>
        <v>0</v>
      </c>
      <c r="CX30" s="84">
        <f>IF(CX12,IF(CX10='Bazinės prielaidos'!$E$11+'Bazinės prielaidos'!$E$15,'Pelno mokesčio apskaičiavimas'!CY14,+'Pelno mokesčio apskaičiavimas'!CW14),0)</f>
        <v>0</v>
      </c>
      <c r="CY30" s="84">
        <f>IF(CY12,IF(CY10='Bazinės prielaidos'!$E$11+'Bazinės prielaidos'!$E$15,'Pelno mokesčio apskaičiavimas'!CZ14,+'Pelno mokesčio apskaičiavimas'!CX14),0)</f>
        <v>0</v>
      </c>
      <c r="CZ30" s="84">
        <f>IF(CZ12,IF(CZ10='Bazinės prielaidos'!$E$11+'Bazinės prielaidos'!$E$15,'Pelno mokesčio apskaičiavimas'!DA14,+'Pelno mokesčio apskaičiavimas'!CY14),0)</f>
        <v>0</v>
      </c>
      <c r="DA30" s="84">
        <f t="shared" ref="DA30" si="377">SUM(CO30:CZ30)</f>
        <v>149899.00707949835</v>
      </c>
      <c r="DB30" s="84">
        <f>IF(DB12,IF(DB10='Bazinės prielaidos'!$E$11+'Bazinės prielaidos'!$E$15,'Pelno mokesčio apskaičiavimas'!DC14,+'Pelno mokesčio apskaičiavimas'!DA14),0)</f>
        <v>147847.10048978895</v>
      </c>
      <c r="DC30" s="84">
        <f>IF(DC12,IF(DC10='Bazinės prielaidos'!$E$11+'Bazinės prielaidos'!$E$15,'Pelno mokesčio apskaičiavimas'!DD14,+'Pelno mokesčio apskaičiavimas'!DB14),0)</f>
        <v>0</v>
      </c>
      <c r="DD30" s="84">
        <f>IF(DD12,IF(DD10='Bazinės prielaidos'!$E$11+'Bazinės prielaidos'!$E$15,'Pelno mokesčio apskaičiavimas'!DE14,+'Pelno mokesčio apskaičiavimas'!DC14),0)</f>
        <v>0</v>
      </c>
      <c r="DE30" s="84">
        <f>IF(DE12,IF(DE10='Bazinės prielaidos'!$E$11+'Bazinės prielaidos'!$E$15,'Pelno mokesčio apskaičiavimas'!DF14,+'Pelno mokesčio apskaičiavimas'!DD14),0)</f>
        <v>0</v>
      </c>
      <c r="DF30" s="84">
        <f>IF(DF12,IF(DF10='Bazinės prielaidos'!$E$11+'Bazinės prielaidos'!$E$15,'Pelno mokesčio apskaičiavimas'!DG14,+'Pelno mokesčio apskaičiavimas'!DE14),0)</f>
        <v>0</v>
      </c>
      <c r="DG30" s="84">
        <f>IF(DG12,IF(DG10='Bazinės prielaidos'!$E$11+'Bazinės prielaidos'!$E$15,'Pelno mokesčio apskaičiavimas'!DH14,+'Pelno mokesčio apskaičiavimas'!DF14),0)</f>
        <v>0</v>
      </c>
      <c r="DH30" s="84">
        <f>IF(DH12,IF(DH10='Bazinės prielaidos'!$E$11+'Bazinės prielaidos'!$E$15,'Pelno mokesčio apskaičiavimas'!DI14,+'Pelno mokesčio apskaičiavimas'!DG14),0)</f>
        <v>0</v>
      </c>
      <c r="DI30" s="84">
        <f>IF(DI12,IF(DI10='Bazinės prielaidos'!$E$11+'Bazinės prielaidos'!$E$15,'Pelno mokesčio apskaičiavimas'!DJ14,+'Pelno mokesčio apskaičiavimas'!DH14),0)</f>
        <v>0</v>
      </c>
      <c r="DJ30" s="84">
        <f>IF(DJ12,IF(DJ10='Bazinės prielaidos'!$E$11+'Bazinės prielaidos'!$E$15,'Pelno mokesčio apskaičiavimas'!DK14,+'Pelno mokesčio apskaičiavimas'!DI14),0)</f>
        <v>0</v>
      </c>
      <c r="DK30" s="84">
        <f>IF(DK12,IF(DK10='Bazinės prielaidos'!$E$11+'Bazinės prielaidos'!$E$15,'Pelno mokesčio apskaičiavimas'!DL14,+'Pelno mokesčio apskaičiavimas'!DJ14),0)</f>
        <v>0</v>
      </c>
      <c r="DL30" s="84">
        <f>IF(DL12,IF(DL10='Bazinės prielaidos'!$E$11+'Bazinės prielaidos'!$E$15,'Pelno mokesčio apskaičiavimas'!DM14,+'Pelno mokesčio apskaičiavimas'!DK14),0)</f>
        <v>0</v>
      </c>
      <c r="DM30" s="84">
        <f>IF(DM12,IF(DM10='Bazinės prielaidos'!$E$11+'Bazinės prielaidos'!$E$15,'Pelno mokesčio apskaičiavimas'!DN14,+'Pelno mokesčio apskaičiavimas'!DL14),0)</f>
        <v>0</v>
      </c>
      <c r="DN30" s="84">
        <f t="shared" ref="DN30" si="378">SUM(DB30:DM30)</f>
        <v>147847.10048978895</v>
      </c>
      <c r="DO30" s="84">
        <f>IF(DO12,IF(DO10='Bazinės prielaidos'!$E$11+'Bazinės prielaidos'!$E$15,'Pelno mokesčio apskaičiavimas'!DP14,+'Pelno mokesčio apskaičiavimas'!DN14),0)</f>
        <v>144384.08371805857</v>
      </c>
      <c r="DP30" s="84">
        <f>IF(DP12,IF(DP10='Bazinės prielaidos'!$E$11+'Bazinės prielaidos'!$E$15,'Pelno mokesčio apskaičiavimas'!DQ14,+'Pelno mokesčio apskaičiavimas'!DO14),0)</f>
        <v>0</v>
      </c>
      <c r="DQ30" s="84">
        <f>IF(DQ12,IF(DQ10='Bazinės prielaidos'!$E$11+'Bazinės prielaidos'!$E$15,'Pelno mokesčio apskaičiavimas'!DR14,+'Pelno mokesčio apskaičiavimas'!DP14),0)</f>
        <v>0</v>
      </c>
      <c r="DR30" s="84">
        <f>IF(DR12,IF(DR10='Bazinės prielaidos'!$E$11+'Bazinės prielaidos'!$E$15,'Pelno mokesčio apskaičiavimas'!DS14,+'Pelno mokesčio apskaičiavimas'!DQ14),0)</f>
        <v>0</v>
      </c>
      <c r="DS30" s="84">
        <f>IF(DS12,IF(DS10='Bazinės prielaidos'!$E$11+'Bazinės prielaidos'!$E$15,'Pelno mokesčio apskaičiavimas'!DT14,+'Pelno mokesčio apskaičiavimas'!DR14),0)</f>
        <v>0</v>
      </c>
      <c r="DT30" s="84">
        <f>IF(DT12,IF(DT10='Bazinės prielaidos'!$E$11+'Bazinės prielaidos'!$E$15,'Pelno mokesčio apskaičiavimas'!DU14,+'Pelno mokesčio apskaičiavimas'!DS14),0)</f>
        <v>0</v>
      </c>
      <c r="DU30" s="84">
        <f>IF(DU12,IF(DU10='Bazinės prielaidos'!$E$11+'Bazinės prielaidos'!$E$15,'Pelno mokesčio apskaičiavimas'!DV14,+'Pelno mokesčio apskaičiavimas'!DT14),0)</f>
        <v>0</v>
      </c>
      <c r="DV30" s="84">
        <f>IF(DV12,IF(DV10='Bazinės prielaidos'!$E$11+'Bazinės prielaidos'!$E$15,'Pelno mokesčio apskaičiavimas'!DW14,+'Pelno mokesčio apskaičiavimas'!DU14),0)</f>
        <v>0</v>
      </c>
      <c r="DW30" s="84">
        <f>IF(DW12,IF(DW10='Bazinės prielaidos'!$E$11+'Bazinės prielaidos'!$E$15,'Pelno mokesčio apskaičiavimas'!DX14,+'Pelno mokesčio apskaičiavimas'!DV14),0)</f>
        <v>0</v>
      </c>
      <c r="DX30" s="84">
        <f>IF(DX12,IF(DX10='Bazinės prielaidos'!$E$11+'Bazinės prielaidos'!$E$15,'Pelno mokesčio apskaičiavimas'!DY14,+'Pelno mokesčio apskaičiavimas'!DW14),0)</f>
        <v>0</v>
      </c>
      <c r="DY30" s="84">
        <f>IF(DY12,IF(DY10='Bazinės prielaidos'!$E$11+'Bazinės prielaidos'!$E$15,'Pelno mokesčio apskaičiavimas'!DZ14,+'Pelno mokesčio apskaičiavimas'!DX14),0)</f>
        <v>0</v>
      </c>
      <c r="DZ30" s="84">
        <f>IF(DZ12,IF(DZ10='Bazinės prielaidos'!$E$11+'Bazinės prielaidos'!$E$15,'Pelno mokesčio apskaičiavimas'!EA14,+'Pelno mokesčio apskaičiavimas'!DY14),0)</f>
        <v>0</v>
      </c>
      <c r="EA30" s="84">
        <f t="shared" ref="EA30" si="379">SUM(DO30:DZ30)</f>
        <v>144384.08371805857</v>
      </c>
      <c r="EB30" s="84">
        <f>IF(EB12,IF(EB10='Bazinės prielaidos'!$E$11+'Bazinės prielaidos'!$E$15,'Pelno mokesčio apskaičiavimas'!EC14,+'Pelno mokesčio apskaičiavimas'!EA14),0)</f>
        <v>139036.35308647444</v>
      </c>
      <c r="EC30" s="84">
        <f>IF(EC12,IF(EC10='Bazinės prielaidos'!$E$11+'Bazinės prielaidos'!$E$15,'Pelno mokesčio apskaičiavimas'!ED14,+'Pelno mokesčio apskaičiavimas'!EB14),0)</f>
        <v>0</v>
      </c>
      <c r="ED30" s="84">
        <f>IF(ED12,IF(ED10='Bazinės prielaidos'!$E$11+'Bazinės prielaidos'!$E$15,'Pelno mokesčio apskaičiavimas'!EE14,+'Pelno mokesčio apskaičiavimas'!EC14),0)</f>
        <v>0</v>
      </c>
      <c r="EE30" s="84">
        <f>IF(EE12,IF(EE10='Bazinės prielaidos'!$E$11+'Bazinės prielaidos'!$E$15,'Pelno mokesčio apskaičiavimas'!EF14,+'Pelno mokesčio apskaičiavimas'!ED14),0)</f>
        <v>0</v>
      </c>
      <c r="EF30" s="84">
        <f>IF(EF12,IF(EF10='Bazinės prielaidos'!$E$11+'Bazinės prielaidos'!$E$15,'Pelno mokesčio apskaičiavimas'!EG14,+'Pelno mokesčio apskaičiavimas'!EE14),0)</f>
        <v>0</v>
      </c>
      <c r="EG30" s="84">
        <f>IF(EG12,IF(EG10='Bazinės prielaidos'!$E$11+'Bazinės prielaidos'!$E$15,'Pelno mokesčio apskaičiavimas'!EH14,+'Pelno mokesčio apskaičiavimas'!EF14),0)</f>
        <v>0</v>
      </c>
      <c r="EH30" s="84">
        <f>IF(EH12,IF(EH10='Bazinės prielaidos'!$E$11+'Bazinės prielaidos'!$E$15,'Pelno mokesčio apskaičiavimas'!EI14,+'Pelno mokesčio apskaičiavimas'!EG14),0)</f>
        <v>0</v>
      </c>
      <c r="EI30" s="84">
        <f>IF(EI12,IF(EI10='Bazinės prielaidos'!$E$11+'Bazinės prielaidos'!$E$15,'Pelno mokesčio apskaičiavimas'!EJ14,+'Pelno mokesčio apskaičiavimas'!EH14),0)</f>
        <v>0</v>
      </c>
      <c r="EJ30" s="84">
        <f>IF(EJ12,IF(EJ10='Bazinės prielaidos'!$E$11+'Bazinės prielaidos'!$E$15,'Pelno mokesčio apskaičiavimas'!EK14,+'Pelno mokesčio apskaičiavimas'!EI14),0)</f>
        <v>0</v>
      </c>
      <c r="EK30" s="84">
        <f>IF(EK12,IF(EK10='Bazinės prielaidos'!$E$11+'Bazinės prielaidos'!$E$15,'Pelno mokesčio apskaičiavimas'!EL14,+'Pelno mokesčio apskaičiavimas'!EJ14),0)</f>
        <v>0</v>
      </c>
      <c r="EL30" s="84">
        <f>IF(EL12,IF(EL10='Bazinės prielaidos'!$E$11+'Bazinės prielaidos'!$E$15,'Pelno mokesčio apskaičiavimas'!EM14,+'Pelno mokesčio apskaičiavimas'!EK14),0)</f>
        <v>0</v>
      </c>
      <c r="EM30" s="84">
        <f>IF(EM12,IF(EM10='Bazinės prielaidos'!$E$11+'Bazinės prielaidos'!$E$15,'Pelno mokesčio apskaičiavimas'!EN14,+'Pelno mokesčio apskaičiavimas'!EL14),0)</f>
        <v>0</v>
      </c>
      <c r="EN30" s="84">
        <f t="shared" ref="EN30" si="380">SUM(EB30:EM30)</f>
        <v>139036.35308647444</v>
      </c>
      <c r="EO30" s="84">
        <f>IF(EO12,IF(EO10='Bazinės prielaidos'!$E$11+'Bazinės prielaidos'!$E$15,'Pelno mokesčio apskaičiavimas'!EP14,+'Pelno mokesčio apskaičiavimas'!EN14),0)</f>
        <v>131175.22002655506</v>
      </c>
      <c r="EP30" s="84">
        <f>IF(EP12,IF(EP10='Bazinės prielaidos'!$E$11+'Bazinės prielaidos'!$E$15,'Pelno mokesčio apskaičiavimas'!EQ14,+'Pelno mokesčio apskaičiavimas'!EO14),0)</f>
        <v>0</v>
      </c>
      <c r="EQ30" s="84">
        <f>IF(EQ12,IF(EQ10='Bazinės prielaidos'!$E$11+'Bazinės prielaidos'!$E$15,'Pelno mokesčio apskaičiavimas'!ER14,+'Pelno mokesčio apskaičiavimas'!EP14),0)</f>
        <v>0</v>
      </c>
      <c r="ER30" s="84">
        <f>IF(ER12,IF(ER10='Bazinės prielaidos'!$E$11+'Bazinės prielaidos'!$E$15,'Pelno mokesčio apskaičiavimas'!ES14,+'Pelno mokesčio apskaičiavimas'!EQ14),0)</f>
        <v>0</v>
      </c>
      <c r="ES30" s="84">
        <f>IF(ES12,IF(ES10='Bazinės prielaidos'!$E$11+'Bazinės prielaidos'!$E$15,'Pelno mokesčio apskaičiavimas'!ET14,+'Pelno mokesčio apskaičiavimas'!ER14),0)</f>
        <v>0</v>
      </c>
      <c r="ET30" s="84">
        <f>IF(ET12,IF(ET10='Bazinės prielaidos'!$E$11+'Bazinės prielaidos'!$E$15,'Pelno mokesčio apskaičiavimas'!EU14,+'Pelno mokesčio apskaičiavimas'!ES14),0)</f>
        <v>0</v>
      </c>
      <c r="EU30" s="84">
        <f>IF(EU12,IF(EU10='Bazinės prielaidos'!$E$11+'Bazinės prielaidos'!$E$15,'Pelno mokesčio apskaičiavimas'!EV14,+'Pelno mokesčio apskaičiavimas'!ET14),0)</f>
        <v>0</v>
      </c>
      <c r="EV30" s="84">
        <f>IF(EV12,IF(EV10='Bazinės prielaidos'!$E$11+'Bazinės prielaidos'!$E$15,'Pelno mokesčio apskaičiavimas'!EW14,+'Pelno mokesčio apskaičiavimas'!EU14),0)</f>
        <v>0</v>
      </c>
      <c r="EW30" s="84">
        <f>IF(EW12,IF(EW10='Bazinės prielaidos'!$E$11+'Bazinės prielaidos'!$E$15,'Pelno mokesčio apskaičiavimas'!EX14,+'Pelno mokesčio apskaičiavimas'!EV14),0)</f>
        <v>0</v>
      </c>
      <c r="EX30" s="84">
        <f>IF(EX12,IF(EX10='Bazinės prielaidos'!$E$11+'Bazinės prielaidos'!$E$15,'Pelno mokesčio apskaičiavimas'!EY14,+'Pelno mokesčio apskaičiavimas'!EW14),0)</f>
        <v>0</v>
      </c>
      <c r="EY30" s="84">
        <f>IF(EY12,IF(EY10='Bazinės prielaidos'!$E$11+'Bazinės prielaidos'!$E$15,'Pelno mokesčio apskaičiavimas'!EZ14,+'Pelno mokesčio apskaičiavimas'!EX14),0)</f>
        <v>0</v>
      </c>
      <c r="EZ30" s="84">
        <f>IF(EZ12,IF(EZ10='Bazinės prielaidos'!$E$11+'Bazinės prielaidos'!$E$15,'Pelno mokesčio apskaičiavimas'!FA14,+'Pelno mokesčio apskaičiavimas'!EY14),0)</f>
        <v>0</v>
      </c>
      <c r="FA30" s="84">
        <f t="shared" ref="FA30" si="381">SUM(EO30:EZ30)</f>
        <v>131175.22002655506</v>
      </c>
      <c r="FB30" s="84">
        <f>IF(FB12,IF(FB10='Bazinės prielaidos'!$E$11+'Bazinės prielaidos'!$E$15,'Pelno mokesčio apskaičiavimas'!FC14,+'Pelno mokesčio apskaičiavimas'!FA14),0)</f>
        <v>119966.23560322725</v>
      </c>
      <c r="FC30" s="84">
        <f>IF(FC12,IF(FC10='Bazinės prielaidos'!$E$11+'Bazinės prielaidos'!$E$15,'Pelno mokesčio apskaičiavimas'!FD14,+'Pelno mokesčio apskaičiavimas'!FB14),0)</f>
        <v>0</v>
      </c>
      <c r="FD30" s="84">
        <f>IF(FD12,IF(FD10='Bazinės prielaidos'!$E$11+'Bazinės prielaidos'!$E$15,'Pelno mokesčio apskaičiavimas'!FE14,+'Pelno mokesčio apskaičiavimas'!FC14),0)</f>
        <v>0</v>
      </c>
      <c r="FE30" s="84">
        <f>IF(FE12,IF(FE10='Bazinės prielaidos'!$E$11+'Bazinės prielaidos'!$E$15,'Pelno mokesčio apskaičiavimas'!FF14,+'Pelno mokesčio apskaičiavimas'!FD14),0)</f>
        <v>0</v>
      </c>
      <c r="FF30" s="84">
        <f>IF(FF12,IF(FF10='Bazinės prielaidos'!$E$11+'Bazinės prielaidos'!$E$15,'Pelno mokesčio apskaičiavimas'!FG14,+'Pelno mokesčio apskaičiavimas'!FE14),0)</f>
        <v>0</v>
      </c>
      <c r="FG30" s="84">
        <f>IF(FG12,IF(FG10='Bazinės prielaidos'!$E$11+'Bazinės prielaidos'!$E$15,'Pelno mokesčio apskaičiavimas'!FH14,+'Pelno mokesčio apskaičiavimas'!FF14),0)</f>
        <v>0</v>
      </c>
      <c r="FH30" s="84">
        <f>IF(FH12,IF(FH10='Bazinės prielaidos'!$E$11+'Bazinės prielaidos'!$E$15,'Pelno mokesčio apskaičiavimas'!FI14,+'Pelno mokesčio apskaičiavimas'!FG14),0)</f>
        <v>0</v>
      </c>
      <c r="FI30" s="84">
        <f>IF(FI12,IF(FI10='Bazinės prielaidos'!$E$11+'Bazinės prielaidos'!$E$15,'Pelno mokesčio apskaičiavimas'!FJ14,+'Pelno mokesčio apskaičiavimas'!FH14),0)</f>
        <v>0</v>
      </c>
      <c r="FJ30" s="84">
        <f>IF(FJ12,IF(FJ10='Bazinės prielaidos'!$E$11+'Bazinės prielaidos'!$E$15,'Pelno mokesčio apskaičiavimas'!FK14,+'Pelno mokesčio apskaičiavimas'!FI14),0)</f>
        <v>0</v>
      </c>
      <c r="FK30" s="84">
        <f>IF(FK12,IF(FK10='Bazinės prielaidos'!$E$11+'Bazinės prielaidos'!$E$15,'Pelno mokesčio apskaičiavimas'!FL14,+'Pelno mokesčio apskaičiavimas'!FJ14),0)</f>
        <v>0</v>
      </c>
      <c r="FL30" s="84">
        <f>IF(FL12,IF(FL10='Bazinės prielaidos'!$E$11+'Bazinės prielaidos'!$E$15,'Pelno mokesčio apskaičiavimas'!FM14,+'Pelno mokesčio apskaičiavimas'!FK14),0)</f>
        <v>0</v>
      </c>
      <c r="FM30" s="84">
        <f>IF(FM12,IF(FM10='Bazinės prielaidos'!$E$11+'Bazinės prielaidos'!$E$15,'Pelno mokesčio apskaičiavimas'!FN14,+'Pelno mokesčio apskaičiavimas'!FL14),0)</f>
        <v>0</v>
      </c>
      <c r="FN30" s="84">
        <f t="shared" ref="FN30" si="382">SUM(FB30:FM30)</f>
        <v>119966.23560322725</v>
      </c>
      <c r="FO30" s="84">
        <f>IF(FO12,IF(FO10='Bazinės prielaidos'!$E$11+'Bazinės prielaidos'!$E$15,'Pelno mokesčio apskaičiavimas'!FP14,+'Pelno mokesčio apskaičiavimas'!FN14),0)</f>
        <v>104301.96433417271</v>
      </c>
      <c r="FP30" s="84">
        <f>IF(FP12,IF(FP10='Bazinės prielaidos'!$E$11+'Bazinės prielaidos'!$E$15,'Pelno mokesčio apskaičiavimas'!FQ14,+'Pelno mokesčio apskaičiavimas'!FO14),0)</f>
        <v>0</v>
      </c>
      <c r="FQ30" s="84">
        <f>IF(FQ12,IF(FQ10='Bazinės prielaidos'!$E$11+'Bazinės prielaidos'!$E$15,'Pelno mokesčio apskaičiavimas'!FR14,+'Pelno mokesčio apskaičiavimas'!FP14),0)</f>
        <v>0</v>
      </c>
      <c r="FR30" s="84">
        <f>IF(FR12,IF(FR10='Bazinės prielaidos'!$E$11+'Bazinės prielaidos'!$E$15,'Pelno mokesčio apskaičiavimas'!FS14,+'Pelno mokesčio apskaičiavimas'!FQ14),0)</f>
        <v>0</v>
      </c>
      <c r="FS30" s="84">
        <f>IF(FS12,IF(FS10='Bazinės prielaidos'!$E$11+'Bazinės prielaidos'!$E$15,'Pelno mokesčio apskaičiavimas'!FT14,+'Pelno mokesčio apskaičiavimas'!FR14),0)</f>
        <v>0</v>
      </c>
      <c r="FT30" s="84">
        <f>IF(FT12,IF(FT10='Bazinės prielaidos'!$E$11+'Bazinės prielaidos'!$E$15,'Pelno mokesčio apskaičiavimas'!FU14,+'Pelno mokesčio apskaičiavimas'!FS14),0)</f>
        <v>0</v>
      </c>
      <c r="FU30" s="84">
        <f>IF(FU12,IF(FU10='Bazinės prielaidos'!$E$11+'Bazinės prielaidos'!$E$15,'Pelno mokesčio apskaičiavimas'!FV14,+'Pelno mokesčio apskaičiavimas'!FT14),0)</f>
        <v>0</v>
      </c>
      <c r="FV30" s="84">
        <f>IF(FV12,IF(FV10='Bazinės prielaidos'!$E$11+'Bazinės prielaidos'!$E$15,'Pelno mokesčio apskaičiavimas'!FW14,+'Pelno mokesčio apskaičiavimas'!FU14),0)</f>
        <v>0</v>
      </c>
      <c r="FW30" s="84">
        <f>IF(FW12,IF(FW10='Bazinės prielaidos'!$E$11+'Bazinės prielaidos'!$E$15,'Pelno mokesčio apskaičiavimas'!FX14,+'Pelno mokesčio apskaičiavimas'!FV14),0)</f>
        <v>0</v>
      </c>
      <c r="FX30" s="84">
        <f>IF(FX12,IF(FX10='Bazinės prielaidos'!$E$11+'Bazinės prielaidos'!$E$15,'Pelno mokesčio apskaičiavimas'!FY14,+'Pelno mokesčio apskaičiavimas'!FW14),0)</f>
        <v>0</v>
      </c>
      <c r="FY30" s="84">
        <f>IF(FY12,IF(FY10='Bazinės prielaidos'!$E$11+'Bazinės prielaidos'!$E$15,'Pelno mokesčio apskaičiavimas'!FZ14,+'Pelno mokesčio apskaičiavimas'!FX14),0)</f>
        <v>0</v>
      </c>
      <c r="FZ30" s="84">
        <f>IF(FZ12,IF(FZ10='Bazinės prielaidos'!$E$11+'Bazinės prielaidos'!$E$15,'Pelno mokesčio apskaičiavimas'!GA14,+'Pelno mokesčio apskaičiavimas'!FY14),0)</f>
        <v>0</v>
      </c>
      <c r="GA30" s="84">
        <f t="shared" ref="GA30" si="383">SUM(FO30:FZ30)</f>
        <v>104301.96433417271</v>
      </c>
      <c r="GB30" s="84">
        <f>IF(GB12,IF(GB10='Bazinės prielaidos'!$E$11+'Bazinės prielaidos'!$E$15,'Pelno mokesčio apskaičiavimas'!GC14,+'Pelno mokesčio apskaičiavimas'!GA14),0)</f>
        <v>82854.871949678723</v>
      </c>
      <c r="GC30" s="84">
        <f>IF(GC12,IF(GC10='Bazinės prielaidos'!$E$11+'Bazinės prielaidos'!$E$15,'Pelno mokesčio apskaičiavimas'!GD14,+'Pelno mokesčio apskaičiavimas'!GB14),0)</f>
        <v>0</v>
      </c>
      <c r="GD30" s="84">
        <f>IF(GD12,IF(GD10='Bazinės prielaidos'!$E$11+'Bazinės prielaidos'!$E$15,'Pelno mokesčio apskaičiavimas'!GE14,+'Pelno mokesčio apskaičiavimas'!GC14),0)</f>
        <v>0</v>
      </c>
      <c r="GE30" s="84">
        <f>IF(GE12,IF(GE10='Bazinės prielaidos'!$E$11+'Bazinės prielaidos'!$E$15,'Pelno mokesčio apskaičiavimas'!GF14,+'Pelno mokesčio apskaičiavimas'!GD14),0)</f>
        <v>0</v>
      </c>
      <c r="GF30" s="84">
        <f>IF(GF12,IF(GF10='Bazinės prielaidos'!$E$11+'Bazinės prielaidos'!$E$15,'Pelno mokesčio apskaičiavimas'!GG14,+'Pelno mokesčio apskaičiavimas'!GE14),0)</f>
        <v>0</v>
      </c>
      <c r="GG30" s="84">
        <f>IF(GG12,IF(GG10='Bazinės prielaidos'!$E$11+'Bazinės prielaidos'!$E$15,'Pelno mokesčio apskaičiavimas'!GH14,+'Pelno mokesčio apskaičiavimas'!GF14),0)</f>
        <v>0</v>
      </c>
      <c r="GH30" s="84">
        <f>IF(GH12,IF(GH10='Bazinės prielaidos'!$E$11+'Bazinės prielaidos'!$E$15,'Pelno mokesčio apskaičiavimas'!GI14,+'Pelno mokesčio apskaičiavimas'!GG14),0)</f>
        <v>0</v>
      </c>
      <c r="GI30" s="84">
        <f>IF(GI12,IF(GI10='Bazinės prielaidos'!$E$11+'Bazinės prielaidos'!$E$15,'Pelno mokesčio apskaičiavimas'!GJ14,+'Pelno mokesčio apskaičiavimas'!GH14),0)</f>
        <v>0</v>
      </c>
      <c r="GJ30" s="84">
        <f>IF(GJ12,IF(GJ10='Bazinės prielaidos'!$E$11+'Bazinės prielaidos'!$E$15,'Pelno mokesčio apskaičiavimas'!GK14,+'Pelno mokesčio apskaičiavimas'!GI14),0)</f>
        <v>0</v>
      </c>
      <c r="GK30" s="84">
        <f>IF(GK12,IF(GK10='Bazinės prielaidos'!$E$11+'Bazinės prielaidos'!$E$15,'Pelno mokesčio apskaičiavimas'!GL14,+'Pelno mokesčio apskaičiavimas'!GJ14),0)</f>
        <v>0</v>
      </c>
      <c r="GL30" s="84">
        <f>IF(GL12,IF(GL10='Bazinės prielaidos'!$E$11+'Bazinės prielaidos'!$E$15,'Pelno mokesčio apskaičiavimas'!GM14,+'Pelno mokesčio apskaičiavimas'!GK14),0)</f>
        <v>0</v>
      </c>
      <c r="GM30" s="84">
        <f>IF(GM12,IF(GM10='Bazinės prielaidos'!$E$11+'Bazinės prielaidos'!$E$15,'Pelno mokesčio apskaičiavimas'!GN14,+'Pelno mokesčio apskaičiavimas'!GL14),0)</f>
        <v>53450.745150231895</v>
      </c>
      <c r="GN30" s="84">
        <f t="shared" ref="GN30" si="384">SUM(GB30:GM30)</f>
        <v>136305.61709991063</v>
      </c>
      <c r="GO30" s="84">
        <f>IF(GO12,IF(GO10='Bazinės prielaidos'!$E$11+'Bazinės prielaidos'!$E$15,'Pelno mokesčio apskaičiavimas'!GP14,+'Pelno mokesčio apskaičiavimas'!GN14),0)</f>
        <v>0</v>
      </c>
      <c r="GP30" s="84">
        <f>IF(GP12,IF(GP10='Bazinės prielaidos'!$E$11+'Bazinės prielaidos'!$E$15,'Pelno mokesčio apskaičiavimas'!GQ14,+'Pelno mokesčio apskaičiavimas'!GO14),0)</f>
        <v>0</v>
      </c>
      <c r="GQ30" s="84">
        <f>IF(GQ12,IF(GQ10='Bazinės prielaidos'!$E$11+'Bazinės prielaidos'!$E$15,'Pelno mokesčio apskaičiavimas'!GR14,+'Pelno mokesčio apskaičiavimas'!GP14),0)</f>
        <v>0</v>
      </c>
      <c r="GR30" s="84">
        <f>IF(GR12,IF(GR10='Bazinės prielaidos'!$E$11+'Bazinės prielaidos'!$E$15,'Pelno mokesčio apskaičiavimas'!GS14,+'Pelno mokesčio apskaičiavimas'!GQ14),0)</f>
        <v>0</v>
      </c>
      <c r="GS30" s="84">
        <f>IF(GS12,IF(GS10='Bazinės prielaidos'!$E$11+'Bazinės prielaidos'!$E$15,'Pelno mokesčio apskaičiavimas'!GT14,+'Pelno mokesčio apskaičiavimas'!GR14),0)</f>
        <v>0</v>
      </c>
      <c r="GT30" s="84">
        <f>IF(GT12,IF(GT10='Bazinės prielaidos'!$E$11+'Bazinės prielaidos'!$E$15,'Pelno mokesčio apskaičiavimas'!GU14,+'Pelno mokesčio apskaičiavimas'!GS14),0)</f>
        <v>0</v>
      </c>
      <c r="GU30" s="84">
        <f>IF(GU12,IF(GU10='Bazinės prielaidos'!$E$11+'Bazinės prielaidos'!$E$15,'Pelno mokesčio apskaičiavimas'!GV14,+'Pelno mokesčio apskaičiavimas'!GT14),0)</f>
        <v>0</v>
      </c>
      <c r="GV30" s="84">
        <f>IF(GV12,IF(GV10='Bazinės prielaidos'!$E$11+'Bazinės prielaidos'!$E$15,'Pelno mokesčio apskaičiavimas'!GW14,+'Pelno mokesčio apskaičiavimas'!GU14),0)</f>
        <v>0</v>
      </c>
      <c r="GW30" s="84">
        <f>IF(GW12,IF(GW10='Bazinės prielaidos'!$E$11+'Bazinės prielaidos'!$E$15,'Pelno mokesčio apskaičiavimas'!GX14,+'Pelno mokesčio apskaičiavimas'!GV14),0)</f>
        <v>0</v>
      </c>
      <c r="GX30" s="84">
        <f>IF(GX12,IF(GX10='Bazinės prielaidos'!$E$11+'Bazinės prielaidos'!$E$15,'Pelno mokesčio apskaičiavimas'!GY14,+'Pelno mokesčio apskaičiavimas'!GW14),0)</f>
        <v>0</v>
      </c>
      <c r="GY30" s="84">
        <f>IF(GY12,IF(GY10='Bazinės prielaidos'!$E$11+'Bazinės prielaidos'!$E$15,'Pelno mokesčio apskaičiavimas'!GZ14,+'Pelno mokesčio apskaičiavimas'!GX14),0)</f>
        <v>0</v>
      </c>
      <c r="GZ30" s="84">
        <f>IF(GZ12,IF(GZ10='Bazinės prielaidos'!$E$11+'Bazinės prielaidos'!$E$15,'Pelno mokesčio apskaičiavimas'!HA14,+'Pelno mokesčio apskaičiavimas'!GY14),0)</f>
        <v>0</v>
      </c>
      <c r="HA30" s="84">
        <f t="shared" ref="HA30" si="385">SUM(GO30:GZ30)</f>
        <v>0</v>
      </c>
      <c r="HB30" s="84">
        <f>IF(HB12,IF(HB10='Bazinės prielaidos'!$E$11+'Bazinės prielaidos'!$E$15,'Pelno mokesčio apskaičiavimas'!HC14,+'Pelno mokesčio apskaičiavimas'!HA14),0)</f>
        <v>0</v>
      </c>
      <c r="HC30" s="84">
        <f>IF(HC12,IF(HC10='Bazinės prielaidos'!$E$11+'Bazinės prielaidos'!$E$15,'Pelno mokesčio apskaičiavimas'!HD14,+'Pelno mokesčio apskaičiavimas'!HB14),0)</f>
        <v>0</v>
      </c>
      <c r="HD30" s="84">
        <f>IF(HD12,IF(HD10='Bazinės prielaidos'!$E$11+'Bazinės prielaidos'!$E$15,'Pelno mokesčio apskaičiavimas'!HE14,+'Pelno mokesčio apskaičiavimas'!HC14),0)</f>
        <v>0</v>
      </c>
      <c r="HE30" s="84">
        <f>IF(HE12,IF(HE10='Bazinės prielaidos'!$E$11+'Bazinės prielaidos'!$E$15,'Pelno mokesčio apskaičiavimas'!HF14,+'Pelno mokesčio apskaičiavimas'!HD14),0)</f>
        <v>0</v>
      </c>
      <c r="HF30" s="84">
        <f>IF(HF12,IF(HF10='Bazinės prielaidos'!$E$11+'Bazinės prielaidos'!$E$15,'Pelno mokesčio apskaičiavimas'!HG14,+'Pelno mokesčio apskaičiavimas'!HE14),0)</f>
        <v>0</v>
      </c>
      <c r="HG30" s="84">
        <f>IF(HG12,IF(HG10='Bazinės prielaidos'!$E$11+'Bazinės prielaidos'!$E$15,'Pelno mokesčio apskaičiavimas'!HH14,+'Pelno mokesčio apskaičiavimas'!HF14),0)</f>
        <v>0</v>
      </c>
      <c r="HH30" s="84">
        <f>IF(HH12,IF(HH10='Bazinės prielaidos'!$E$11+'Bazinės prielaidos'!$E$15,'Pelno mokesčio apskaičiavimas'!HI14,+'Pelno mokesčio apskaičiavimas'!HG14),0)</f>
        <v>0</v>
      </c>
      <c r="HI30" s="84">
        <f>IF(HI12,IF(HI10='Bazinės prielaidos'!$E$11+'Bazinės prielaidos'!$E$15,'Pelno mokesčio apskaičiavimas'!HJ14,+'Pelno mokesčio apskaičiavimas'!HH14),0)</f>
        <v>0</v>
      </c>
      <c r="HJ30" s="84">
        <f>IF(HJ12,IF(HJ10='Bazinės prielaidos'!$E$11+'Bazinės prielaidos'!$E$15,'Pelno mokesčio apskaičiavimas'!HK14,+'Pelno mokesčio apskaičiavimas'!HI14),0)</f>
        <v>0</v>
      </c>
      <c r="HK30" s="84">
        <f>IF(HK12,IF(HK10='Bazinės prielaidos'!$E$11+'Bazinės prielaidos'!$E$15,'Pelno mokesčio apskaičiavimas'!HL14,+'Pelno mokesčio apskaičiavimas'!HJ14),0)</f>
        <v>0</v>
      </c>
      <c r="HL30" s="84">
        <f>IF(HL12,IF(HL10='Bazinės prielaidos'!$E$11+'Bazinės prielaidos'!$E$15,'Pelno mokesčio apskaičiavimas'!HM14,+'Pelno mokesčio apskaičiavimas'!HK14),0)</f>
        <v>0</v>
      </c>
      <c r="HM30" s="84">
        <f>IF(HM12,IF(HM10='Bazinės prielaidos'!$E$11+'Bazinės prielaidos'!$E$15,'Pelno mokesčio apskaičiavimas'!HN14,+'Pelno mokesčio apskaičiavimas'!HL14),0)</f>
        <v>0</v>
      </c>
      <c r="HN30" s="84">
        <f t="shared" ref="HN30" si="386">SUM(HB30:HM30)</f>
        <v>0</v>
      </c>
      <c r="HO30" s="84">
        <f>IF(HO12,IF(HO10='Bazinės prielaidos'!$E$11+'Bazinės prielaidos'!$E$15,'Pelno mokesčio apskaičiavimas'!HP14,+'Pelno mokesčio apskaičiavimas'!HN14),0)</f>
        <v>0</v>
      </c>
      <c r="HP30" s="84">
        <f>IF(HP12,IF(HP10='Bazinės prielaidos'!$E$11+'Bazinės prielaidos'!$E$15,'Pelno mokesčio apskaičiavimas'!HQ14,+'Pelno mokesčio apskaičiavimas'!HO14),0)</f>
        <v>0</v>
      </c>
      <c r="HQ30" s="84">
        <f>IF(HQ12,IF(HQ10='Bazinės prielaidos'!$E$11+'Bazinės prielaidos'!$E$15,'Pelno mokesčio apskaičiavimas'!HR14,+'Pelno mokesčio apskaičiavimas'!HP14),0)</f>
        <v>0</v>
      </c>
      <c r="HR30" s="84">
        <f>IF(HR12,IF(HR10='Bazinės prielaidos'!$E$11+'Bazinės prielaidos'!$E$15,'Pelno mokesčio apskaičiavimas'!HS14,+'Pelno mokesčio apskaičiavimas'!HQ14),0)</f>
        <v>0</v>
      </c>
      <c r="HS30" s="84">
        <f>IF(HS12,IF(HS10='Bazinės prielaidos'!$E$11+'Bazinės prielaidos'!$E$15,'Pelno mokesčio apskaičiavimas'!HT14,+'Pelno mokesčio apskaičiavimas'!HR14),0)</f>
        <v>0</v>
      </c>
      <c r="HT30" s="84">
        <f>IF(HT12,IF(HT10='Bazinės prielaidos'!$E$11+'Bazinės prielaidos'!$E$15,'Pelno mokesčio apskaičiavimas'!HU14,+'Pelno mokesčio apskaičiavimas'!HS14),0)</f>
        <v>0</v>
      </c>
      <c r="HU30" s="84">
        <f>IF(HU12,IF(HU10='Bazinės prielaidos'!$E$11+'Bazinės prielaidos'!$E$15,'Pelno mokesčio apskaičiavimas'!HV14,+'Pelno mokesčio apskaičiavimas'!HT14),0)</f>
        <v>0</v>
      </c>
      <c r="HV30" s="84">
        <f>IF(HV12,IF(HV10='Bazinės prielaidos'!$E$11+'Bazinės prielaidos'!$E$15,'Pelno mokesčio apskaičiavimas'!HW14,+'Pelno mokesčio apskaičiavimas'!HU14),0)</f>
        <v>0</v>
      </c>
      <c r="HW30" s="84">
        <f>IF(HW12,IF(HW10='Bazinės prielaidos'!$E$11+'Bazinės prielaidos'!$E$15,'Pelno mokesčio apskaičiavimas'!HX14,+'Pelno mokesčio apskaičiavimas'!HV14),0)</f>
        <v>0</v>
      </c>
      <c r="HX30" s="84">
        <f>IF(HX12,IF(HX10='Bazinės prielaidos'!$E$11+'Bazinės prielaidos'!$E$15,'Pelno mokesčio apskaičiavimas'!HY14,+'Pelno mokesčio apskaičiavimas'!HW14),0)</f>
        <v>0</v>
      </c>
      <c r="HY30" s="84">
        <f>IF(HY12,IF(HY10='Bazinės prielaidos'!$E$11+'Bazinės prielaidos'!$E$15,'Pelno mokesčio apskaičiavimas'!HZ14,+'Pelno mokesčio apskaičiavimas'!HX14),0)</f>
        <v>0</v>
      </c>
      <c r="HZ30" s="84">
        <f>IF(HZ12,IF(HZ10='Bazinės prielaidos'!$E$11+'Bazinės prielaidos'!$E$15,'Pelno mokesčio apskaičiavimas'!IA14,+'Pelno mokesčio apskaičiavimas'!HY14),0)</f>
        <v>0</v>
      </c>
      <c r="IA30" s="84">
        <f t="shared" ref="IA30" si="387">SUM(HO30:HZ30)</f>
        <v>0</v>
      </c>
      <c r="IB30" s="84">
        <f>IF(IB12,IF(IB10='Bazinės prielaidos'!$E$11+'Bazinės prielaidos'!$E$15,'Pelno mokesčio apskaičiavimas'!IC14,+'Pelno mokesčio apskaičiavimas'!IA14),0)</f>
        <v>0</v>
      </c>
      <c r="IC30" s="84">
        <f>IF(IC12,IF(IC10='Bazinės prielaidos'!$E$11+'Bazinės prielaidos'!$E$15,'Pelno mokesčio apskaičiavimas'!ID14,+'Pelno mokesčio apskaičiavimas'!IB14),0)</f>
        <v>0</v>
      </c>
      <c r="ID30" s="84">
        <f>IF(ID12,IF(ID10='Bazinės prielaidos'!$E$11+'Bazinės prielaidos'!$E$15,'Pelno mokesčio apskaičiavimas'!IE14,+'Pelno mokesčio apskaičiavimas'!IC14),0)</f>
        <v>0</v>
      </c>
      <c r="IE30" s="84">
        <f>IF(IE12,IF(IE10='Bazinės prielaidos'!$E$11+'Bazinės prielaidos'!$E$15,'Pelno mokesčio apskaičiavimas'!IF14,+'Pelno mokesčio apskaičiavimas'!ID14),0)</f>
        <v>0</v>
      </c>
      <c r="IF30" s="84">
        <f>IF(IF12,IF(IF10='Bazinės prielaidos'!$E$11+'Bazinės prielaidos'!$E$15,'Pelno mokesčio apskaičiavimas'!IG14,+'Pelno mokesčio apskaičiavimas'!IE14),0)</f>
        <v>0</v>
      </c>
      <c r="IG30" s="84">
        <f>IF(IG12,IF(IG10='Bazinės prielaidos'!$E$11+'Bazinės prielaidos'!$E$15,'Pelno mokesčio apskaičiavimas'!IH14,+'Pelno mokesčio apskaičiavimas'!IF14),0)</f>
        <v>0</v>
      </c>
      <c r="IH30" s="84">
        <f>IF(IH12,IF(IH10='Bazinės prielaidos'!$E$11+'Bazinės prielaidos'!$E$15,'Pelno mokesčio apskaičiavimas'!II14,+'Pelno mokesčio apskaičiavimas'!IG14),0)</f>
        <v>0</v>
      </c>
      <c r="II30" s="84">
        <f>IF(II12,IF(II10='Bazinės prielaidos'!$E$11+'Bazinės prielaidos'!$E$15,'Pelno mokesčio apskaičiavimas'!IJ14,+'Pelno mokesčio apskaičiavimas'!IH14),0)</f>
        <v>0</v>
      </c>
      <c r="IJ30" s="84">
        <f>IF(IJ12,IF(IJ10='Bazinės prielaidos'!$E$11+'Bazinės prielaidos'!$E$15,'Pelno mokesčio apskaičiavimas'!IK14,+'Pelno mokesčio apskaičiavimas'!II14),0)</f>
        <v>0</v>
      </c>
      <c r="IK30" s="84">
        <f>IF(IK12,IF(IK10='Bazinės prielaidos'!$E$11+'Bazinės prielaidos'!$E$15,'Pelno mokesčio apskaičiavimas'!IL14,+'Pelno mokesčio apskaičiavimas'!IJ14),0)</f>
        <v>0</v>
      </c>
      <c r="IL30" s="84">
        <f>IF(IL12,IF(IL10='Bazinės prielaidos'!$E$11+'Bazinės prielaidos'!$E$15,'Pelno mokesčio apskaičiavimas'!IM14,+'Pelno mokesčio apskaičiavimas'!IK14),0)</f>
        <v>0</v>
      </c>
      <c r="IM30" s="84">
        <f>IF(IM12,IF(IM10='Bazinės prielaidos'!$E$11+'Bazinės prielaidos'!$E$15,'Pelno mokesčio apskaičiavimas'!IN14,+'Pelno mokesčio apskaičiavimas'!IL14),0)</f>
        <v>0</v>
      </c>
      <c r="IN30" s="84">
        <f t="shared" ref="IN30" si="388">SUM(IB30:IM30)</f>
        <v>0</v>
      </c>
      <c r="IO30" s="84">
        <f>IF(IO12,IF(IO10='Bazinės prielaidos'!$E$11+'Bazinės prielaidos'!$E$15,'Pelno mokesčio apskaičiavimas'!IP14,+'Pelno mokesčio apskaičiavimas'!IN14),0)</f>
        <v>0</v>
      </c>
      <c r="IP30" s="84">
        <f>IF(IP12,IF(IP10='Bazinės prielaidos'!$E$11+'Bazinės prielaidos'!$E$15,'Pelno mokesčio apskaičiavimas'!IQ14,+'Pelno mokesčio apskaičiavimas'!IO14),0)</f>
        <v>0</v>
      </c>
      <c r="IQ30" s="84">
        <f>IF(IQ12,IF(IQ10='Bazinės prielaidos'!$E$11+'Bazinės prielaidos'!$E$15,'Pelno mokesčio apskaičiavimas'!IR14,+'Pelno mokesčio apskaičiavimas'!IP14),0)</f>
        <v>0</v>
      </c>
      <c r="IR30" s="84">
        <f>IF(IR12,IF(IR10='Bazinės prielaidos'!$E$11+'Bazinės prielaidos'!$E$15,'Pelno mokesčio apskaičiavimas'!IS14,+'Pelno mokesčio apskaičiavimas'!IQ14),0)</f>
        <v>0</v>
      </c>
      <c r="IS30" s="84">
        <f>IF(IS12,IF(IS10='Bazinės prielaidos'!$E$11+'Bazinės prielaidos'!$E$15,'Pelno mokesčio apskaičiavimas'!IT14,+'Pelno mokesčio apskaičiavimas'!IR14),0)</f>
        <v>0</v>
      </c>
      <c r="IT30" s="84">
        <f>IF(IT12,IF(IT10='Bazinės prielaidos'!$E$11+'Bazinės prielaidos'!$E$15,'Pelno mokesčio apskaičiavimas'!IU14,+'Pelno mokesčio apskaičiavimas'!IS14),0)</f>
        <v>0</v>
      </c>
      <c r="IU30" s="84">
        <f>IF(IU12,IF(IU10='Bazinės prielaidos'!$E$11+'Bazinės prielaidos'!$E$15,'Pelno mokesčio apskaičiavimas'!IV14,+'Pelno mokesčio apskaičiavimas'!IT14),0)</f>
        <v>0</v>
      </c>
      <c r="IV30" s="84">
        <f>IF(IV12,IF(IV10='Bazinės prielaidos'!$E$11+'Bazinės prielaidos'!$E$15,'Pelno mokesčio apskaičiavimas'!IW14,+'Pelno mokesčio apskaičiavimas'!IU14),0)</f>
        <v>0</v>
      </c>
      <c r="IW30" s="84">
        <f>IF(IW12,IF(IW10='Bazinės prielaidos'!$E$11+'Bazinės prielaidos'!$E$15,'Pelno mokesčio apskaičiavimas'!IX14,+'Pelno mokesčio apskaičiavimas'!IV14),0)</f>
        <v>0</v>
      </c>
      <c r="IX30" s="84">
        <f>IF(IX12,IF(IX10='Bazinės prielaidos'!$E$11+'Bazinės prielaidos'!$E$15,'Pelno mokesčio apskaičiavimas'!IY14,+'Pelno mokesčio apskaičiavimas'!IW14),0)</f>
        <v>0</v>
      </c>
      <c r="IY30" s="84">
        <f>IF(IY12,IF(IY10='Bazinės prielaidos'!$E$11+'Bazinės prielaidos'!$E$15,'Pelno mokesčio apskaičiavimas'!IZ14,+'Pelno mokesčio apskaičiavimas'!IX14),0)</f>
        <v>0</v>
      </c>
      <c r="IZ30" s="84">
        <f>IF(IZ12,IF(IZ10='Bazinės prielaidos'!$E$11+'Bazinės prielaidos'!$E$15,'Pelno mokesčio apskaičiavimas'!JA14,+'Pelno mokesčio apskaičiavimas'!IY14),0)</f>
        <v>0</v>
      </c>
      <c r="JA30" s="84">
        <f t="shared" ref="JA30" si="389">SUM(IO30:IZ30)</f>
        <v>0</v>
      </c>
      <c r="JB30" s="84">
        <f>IF(JB12,IF(JB10='Bazinės prielaidos'!$E$11+'Bazinės prielaidos'!$E$15,'Pelno mokesčio apskaičiavimas'!JC14,+'Pelno mokesčio apskaičiavimas'!JA14),0)</f>
        <v>0</v>
      </c>
      <c r="JC30" s="84">
        <f>IF(JC12,IF(JC10='Bazinės prielaidos'!$E$11+'Bazinės prielaidos'!$E$15,'Pelno mokesčio apskaičiavimas'!JD14,+'Pelno mokesčio apskaičiavimas'!JB14),0)</f>
        <v>0</v>
      </c>
      <c r="JD30" s="84">
        <f>IF(JD12,IF(JD10='Bazinės prielaidos'!$E$11+'Bazinės prielaidos'!$E$15,'Pelno mokesčio apskaičiavimas'!JE14,+'Pelno mokesčio apskaičiavimas'!JC14),0)</f>
        <v>0</v>
      </c>
      <c r="JE30" s="84">
        <f>IF(JE12,IF(JE10='Bazinės prielaidos'!$E$11+'Bazinės prielaidos'!$E$15,'Pelno mokesčio apskaičiavimas'!JF14,+'Pelno mokesčio apskaičiavimas'!JD14),0)</f>
        <v>0</v>
      </c>
      <c r="JF30" s="84">
        <f>IF(JF12,IF(JF10='Bazinės prielaidos'!$E$11+'Bazinės prielaidos'!$E$15,'Pelno mokesčio apskaičiavimas'!JG14,+'Pelno mokesčio apskaičiavimas'!JE14),0)</f>
        <v>0</v>
      </c>
      <c r="JG30" s="84">
        <f>IF(JG12,IF(JG10='Bazinės prielaidos'!$E$11+'Bazinės prielaidos'!$E$15,'Pelno mokesčio apskaičiavimas'!JH14,+'Pelno mokesčio apskaičiavimas'!JF14),0)</f>
        <v>0</v>
      </c>
      <c r="JH30" s="84">
        <f>IF(JH12,IF(JH10='Bazinės prielaidos'!$E$11+'Bazinės prielaidos'!$E$15,'Pelno mokesčio apskaičiavimas'!JI14,+'Pelno mokesčio apskaičiavimas'!JG14),0)</f>
        <v>0</v>
      </c>
      <c r="JI30" s="84">
        <f>IF(JI12,IF(JI10='Bazinės prielaidos'!$E$11+'Bazinės prielaidos'!$E$15,'Pelno mokesčio apskaičiavimas'!JJ14,+'Pelno mokesčio apskaičiavimas'!JH14),0)</f>
        <v>0</v>
      </c>
      <c r="JJ30" s="84">
        <f>IF(JJ12,IF(JJ10='Bazinės prielaidos'!$E$11+'Bazinės prielaidos'!$E$15,'Pelno mokesčio apskaičiavimas'!JK14,+'Pelno mokesčio apskaičiavimas'!JI14),0)</f>
        <v>0</v>
      </c>
      <c r="JK30" s="84">
        <f>IF(JK12,IF(JK10='Bazinės prielaidos'!$E$11+'Bazinės prielaidos'!$E$15,'Pelno mokesčio apskaičiavimas'!JL14,+'Pelno mokesčio apskaičiavimas'!JJ14),0)</f>
        <v>0</v>
      </c>
      <c r="JL30" s="84">
        <f>IF(JL12,IF(JL10='Bazinės prielaidos'!$E$11+'Bazinės prielaidos'!$E$15,'Pelno mokesčio apskaičiavimas'!JM14,+'Pelno mokesčio apskaičiavimas'!JK14),0)</f>
        <v>0</v>
      </c>
      <c r="JM30" s="84">
        <f>IF(JM12,IF(JM10='Bazinės prielaidos'!$E$11+'Bazinės prielaidos'!$E$15,'Pelno mokesčio apskaičiavimas'!JN14,+'Pelno mokesčio apskaičiavimas'!JL14),0)</f>
        <v>0</v>
      </c>
      <c r="JN30" s="84">
        <f t="shared" ref="JN30" si="390">SUM(JB30:JM30)</f>
        <v>0</v>
      </c>
      <c r="JO30" s="84">
        <f>IF(JO12,IF(JO10='Bazinės prielaidos'!$E$11+'Bazinės prielaidos'!$E$15,'Pelno mokesčio apskaičiavimas'!JP14,+'Pelno mokesčio apskaičiavimas'!JN14),0)</f>
        <v>0</v>
      </c>
      <c r="JP30" s="84">
        <f>IF(JP12,IF(JP10='Bazinės prielaidos'!$E$11+'Bazinės prielaidos'!$E$15,'Pelno mokesčio apskaičiavimas'!JQ14,+'Pelno mokesčio apskaičiavimas'!JO14),0)</f>
        <v>0</v>
      </c>
      <c r="JQ30" s="84">
        <f>IF(JQ12,IF(JQ10='Bazinės prielaidos'!$E$11+'Bazinės prielaidos'!$E$15,'Pelno mokesčio apskaičiavimas'!JR14,+'Pelno mokesčio apskaičiavimas'!JP14),0)</f>
        <v>0</v>
      </c>
      <c r="JR30" s="84">
        <f>IF(JR12,IF(JR10='Bazinės prielaidos'!$E$11+'Bazinės prielaidos'!$E$15,'Pelno mokesčio apskaičiavimas'!JS14,+'Pelno mokesčio apskaičiavimas'!JQ14),0)</f>
        <v>0</v>
      </c>
      <c r="JS30" s="84">
        <f>IF(JS12,IF(JS10='Bazinės prielaidos'!$E$11+'Bazinės prielaidos'!$E$15,'Pelno mokesčio apskaičiavimas'!JT14,+'Pelno mokesčio apskaičiavimas'!JR14),0)</f>
        <v>0</v>
      </c>
      <c r="JT30" s="84">
        <f>IF(JT12,IF(JT10='Bazinės prielaidos'!$E$11+'Bazinės prielaidos'!$E$15,'Pelno mokesčio apskaičiavimas'!JU14,+'Pelno mokesčio apskaičiavimas'!JS14),0)</f>
        <v>0</v>
      </c>
      <c r="JU30" s="84">
        <f>IF(JU12,IF(JU10='Bazinės prielaidos'!$E$11+'Bazinės prielaidos'!$E$15,'Pelno mokesčio apskaičiavimas'!JV14,+'Pelno mokesčio apskaičiavimas'!JT14),0)</f>
        <v>0</v>
      </c>
      <c r="JV30" s="84">
        <f>IF(JV12,IF(JV10='Bazinės prielaidos'!$E$11+'Bazinės prielaidos'!$E$15,'Pelno mokesčio apskaičiavimas'!JW14,+'Pelno mokesčio apskaičiavimas'!JU14),0)</f>
        <v>0</v>
      </c>
      <c r="JW30" s="84">
        <f>IF(JW12,IF(JW10='Bazinės prielaidos'!$E$11+'Bazinės prielaidos'!$E$15,'Pelno mokesčio apskaičiavimas'!JX14,+'Pelno mokesčio apskaičiavimas'!JV14),0)</f>
        <v>0</v>
      </c>
      <c r="JX30" s="84">
        <f>IF(JX12,IF(JX10='Bazinės prielaidos'!$E$11+'Bazinės prielaidos'!$E$15,'Pelno mokesčio apskaičiavimas'!JY14,+'Pelno mokesčio apskaičiavimas'!JW14),0)</f>
        <v>0</v>
      </c>
      <c r="JY30" s="84">
        <f>IF(JY12,IF(JY10='Bazinės prielaidos'!$E$11+'Bazinės prielaidos'!$E$15,'Pelno mokesčio apskaičiavimas'!JZ14,+'Pelno mokesčio apskaičiavimas'!JX14),0)</f>
        <v>0</v>
      </c>
      <c r="JZ30" s="84">
        <f>IF(JZ12,IF(JZ10='Bazinės prielaidos'!$E$11+'Bazinės prielaidos'!$E$15,'Pelno mokesčio apskaičiavimas'!KA14,+'Pelno mokesčio apskaičiavimas'!JY14),0)</f>
        <v>0</v>
      </c>
      <c r="KA30" s="84">
        <f t="shared" ref="KA30" si="391">SUM(JO30:JZ30)</f>
        <v>0</v>
      </c>
      <c r="KB30" s="84">
        <f>IF(KB12,IF(KB10='Bazinės prielaidos'!$E$11+'Bazinės prielaidos'!$E$15,'Pelno mokesčio apskaičiavimas'!KC14,+'Pelno mokesčio apskaičiavimas'!KA14),0)</f>
        <v>0</v>
      </c>
      <c r="KC30" s="84">
        <f>IF(KC12,IF(KC10='Bazinės prielaidos'!$E$11+'Bazinės prielaidos'!$E$15,'Pelno mokesčio apskaičiavimas'!KD14,+'Pelno mokesčio apskaičiavimas'!KB14),0)</f>
        <v>0</v>
      </c>
      <c r="KD30" s="84">
        <f>IF(KD12,IF(KD10='Bazinės prielaidos'!$E$11+'Bazinės prielaidos'!$E$15,'Pelno mokesčio apskaičiavimas'!KE14,+'Pelno mokesčio apskaičiavimas'!KC14),0)</f>
        <v>0</v>
      </c>
      <c r="KE30" s="84">
        <f>IF(KE12,IF(KE10='Bazinės prielaidos'!$E$11+'Bazinės prielaidos'!$E$15,'Pelno mokesčio apskaičiavimas'!KF14,+'Pelno mokesčio apskaičiavimas'!KD14),0)</f>
        <v>0</v>
      </c>
      <c r="KF30" s="84">
        <f>IF(KF12,IF(KF10='Bazinės prielaidos'!$E$11+'Bazinės prielaidos'!$E$15,'Pelno mokesčio apskaičiavimas'!KG14,+'Pelno mokesčio apskaičiavimas'!KE14),0)</f>
        <v>0</v>
      </c>
      <c r="KG30" s="84">
        <f>IF(KG12,IF(KG10='Bazinės prielaidos'!$E$11+'Bazinės prielaidos'!$E$15,'Pelno mokesčio apskaičiavimas'!KH14,+'Pelno mokesčio apskaičiavimas'!KF14),0)</f>
        <v>0</v>
      </c>
      <c r="KH30" s="84">
        <f>IF(KH12,IF(KH10='Bazinės prielaidos'!$E$11+'Bazinės prielaidos'!$E$15,'Pelno mokesčio apskaičiavimas'!KI14,+'Pelno mokesčio apskaičiavimas'!KG14),0)</f>
        <v>0</v>
      </c>
      <c r="KI30" s="84">
        <f>IF(KI12,IF(KI10='Bazinės prielaidos'!$E$11+'Bazinės prielaidos'!$E$15,'Pelno mokesčio apskaičiavimas'!KJ14,+'Pelno mokesčio apskaičiavimas'!KH14),0)</f>
        <v>0</v>
      </c>
      <c r="KJ30" s="84">
        <f>IF(KJ12,IF(KJ10='Bazinės prielaidos'!$E$11+'Bazinės prielaidos'!$E$15,'Pelno mokesčio apskaičiavimas'!KK14,+'Pelno mokesčio apskaičiavimas'!KI14),0)</f>
        <v>0</v>
      </c>
      <c r="KK30" s="84">
        <f>IF(KK12,IF(KK10='Bazinės prielaidos'!$E$11+'Bazinės prielaidos'!$E$15,'Pelno mokesčio apskaičiavimas'!KL14,+'Pelno mokesčio apskaičiavimas'!KJ14),0)</f>
        <v>0</v>
      </c>
      <c r="KL30" s="84">
        <f>IF(KL12,IF(KL10='Bazinės prielaidos'!$E$11+'Bazinės prielaidos'!$E$15,'Pelno mokesčio apskaičiavimas'!KM14,+'Pelno mokesčio apskaičiavimas'!KK14),0)</f>
        <v>0</v>
      </c>
      <c r="KM30" s="84">
        <f>IF(KM12,IF(KM10='Bazinės prielaidos'!$E$11+'Bazinės prielaidos'!$E$15,'Pelno mokesčio apskaičiavimas'!KN14,+'Pelno mokesčio apskaičiavimas'!KL14),0)</f>
        <v>0</v>
      </c>
      <c r="KN30" s="84">
        <f t="shared" ref="KN30" si="392">SUM(KB30:KM30)</f>
        <v>0</v>
      </c>
      <c r="KO30" s="84">
        <f>IF(KO12,IF(KO10='Bazinės prielaidos'!$E$11+'Bazinės prielaidos'!$E$15,'Pelno mokesčio apskaičiavimas'!KP14,+'Pelno mokesčio apskaičiavimas'!KN14),0)</f>
        <v>0</v>
      </c>
      <c r="KP30" s="84">
        <f>IF(KP12,IF(KP10='Bazinės prielaidos'!$E$11+'Bazinės prielaidos'!$E$15,'Pelno mokesčio apskaičiavimas'!KQ14,+'Pelno mokesčio apskaičiavimas'!KO14),0)</f>
        <v>0</v>
      </c>
      <c r="KQ30" s="84">
        <f>IF(KQ12,IF(KQ10='Bazinės prielaidos'!$E$11+'Bazinės prielaidos'!$E$15,'Pelno mokesčio apskaičiavimas'!KR14,+'Pelno mokesčio apskaičiavimas'!KP14),0)</f>
        <v>0</v>
      </c>
      <c r="KR30" s="84">
        <f>IF(KR12,IF(KR10='Bazinės prielaidos'!$E$11+'Bazinės prielaidos'!$E$15,'Pelno mokesčio apskaičiavimas'!KS14,+'Pelno mokesčio apskaičiavimas'!KQ14),0)</f>
        <v>0</v>
      </c>
      <c r="KS30" s="84">
        <f>IF(KS12,IF(KS10='Bazinės prielaidos'!$E$11+'Bazinės prielaidos'!$E$15,'Pelno mokesčio apskaičiavimas'!KT14,+'Pelno mokesčio apskaičiavimas'!KR14),0)</f>
        <v>0</v>
      </c>
      <c r="KT30" s="84">
        <f>IF(KT12,IF(KT10='Bazinės prielaidos'!$E$11+'Bazinės prielaidos'!$E$15,'Pelno mokesčio apskaičiavimas'!KU14,+'Pelno mokesčio apskaičiavimas'!KS14),0)</f>
        <v>0</v>
      </c>
      <c r="KU30" s="84">
        <f>IF(KU12,IF(KU10='Bazinės prielaidos'!$E$11+'Bazinės prielaidos'!$E$15,'Pelno mokesčio apskaičiavimas'!KV14,+'Pelno mokesčio apskaičiavimas'!KT14),0)</f>
        <v>0</v>
      </c>
      <c r="KV30" s="84">
        <f>IF(KV12,IF(KV10='Bazinės prielaidos'!$E$11+'Bazinės prielaidos'!$E$15,'Pelno mokesčio apskaičiavimas'!KW14,+'Pelno mokesčio apskaičiavimas'!KU14),0)</f>
        <v>0</v>
      </c>
      <c r="KW30" s="84">
        <f>IF(KW12,IF(KW10='Bazinės prielaidos'!$E$11+'Bazinės prielaidos'!$E$15,'Pelno mokesčio apskaičiavimas'!KX14,+'Pelno mokesčio apskaičiavimas'!KV14),0)</f>
        <v>0</v>
      </c>
      <c r="KX30" s="84">
        <f>IF(KX12,IF(KX10='Bazinės prielaidos'!$E$11+'Bazinės prielaidos'!$E$15,'Pelno mokesčio apskaičiavimas'!KY14,+'Pelno mokesčio apskaičiavimas'!KW14),0)</f>
        <v>0</v>
      </c>
      <c r="KY30" s="84">
        <f>IF(KY12,IF(KY10='Bazinės prielaidos'!$E$11+'Bazinės prielaidos'!$E$15,'Pelno mokesčio apskaičiavimas'!KZ14,+'Pelno mokesčio apskaičiavimas'!KX14),0)</f>
        <v>0</v>
      </c>
      <c r="KZ30" s="84">
        <f>IF(KZ12,IF(KZ10='Bazinės prielaidos'!$E$11+'Bazinės prielaidos'!$E$15,'Pelno mokesčio apskaičiavimas'!LA14,+'Pelno mokesčio apskaičiavimas'!KY14),0)</f>
        <v>0</v>
      </c>
      <c r="LA30" s="84">
        <f t="shared" ref="LA30" si="393">SUM(KO30:KZ30)</f>
        <v>0</v>
      </c>
      <c r="LB30" s="84">
        <f>IF(LB12,IF(LB10='Bazinės prielaidos'!$E$11+'Bazinės prielaidos'!$E$15,'Pelno mokesčio apskaičiavimas'!LC14,+'Pelno mokesčio apskaičiavimas'!LA14),0)</f>
        <v>0</v>
      </c>
      <c r="LC30" s="84">
        <f>IF(LC12,IF(LC10='Bazinės prielaidos'!$E$11+'Bazinės prielaidos'!$E$15,'Pelno mokesčio apskaičiavimas'!LD14,+'Pelno mokesčio apskaičiavimas'!LB14),0)</f>
        <v>0</v>
      </c>
      <c r="LD30" s="84">
        <f>IF(LD12,IF(LD10='Bazinės prielaidos'!$E$11+'Bazinės prielaidos'!$E$15,'Pelno mokesčio apskaičiavimas'!LE14,+'Pelno mokesčio apskaičiavimas'!LC14),0)</f>
        <v>0</v>
      </c>
      <c r="LE30" s="84">
        <f>IF(LE12,IF(LE10='Bazinės prielaidos'!$E$11+'Bazinės prielaidos'!$E$15,'Pelno mokesčio apskaičiavimas'!LF14,+'Pelno mokesčio apskaičiavimas'!LD14),0)</f>
        <v>0</v>
      </c>
      <c r="LF30" s="84">
        <f>IF(LF12,IF(LF10='Bazinės prielaidos'!$E$11+'Bazinės prielaidos'!$E$15,'Pelno mokesčio apskaičiavimas'!LG14,+'Pelno mokesčio apskaičiavimas'!LE14),0)</f>
        <v>0</v>
      </c>
      <c r="LG30" s="84">
        <f>IF(LG12,IF(LG10='Bazinės prielaidos'!$E$11+'Bazinės prielaidos'!$E$15,'Pelno mokesčio apskaičiavimas'!LH14,+'Pelno mokesčio apskaičiavimas'!LF14),0)</f>
        <v>0</v>
      </c>
      <c r="LH30" s="84">
        <f>IF(LH12,IF(LH10='Bazinės prielaidos'!$E$11+'Bazinės prielaidos'!$E$15,'Pelno mokesčio apskaičiavimas'!LI14,+'Pelno mokesčio apskaičiavimas'!LG14),0)</f>
        <v>0</v>
      </c>
      <c r="LI30" s="84">
        <f>IF(LI12,IF(LI10='Bazinės prielaidos'!$E$11+'Bazinės prielaidos'!$E$15,'Pelno mokesčio apskaičiavimas'!LJ14,+'Pelno mokesčio apskaičiavimas'!LH14),0)</f>
        <v>0</v>
      </c>
      <c r="LJ30" s="84">
        <f>IF(LJ12,IF(LJ10='Bazinės prielaidos'!$E$11+'Bazinės prielaidos'!$E$15,'Pelno mokesčio apskaičiavimas'!LK14,+'Pelno mokesčio apskaičiavimas'!LI14),0)</f>
        <v>0</v>
      </c>
      <c r="LK30" s="84">
        <f>IF(LK12,IF(LK10='Bazinės prielaidos'!$E$11+'Bazinės prielaidos'!$E$15,'Pelno mokesčio apskaičiavimas'!LL14,+'Pelno mokesčio apskaičiavimas'!LJ14),0)</f>
        <v>0</v>
      </c>
      <c r="LL30" s="84">
        <f>IF(LL12,IF(LL10='Bazinės prielaidos'!$E$11+'Bazinės prielaidos'!$E$15,'Pelno mokesčio apskaičiavimas'!LM14,+'Pelno mokesčio apskaičiavimas'!LK14),0)</f>
        <v>0</v>
      </c>
      <c r="LM30" s="84">
        <f>IF(LM12,IF(LM10='Bazinės prielaidos'!$E$11+'Bazinės prielaidos'!$E$15,'Pelno mokesčio apskaičiavimas'!LN14,+'Pelno mokesčio apskaičiavimas'!LL14),0)</f>
        <v>0</v>
      </c>
      <c r="LN30" s="84">
        <f t="shared" ref="LN30" si="394">SUM(LB30:LM30)</f>
        <v>0</v>
      </c>
    </row>
    <row r="31" spans="1:326" s="58" customFormat="1">
      <c r="A31" s="287"/>
      <c r="B31" s="283"/>
      <c r="C31" s="283"/>
      <c r="D31" s="283"/>
      <c r="E31" s="283"/>
      <c r="F31" s="283"/>
      <c r="G31" s="283"/>
      <c r="H31" s="283"/>
      <c r="I31" s="283"/>
      <c r="J31" s="283"/>
      <c r="K31" s="283"/>
      <c r="L31" s="283"/>
      <c r="M31" s="283"/>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S31" s="392"/>
      <c r="BT31" s="392"/>
      <c r="BU31" s="392"/>
      <c r="BV31" s="392"/>
      <c r="BW31" s="392"/>
      <c r="BX31" s="392"/>
      <c r="BY31" s="392"/>
      <c r="BZ31" s="392"/>
      <c r="CA31" s="392"/>
      <c r="CB31" s="392"/>
      <c r="CC31" s="392"/>
      <c r="CD31" s="392"/>
      <c r="CE31" s="392"/>
      <c r="CF31" s="392"/>
      <c r="CG31" s="392"/>
      <c r="CH31" s="392"/>
      <c r="CI31" s="392"/>
      <c r="CJ31" s="392"/>
      <c r="CK31" s="392"/>
      <c r="CL31" s="392"/>
      <c r="CM31" s="392"/>
      <c r="CN31" s="392"/>
      <c r="CO31" s="392"/>
      <c r="CP31" s="392"/>
      <c r="CQ31" s="392"/>
      <c r="CR31" s="392"/>
      <c r="CS31" s="392"/>
      <c r="CT31" s="392"/>
      <c r="CU31" s="392"/>
      <c r="CV31" s="392"/>
      <c r="CW31" s="392"/>
      <c r="CX31" s="392"/>
      <c r="CY31" s="392"/>
      <c r="CZ31" s="392"/>
      <c r="DA31" s="392"/>
      <c r="DB31" s="392"/>
      <c r="DC31" s="392"/>
      <c r="DD31" s="392"/>
      <c r="DE31" s="392"/>
      <c r="DF31" s="392"/>
      <c r="DG31" s="392"/>
      <c r="DH31" s="392"/>
      <c r="DI31" s="392"/>
      <c r="DJ31" s="392"/>
      <c r="DK31" s="392"/>
      <c r="DL31" s="392"/>
      <c r="DM31" s="392"/>
      <c r="DN31" s="392"/>
      <c r="DO31" s="392"/>
      <c r="DP31" s="392"/>
      <c r="DQ31" s="392"/>
      <c r="DR31" s="392"/>
      <c r="DS31" s="392"/>
      <c r="DT31" s="392"/>
      <c r="DU31" s="392"/>
      <c r="DV31" s="392"/>
      <c r="DW31" s="392"/>
      <c r="DX31" s="392"/>
      <c r="DY31" s="392"/>
      <c r="DZ31" s="392"/>
      <c r="EA31" s="392"/>
      <c r="EB31" s="392"/>
      <c r="EC31" s="392"/>
      <c r="ED31" s="392"/>
      <c r="EE31" s="392"/>
      <c r="EF31" s="392"/>
      <c r="EG31" s="392"/>
      <c r="EH31" s="392"/>
      <c r="EI31" s="392"/>
      <c r="EJ31" s="392"/>
      <c r="EK31" s="392"/>
      <c r="EL31" s="392"/>
      <c r="EM31" s="392"/>
      <c r="EN31" s="392"/>
      <c r="EO31" s="392"/>
      <c r="EP31" s="392"/>
      <c r="EQ31" s="392"/>
      <c r="ER31" s="392"/>
      <c r="ES31" s="392"/>
      <c r="ET31" s="392"/>
      <c r="EU31" s="392"/>
      <c r="EV31" s="392"/>
      <c r="EW31" s="392"/>
      <c r="EX31" s="392"/>
      <c r="EY31" s="392"/>
      <c r="EZ31" s="392"/>
      <c r="FA31" s="392"/>
      <c r="FB31" s="392"/>
      <c r="FC31" s="392"/>
      <c r="FD31" s="392"/>
      <c r="FE31" s="392"/>
      <c r="FF31" s="392"/>
      <c r="FG31" s="392"/>
      <c r="FH31" s="392"/>
      <c r="FI31" s="392"/>
      <c r="FJ31" s="392"/>
      <c r="FK31" s="392"/>
      <c r="FL31" s="392"/>
      <c r="FM31" s="392"/>
      <c r="FN31" s="392"/>
      <c r="FO31" s="392"/>
      <c r="FP31" s="392"/>
      <c r="FQ31" s="392"/>
      <c r="FR31" s="392"/>
      <c r="FS31" s="392"/>
      <c r="FT31" s="392"/>
      <c r="FU31" s="392"/>
      <c r="FV31" s="392"/>
      <c r="FW31" s="392"/>
      <c r="FX31" s="392"/>
      <c r="FY31" s="392"/>
      <c r="FZ31" s="392"/>
      <c r="GA31" s="392"/>
      <c r="GB31" s="392"/>
      <c r="GC31" s="392"/>
      <c r="GD31" s="392"/>
      <c r="GE31" s="392"/>
      <c r="GF31" s="392"/>
      <c r="GG31" s="392"/>
      <c r="GH31" s="392"/>
      <c r="GI31" s="392"/>
      <c r="GJ31" s="392"/>
      <c r="GK31" s="392"/>
      <c r="GL31" s="392"/>
      <c r="GM31" s="392"/>
      <c r="GN31" s="392"/>
      <c r="GO31" s="428"/>
      <c r="GP31" s="428"/>
      <c r="GQ31" s="428"/>
      <c r="GR31" s="428"/>
      <c r="GS31" s="428"/>
      <c r="GT31" s="428"/>
      <c r="GU31" s="428"/>
      <c r="GV31" s="428"/>
      <c r="GW31" s="428"/>
      <c r="GX31" s="428"/>
      <c r="GY31" s="428"/>
      <c r="GZ31" s="428"/>
      <c r="HA31" s="428"/>
      <c r="HB31" s="428"/>
      <c r="HC31" s="428"/>
      <c r="HD31" s="428"/>
      <c r="HE31" s="428"/>
      <c r="HF31" s="428"/>
      <c r="HG31" s="428"/>
      <c r="HH31" s="428"/>
      <c r="HI31" s="428"/>
      <c r="HJ31" s="428"/>
      <c r="HK31" s="428"/>
      <c r="HL31" s="428"/>
      <c r="HM31" s="428"/>
      <c r="HN31" s="428"/>
      <c r="HO31" s="428"/>
      <c r="HP31" s="428"/>
      <c r="HQ31" s="428"/>
      <c r="HR31" s="428"/>
      <c r="HS31" s="428"/>
      <c r="HT31" s="428"/>
      <c r="HU31" s="428"/>
      <c r="HV31" s="428"/>
      <c r="HW31" s="428"/>
      <c r="HX31" s="428"/>
      <c r="HY31" s="428"/>
      <c r="HZ31" s="428"/>
      <c r="IA31" s="428"/>
      <c r="IB31" s="428"/>
      <c r="IC31" s="428"/>
      <c r="ID31" s="428"/>
      <c r="IE31" s="428"/>
      <c r="IF31" s="428"/>
      <c r="IG31" s="428"/>
      <c r="IH31" s="428"/>
      <c r="II31" s="428"/>
      <c r="IJ31" s="428"/>
      <c r="IK31" s="428"/>
      <c r="IL31" s="428"/>
      <c r="IM31" s="428"/>
      <c r="IN31" s="428"/>
      <c r="IO31" s="428"/>
      <c r="IP31" s="428"/>
      <c r="IQ31" s="428"/>
      <c r="IR31" s="428"/>
      <c r="IS31" s="428"/>
      <c r="IT31" s="428"/>
      <c r="IU31" s="428"/>
      <c r="IV31" s="428"/>
      <c r="IW31" s="428"/>
      <c r="IX31" s="428"/>
      <c r="IY31" s="428"/>
      <c r="IZ31" s="428"/>
      <c r="JA31" s="428"/>
      <c r="JB31" s="428"/>
      <c r="JC31" s="428"/>
      <c r="JD31" s="428"/>
      <c r="JE31" s="428"/>
      <c r="JF31" s="428"/>
      <c r="JG31" s="428"/>
      <c r="JH31" s="428"/>
      <c r="JI31" s="428"/>
      <c r="JJ31" s="428"/>
      <c r="JK31" s="428"/>
      <c r="JL31" s="428"/>
      <c r="JM31" s="428"/>
      <c r="JN31" s="428"/>
      <c r="JO31" s="428"/>
      <c r="JP31" s="428"/>
      <c r="JQ31" s="428"/>
      <c r="JR31" s="428"/>
      <c r="JS31" s="428"/>
      <c r="JT31" s="428"/>
      <c r="JU31" s="428"/>
      <c r="JV31" s="428"/>
      <c r="JW31" s="428"/>
      <c r="JX31" s="428"/>
      <c r="JY31" s="428"/>
      <c r="JZ31" s="428"/>
      <c r="KA31" s="428"/>
      <c r="KB31" s="428"/>
      <c r="KC31" s="428"/>
      <c r="KD31" s="428"/>
      <c r="KE31" s="428"/>
      <c r="KF31" s="428"/>
      <c r="KG31" s="428"/>
      <c r="KH31" s="428"/>
      <c r="KI31" s="428"/>
      <c r="KJ31" s="428"/>
      <c r="KK31" s="428"/>
      <c r="KL31" s="428"/>
      <c r="KM31" s="428"/>
      <c r="KN31" s="428"/>
      <c r="KO31" s="428"/>
      <c r="KP31" s="428"/>
      <c r="KQ31" s="428"/>
      <c r="KR31" s="428"/>
      <c r="KS31" s="428"/>
      <c r="KT31" s="428"/>
      <c r="KU31" s="428"/>
      <c r="KV31" s="428"/>
      <c r="KW31" s="428"/>
      <c r="KX31" s="428"/>
      <c r="KY31" s="428"/>
      <c r="KZ31" s="428"/>
      <c r="LA31" s="428"/>
      <c r="LB31" s="428"/>
      <c r="LC31" s="428"/>
      <c r="LD31" s="428"/>
      <c r="LE31" s="428"/>
      <c r="LF31" s="428"/>
      <c r="LG31" s="428"/>
      <c r="LH31" s="428"/>
      <c r="LI31" s="428"/>
      <c r="LJ31" s="428"/>
      <c r="LK31" s="428"/>
      <c r="LL31" s="428"/>
      <c r="LM31" s="428"/>
      <c r="LN31" s="428"/>
    </row>
    <row r="32" spans="1:326" s="58" customFormat="1">
      <c r="A32" s="149" t="s">
        <v>258</v>
      </c>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c r="GH32" s="117"/>
      <c r="GI32" s="117"/>
      <c r="GJ32" s="117"/>
      <c r="GK32" s="117"/>
      <c r="GL32" s="117"/>
      <c r="GM32" s="117"/>
      <c r="GN32" s="117"/>
    </row>
    <row r="33" spans="1:326" s="58" customFormat="1">
      <c r="A33" s="286" t="s">
        <v>141</v>
      </c>
      <c r="B33" s="84"/>
      <c r="C33" s="84">
        <f t="shared" ref="C33:H33" si="395">B36</f>
        <v>0</v>
      </c>
      <c r="D33" s="84">
        <f t="shared" si="395"/>
        <v>0</v>
      </c>
      <c r="E33" s="84">
        <f t="shared" si="395"/>
        <v>0</v>
      </c>
      <c r="F33" s="84">
        <f t="shared" si="395"/>
        <v>0</v>
      </c>
      <c r="G33" s="84">
        <f t="shared" si="395"/>
        <v>0</v>
      </c>
      <c r="H33" s="84">
        <f t="shared" si="395"/>
        <v>0</v>
      </c>
      <c r="I33" s="84">
        <f>H36</f>
        <v>0</v>
      </c>
      <c r="J33" s="84">
        <f t="shared" ref="J33:M33" si="396">I36</f>
        <v>0</v>
      </c>
      <c r="K33" s="84">
        <f t="shared" si="396"/>
        <v>31250</v>
      </c>
      <c r="L33" s="84">
        <f t="shared" si="396"/>
        <v>62500</v>
      </c>
      <c r="M33" s="84">
        <f t="shared" si="396"/>
        <v>93750</v>
      </c>
      <c r="N33" s="84">
        <f>B33</f>
        <v>0</v>
      </c>
      <c r="O33" s="84">
        <f>M36</f>
        <v>125000</v>
      </c>
      <c r="P33" s="84">
        <f t="shared" ref="P33:U33" si="397">O36</f>
        <v>229166.66666666669</v>
      </c>
      <c r="Q33" s="84">
        <f t="shared" si="397"/>
        <v>333333.33333333337</v>
      </c>
      <c r="R33" s="84">
        <f t="shared" si="397"/>
        <v>437500.00000000006</v>
      </c>
      <c r="S33" s="84">
        <f t="shared" si="397"/>
        <v>500000</v>
      </c>
      <c r="T33" s="84">
        <f t="shared" si="397"/>
        <v>500000</v>
      </c>
      <c r="U33" s="84">
        <f t="shared" si="397"/>
        <v>500000</v>
      </c>
      <c r="V33" s="84">
        <f>U36</f>
        <v>500000</v>
      </c>
      <c r="W33" s="84">
        <f t="shared" ref="W33:Z33" si="398">V36</f>
        <v>500000</v>
      </c>
      <c r="X33" s="84">
        <f t="shared" si="398"/>
        <v>500000</v>
      </c>
      <c r="Y33" s="84">
        <f t="shared" si="398"/>
        <v>500000</v>
      </c>
      <c r="Z33" s="84">
        <f t="shared" si="398"/>
        <v>500000</v>
      </c>
      <c r="AA33" s="84">
        <f>O33</f>
        <v>125000</v>
      </c>
      <c r="AB33" s="84">
        <f>Z36</f>
        <v>500000</v>
      </c>
      <c r="AC33" s="84">
        <f>AB36</f>
        <v>500000.00000000006</v>
      </c>
      <c r="AD33" s="84">
        <f t="shared" ref="AD33:AM33" si="399">AC36</f>
        <v>500000.00000000006</v>
      </c>
      <c r="AE33" s="84">
        <f t="shared" si="399"/>
        <v>500000.00000000006</v>
      </c>
      <c r="AF33" s="84">
        <f t="shared" si="399"/>
        <v>500000.00000000006</v>
      </c>
      <c r="AG33" s="84">
        <f t="shared" si="399"/>
        <v>500000.00000000006</v>
      </c>
      <c r="AH33" s="84">
        <f t="shared" si="399"/>
        <v>500000.00000000006</v>
      </c>
      <c r="AI33" s="84">
        <f t="shared" si="399"/>
        <v>500000.00000000006</v>
      </c>
      <c r="AJ33" s="84">
        <f t="shared" si="399"/>
        <v>500000.00000000006</v>
      </c>
      <c r="AK33" s="84">
        <f t="shared" si="399"/>
        <v>500000.00000000006</v>
      </c>
      <c r="AL33" s="84">
        <f t="shared" si="399"/>
        <v>500000.00000000006</v>
      </c>
      <c r="AM33" s="84">
        <f t="shared" si="399"/>
        <v>500000.00000000006</v>
      </c>
      <c r="AN33" s="84">
        <f>AB33</f>
        <v>500000</v>
      </c>
      <c r="AO33" s="84">
        <f t="shared" ref="AO33:AX33" si="400">AN36</f>
        <v>500000.00000000006</v>
      </c>
      <c r="AP33" s="84">
        <f t="shared" si="400"/>
        <v>512516.72517931799</v>
      </c>
      <c r="AQ33" s="84">
        <f t="shared" si="400"/>
        <v>453304.76548355579</v>
      </c>
      <c r="AR33" s="84">
        <f t="shared" si="400"/>
        <v>393800.79257188953</v>
      </c>
      <c r="AS33" s="84">
        <f t="shared" si="400"/>
        <v>334003.58972258627</v>
      </c>
      <c r="AT33" s="84">
        <f t="shared" si="400"/>
        <v>273911.93514423922</v>
      </c>
      <c r="AU33" s="84">
        <f t="shared" si="400"/>
        <v>213524.60195464399</v>
      </c>
      <c r="AV33" s="84">
        <f t="shared" si="400"/>
        <v>152840.35815958708</v>
      </c>
      <c r="AW33" s="84">
        <f t="shared" si="400"/>
        <v>91857.9666315457</v>
      </c>
      <c r="AX33" s="84">
        <f t="shared" si="400"/>
        <v>30576.185088299098</v>
      </c>
      <c r="AY33" s="84">
        <f>AX36</f>
        <v>0</v>
      </c>
      <c r="AZ33" s="84">
        <f>AY36</f>
        <v>0</v>
      </c>
      <c r="BA33" s="84">
        <f>AO33</f>
        <v>500000.00000000006</v>
      </c>
      <c r="BB33" s="84">
        <f t="shared" ref="BB33:BK33" si="401">BA36</f>
        <v>0</v>
      </c>
      <c r="BC33" s="84">
        <f t="shared" si="401"/>
        <v>0</v>
      </c>
      <c r="BD33" s="84">
        <f t="shared" si="401"/>
        <v>0</v>
      </c>
      <c r="BE33" s="84">
        <f t="shared" si="401"/>
        <v>0</v>
      </c>
      <c r="BF33" s="84">
        <f t="shared" si="401"/>
        <v>0</v>
      </c>
      <c r="BG33" s="84">
        <f t="shared" si="401"/>
        <v>0</v>
      </c>
      <c r="BH33" s="84">
        <f t="shared" si="401"/>
        <v>0</v>
      </c>
      <c r="BI33" s="84">
        <f t="shared" si="401"/>
        <v>0</v>
      </c>
      <c r="BJ33" s="84">
        <f t="shared" si="401"/>
        <v>0</v>
      </c>
      <c r="BK33" s="84">
        <f t="shared" si="401"/>
        <v>0</v>
      </c>
      <c r="BL33" s="84">
        <f>BK36</f>
        <v>0</v>
      </c>
      <c r="BM33" s="84">
        <f>BL36</f>
        <v>0</v>
      </c>
      <c r="BN33" s="84">
        <f>BB33</f>
        <v>0</v>
      </c>
      <c r="BO33" s="84">
        <f t="shared" ref="BO33:BX33" si="402">BN36</f>
        <v>0</v>
      </c>
      <c r="BP33" s="84">
        <f t="shared" si="402"/>
        <v>0</v>
      </c>
      <c r="BQ33" s="84">
        <f t="shared" si="402"/>
        <v>0</v>
      </c>
      <c r="BR33" s="84">
        <f t="shared" si="402"/>
        <v>0</v>
      </c>
      <c r="BS33" s="84">
        <f t="shared" si="402"/>
        <v>0</v>
      </c>
      <c r="BT33" s="84">
        <f t="shared" si="402"/>
        <v>0</v>
      </c>
      <c r="BU33" s="84">
        <f t="shared" si="402"/>
        <v>0</v>
      </c>
      <c r="BV33" s="84">
        <f t="shared" si="402"/>
        <v>0</v>
      </c>
      <c r="BW33" s="84">
        <f t="shared" si="402"/>
        <v>0</v>
      </c>
      <c r="BX33" s="84">
        <f t="shared" si="402"/>
        <v>0</v>
      </c>
      <c r="BY33" s="84">
        <f>BX36</f>
        <v>0</v>
      </c>
      <c r="BZ33" s="84">
        <f>BY36</f>
        <v>0</v>
      </c>
      <c r="CA33" s="84">
        <f>BO33</f>
        <v>0</v>
      </c>
      <c r="CB33" s="84">
        <f t="shared" ref="CB33:CK33" si="403">CA36</f>
        <v>0</v>
      </c>
      <c r="CC33" s="84">
        <f t="shared" si="403"/>
        <v>0</v>
      </c>
      <c r="CD33" s="84">
        <f t="shared" si="403"/>
        <v>0</v>
      </c>
      <c r="CE33" s="84">
        <f t="shared" si="403"/>
        <v>0</v>
      </c>
      <c r="CF33" s="84">
        <f t="shared" si="403"/>
        <v>0</v>
      </c>
      <c r="CG33" s="84">
        <f t="shared" si="403"/>
        <v>0</v>
      </c>
      <c r="CH33" s="84">
        <f t="shared" si="403"/>
        <v>0</v>
      </c>
      <c r="CI33" s="84">
        <f t="shared" si="403"/>
        <v>0</v>
      </c>
      <c r="CJ33" s="84">
        <f t="shared" si="403"/>
        <v>0</v>
      </c>
      <c r="CK33" s="84">
        <f t="shared" si="403"/>
        <v>0</v>
      </c>
      <c r="CL33" s="84">
        <f>CK36</f>
        <v>0</v>
      </c>
      <c r="CM33" s="84">
        <f>CL36</f>
        <v>0</v>
      </c>
      <c r="CN33" s="84">
        <f>CB33</f>
        <v>0</v>
      </c>
      <c r="CO33" s="84">
        <f t="shared" ref="CO33:CX33" si="404">CN36</f>
        <v>0</v>
      </c>
      <c r="CP33" s="84">
        <f t="shared" si="404"/>
        <v>0</v>
      </c>
      <c r="CQ33" s="84">
        <f t="shared" si="404"/>
        <v>0</v>
      </c>
      <c r="CR33" s="84">
        <f t="shared" si="404"/>
        <v>0</v>
      </c>
      <c r="CS33" s="84">
        <f t="shared" si="404"/>
        <v>0</v>
      </c>
      <c r="CT33" s="84">
        <f t="shared" si="404"/>
        <v>0</v>
      </c>
      <c r="CU33" s="84">
        <f t="shared" si="404"/>
        <v>0</v>
      </c>
      <c r="CV33" s="84">
        <f t="shared" si="404"/>
        <v>0</v>
      </c>
      <c r="CW33" s="84">
        <f t="shared" si="404"/>
        <v>0</v>
      </c>
      <c r="CX33" s="84">
        <f t="shared" si="404"/>
        <v>0</v>
      </c>
      <c r="CY33" s="84">
        <f>CX36</f>
        <v>0</v>
      </c>
      <c r="CZ33" s="84">
        <f>CY36</f>
        <v>0</v>
      </c>
      <c r="DA33" s="84">
        <f>CO33</f>
        <v>0</v>
      </c>
      <c r="DB33" s="84">
        <f t="shared" ref="DB33:DK33" si="405">DA36</f>
        <v>0</v>
      </c>
      <c r="DC33" s="84">
        <f t="shared" si="405"/>
        <v>0</v>
      </c>
      <c r="DD33" s="84">
        <f t="shared" si="405"/>
        <v>0</v>
      </c>
      <c r="DE33" s="84">
        <f t="shared" si="405"/>
        <v>0</v>
      </c>
      <c r="DF33" s="84">
        <f t="shared" si="405"/>
        <v>0</v>
      </c>
      <c r="DG33" s="84">
        <f t="shared" si="405"/>
        <v>0</v>
      </c>
      <c r="DH33" s="84">
        <f t="shared" si="405"/>
        <v>0</v>
      </c>
      <c r="DI33" s="84">
        <f t="shared" si="405"/>
        <v>0</v>
      </c>
      <c r="DJ33" s="84">
        <f t="shared" si="405"/>
        <v>0</v>
      </c>
      <c r="DK33" s="84">
        <f t="shared" si="405"/>
        <v>0</v>
      </c>
      <c r="DL33" s="84">
        <f>DK36</f>
        <v>0</v>
      </c>
      <c r="DM33" s="84">
        <f>DL36</f>
        <v>0</v>
      </c>
      <c r="DN33" s="84">
        <f>DB33</f>
        <v>0</v>
      </c>
      <c r="DO33" s="84">
        <f>DM36</f>
        <v>0</v>
      </c>
      <c r="DP33" s="84">
        <f>DO36</f>
        <v>0</v>
      </c>
      <c r="DQ33" s="84">
        <f t="shared" ref="DQ33:DZ33" si="406">DP36</f>
        <v>0</v>
      </c>
      <c r="DR33" s="84">
        <f t="shared" si="406"/>
        <v>0</v>
      </c>
      <c r="DS33" s="84">
        <f t="shared" si="406"/>
        <v>0</v>
      </c>
      <c r="DT33" s="84">
        <f t="shared" si="406"/>
        <v>0</v>
      </c>
      <c r="DU33" s="84">
        <f t="shared" si="406"/>
        <v>0</v>
      </c>
      <c r="DV33" s="84">
        <f t="shared" si="406"/>
        <v>0</v>
      </c>
      <c r="DW33" s="84">
        <f t="shared" si="406"/>
        <v>0</v>
      </c>
      <c r="DX33" s="84">
        <f t="shared" si="406"/>
        <v>0</v>
      </c>
      <c r="DY33" s="84">
        <f t="shared" si="406"/>
        <v>0</v>
      </c>
      <c r="DZ33" s="84">
        <f t="shared" si="406"/>
        <v>0</v>
      </c>
      <c r="EA33" s="84">
        <f>DO33</f>
        <v>0</v>
      </c>
      <c r="EB33" s="84">
        <f>DZ36</f>
        <v>0</v>
      </c>
      <c r="EC33" s="84">
        <f>EB36</f>
        <v>0</v>
      </c>
      <c r="ED33" s="84">
        <f t="shared" ref="ED33:EM33" si="407">EC36</f>
        <v>0</v>
      </c>
      <c r="EE33" s="84">
        <f t="shared" si="407"/>
        <v>0</v>
      </c>
      <c r="EF33" s="84">
        <f t="shared" si="407"/>
        <v>0</v>
      </c>
      <c r="EG33" s="84">
        <f t="shared" si="407"/>
        <v>0</v>
      </c>
      <c r="EH33" s="84">
        <f t="shared" si="407"/>
        <v>0</v>
      </c>
      <c r="EI33" s="84">
        <f t="shared" si="407"/>
        <v>0</v>
      </c>
      <c r="EJ33" s="84">
        <f t="shared" si="407"/>
        <v>0</v>
      </c>
      <c r="EK33" s="84">
        <f t="shared" si="407"/>
        <v>0</v>
      </c>
      <c r="EL33" s="84">
        <f t="shared" si="407"/>
        <v>0</v>
      </c>
      <c r="EM33" s="84">
        <f t="shared" si="407"/>
        <v>0</v>
      </c>
      <c r="EN33" s="84">
        <f>EB33</f>
        <v>0</v>
      </c>
      <c r="EO33" s="84">
        <f>EM36</f>
        <v>0</v>
      </c>
      <c r="EP33" s="84">
        <f>EO36</f>
        <v>0</v>
      </c>
      <c r="EQ33" s="84">
        <f t="shared" ref="EQ33:EZ33" si="408">EP36</f>
        <v>0</v>
      </c>
      <c r="ER33" s="84">
        <f t="shared" si="408"/>
        <v>0</v>
      </c>
      <c r="ES33" s="84">
        <f t="shared" si="408"/>
        <v>0</v>
      </c>
      <c r="ET33" s="84">
        <f t="shared" si="408"/>
        <v>0</v>
      </c>
      <c r="EU33" s="84">
        <f t="shared" si="408"/>
        <v>0</v>
      </c>
      <c r="EV33" s="84">
        <f t="shared" si="408"/>
        <v>0</v>
      </c>
      <c r="EW33" s="84">
        <f t="shared" si="408"/>
        <v>0</v>
      </c>
      <c r="EX33" s="84">
        <f t="shared" si="408"/>
        <v>0</v>
      </c>
      <c r="EY33" s="84">
        <f t="shared" si="408"/>
        <v>0</v>
      </c>
      <c r="EZ33" s="84">
        <f t="shared" si="408"/>
        <v>0</v>
      </c>
      <c r="FA33" s="84">
        <f>EO33</f>
        <v>0</v>
      </c>
      <c r="FB33" s="84">
        <f>EZ36</f>
        <v>0</v>
      </c>
      <c r="FC33" s="84">
        <f>FB36</f>
        <v>0</v>
      </c>
      <c r="FD33" s="84">
        <f t="shared" ref="FD33:FM33" si="409">FC36</f>
        <v>0</v>
      </c>
      <c r="FE33" s="84">
        <f t="shared" si="409"/>
        <v>0</v>
      </c>
      <c r="FF33" s="84">
        <f t="shared" si="409"/>
        <v>0</v>
      </c>
      <c r="FG33" s="84">
        <f t="shared" si="409"/>
        <v>0</v>
      </c>
      <c r="FH33" s="84">
        <f t="shared" si="409"/>
        <v>0</v>
      </c>
      <c r="FI33" s="84">
        <f t="shared" si="409"/>
        <v>0</v>
      </c>
      <c r="FJ33" s="84">
        <f t="shared" si="409"/>
        <v>0</v>
      </c>
      <c r="FK33" s="84">
        <f t="shared" si="409"/>
        <v>0</v>
      </c>
      <c r="FL33" s="84">
        <f t="shared" si="409"/>
        <v>0</v>
      </c>
      <c r="FM33" s="84">
        <f t="shared" si="409"/>
        <v>0</v>
      </c>
      <c r="FN33" s="84">
        <f>FB33</f>
        <v>0</v>
      </c>
      <c r="FO33" s="84">
        <f>FM36</f>
        <v>0</v>
      </c>
      <c r="FP33" s="84">
        <f>FO36</f>
        <v>0</v>
      </c>
      <c r="FQ33" s="84">
        <f t="shared" ref="FQ33:FZ33" si="410">FP36</f>
        <v>0</v>
      </c>
      <c r="FR33" s="84">
        <f t="shared" si="410"/>
        <v>0</v>
      </c>
      <c r="FS33" s="84">
        <f t="shared" si="410"/>
        <v>0</v>
      </c>
      <c r="FT33" s="84">
        <f t="shared" si="410"/>
        <v>0</v>
      </c>
      <c r="FU33" s="84">
        <f t="shared" si="410"/>
        <v>0</v>
      </c>
      <c r="FV33" s="84">
        <f t="shared" si="410"/>
        <v>0</v>
      </c>
      <c r="FW33" s="84">
        <f t="shared" si="410"/>
        <v>0</v>
      </c>
      <c r="FX33" s="84">
        <f t="shared" si="410"/>
        <v>0</v>
      </c>
      <c r="FY33" s="84">
        <f t="shared" si="410"/>
        <v>0</v>
      </c>
      <c r="FZ33" s="84">
        <f t="shared" si="410"/>
        <v>0</v>
      </c>
      <c r="GA33" s="84">
        <f>FO33</f>
        <v>0</v>
      </c>
      <c r="GB33" s="84">
        <f>FZ36</f>
        <v>0</v>
      </c>
      <c r="GC33" s="84">
        <f>GB36</f>
        <v>0</v>
      </c>
      <c r="GD33" s="84">
        <f t="shared" ref="GD33:GM33" si="411">GC36</f>
        <v>0</v>
      </c>
      <c r="GE33" s="84">
        <f t="shared" si="411"/>
        <v>0</v>
      </c>
      <c r="GF33" s="84">
        <f t="shared" si="411"/>
        <v>0</v>
      </c>
      <c r="GG33" s="84">
        <f t="shared" si="411"/>
        <v>0</v>
      </c>
      <c r="GH33" s="84">
        <f t="shared" si="411"/>
        <v>0</v>
      </c>
      <c r="GI33" s="84">
        <f t="shared" si="411"/>
        <v>0</v>
      </c>
      <c r="GJ33" s="84">
        <f t="shared" si="411"/>
        <v>0</v>
      </c>
      <c r="GK33" s="84">
        <f t="shared" si="411"/>
        <v>0</v>
      </c>
      <c r="GL33" s="84">
        <f t="shared" si="411"/>
        <v>0</v>
      </c>
      <c r="GM33" s="84">
        <f t="shared" si="411"/>
        <v>0</v>
      </c>
      <c r="GN33" s="84">
        <f>GB33</f>
        <v>0</v>
      </c>
      <c r="GO33" s="84">
        <f>GM36</f>
        <v>0</v>
      </c>
      <c r="GP33" s="84">
        <f>GO36</f>
        <v>0</v>
      </c>
      <c r="GQ33" s="84">
        <f t="shared" ref="GQ33" si="412">GP36</f>
        <v>0</v>
      </c>
      <c r="GR33" s="84">
        <f t="shared" ref="GR33" si="413">GQ36</f>
        <v>0</v>
      </c>
      <c r="GS33" s="84">
        <f t="shared" ref="GS33" si="414">GR36</f>
        <v>0</v>
      </c>
      <c r="GT33" s="84">
        <f t="shared" ref="GT33" si="415">GS36</f>
        <v>0</v>
      </c>
      <c r="GU33" s="84">
        <f t="shared" ref="GU33" si="416">GT36</f>
        <v>0</v>
      </c>
      <c r="GV33" s="84">
        <f t="shared" ref="GV33" si="417">GU36</f>
        <v>0</v>
      </c>
      <c r="GW33" s="84">
        <f t="shared" ref="GW33" si="418">GV36</f>
        <v>0</v>
      </c>
      <c r="GX33" s="84">
        <f t="shared" ref="GX33" si="419">GW36</f>
        <v>0</v>
      </c>
      <c r="GY33" s="84">
        <f t="shared" ref="GY33" si="420">GX36</f>
        <v>0</v>
      </c>
      <c r="GZ33" s="84">
        <f t="shared" ref="GZ33" si="421">GY36</f>
        <v>0</v>
      </c>
      <c r="HA33" s="84">
        <f>GO33</f>
        <v>0</v>
      </c>
      <c r="HB33" s="84">
        <f>GZ36</f>
        <v>0</v>
      </c>
      <c r="HC33" s="84">
        <f>HB36</f>
        <v>0</v>
      </c>
      <c r="HD33" s="84">
        <f t="shared" ref="HD33" si="422">HC36</f>
        <v>0</v>
      </c>
      <c r="HE33" s="84">
        <f t="shared" ref="HE33" si="423">HD36</f>
        <v>0</v>
      </c>
      <c r="HF33" s="84">
        <f t="shared" ref="HF33" si="424">HE36</f>
        <v>0</v>
      </c>
      <c r="HG33" s="84">
        <f t="shared" ref="HG33" si="425">HF36</f>
        <v>0</v>
      </c>
      <c r="HH33" s="84">
        <f t="shared" ref="HH33" si="426">HG36</f>
        <v>0</v>
      </c>
      <c r="HI33" s="84">
        <f t="shared" ref="HI33" si="427">HH36</f>
        <v>0</v>
      </c>
      <c r="HJ33" s="84">
        <f t="shared" ref="HJ33" si="428">HI36</f>
        <v>0</v>
      </c>
      <c r="HK33" s="84">
        <f t="shared" ref="HK33" si="429">HJ36</f>
        <v>0</v>
      </c>
      <c r="HL33" s="84">
        <f t="shared" ref="HL33" si="430">HK36</f>
        <v>0</v>
      </c>
      <c r="HM33" s="84">
        <f t="shared" ref="HM33" si="431">HL36</f>
        <v>0</v>
      </c>
      <c r="HN33" s="84">
        <f>HB33</f>
        <v>0</v>
      </c>
      <c r="HO33" s="84">
        <f>HM36</f>
        <v>0</v>
      </c>
      <c r="HP33" s="84">
        <f>HO36</f>
        <v>0</v>
      </c>
      <c r="HQ33" s="84">
        <f t="shared" ref="HQ33" si="432">HP36</f>
        <v>0</v>
      </c>
      <c r="HR33" s="84">
        <f t="shared" ref="HR33" si="433">HQ36</f>
        <v>0</v>
      </c>
      <c r="HS33" s="84">
        <f t="shared" ref="HS33" si="434">HR36</f>
        <v>0</v>
      </c>
      <c r="HT33" s="84">
        <f t="shared" ref="HT33" si="435">HS36</f>
        <v>0</v>
      </c>
      <c r="HU33" s="84">
        <f t="shared" ref="HU33" si="436">HT36</f>
        <v>0</v>
      </c>
      <c r="HV33" s="84">
        <f t="shared" ref="HV33" si="437">HU36</f>
        <v>0</v>
      </c>
      <c r="HW33" s="84">
        <f t="shared" ref="HW33" si="438">HV36</f>
        <v>0</v>
      </c>
      <c r="HX33" s="84">
        <f t="shared" ref="HX33" si="439">HW36</f>
        <v>0</v>
      </c>
      <c r="HY33" s="84">
        <f t="shared" ref="HY33" si="440">HX36</f>
        <v>0</v>
      </c>
      <c r="HZ33" s="84">
        <f t="shared" ref="HZ33" si="441">HY36</f>
        <v>0</v>
      </c>
      <c r="IA33" s="84">
        <f>HO33</f>
        <v>0</v>
      </c>
      <c r="IB33" s="84">
        <f>HZ36</f>
        <v>0</v>
      </c>
      <c r="IC33" s="84">
        <f>IB36</f>
        <v>0</v>
      </c>
      <c r="ID33" s="84">
        <f t="shared" ref="ID33" si="442">IC36</f>
        <v>0</v>
      </c>
      <c r="IE33" s="84">
        <f t="shared" ref="IE33" si="443">ID36</f>
        <v>0</v>
      </c>
      <c r="IF33" s="84">
        <f t="shared" ref="IF33" si="444">IE36</f>
        <v>0</v>
      </c>
      <c r="IG33" s="84">
        <f t="shared" ref="IG33" si="445">IF36</f>
        <v>0</v>
      </c>
      <c r="IH33" s="84">
        <f t="shared" ref="IH33" si="446">IG36</f>
        <v>0</v>
      </c>
      <c r="II33" s="84">
        <f t="shared" ref="II33" si="447">IH36</f>
        <v>0</v>
      </c>
      <c r="IJ33" s="84">
        <f t="shared" ref="IJ33" si="448">II36</f>
        <v>0</v>
      </c>
      <c r="IK33" s="84">
        <f t="shared" ref="IK33" si="449">IJ36</f>
        <v>0</v>
      </c>
      <c r="IL33" s="84">
        <f t="shared" ref="IL33" si="450">IK36</f>
        <v>0</v>
      </c>
      <c r="IM33" s="84">
        <f t="shared" ref="IM33" si="451">IL36</f>
        <v>0</v>
      </c>
      <c r="IN33" s="84">
        <f>IB33</f>
        <v>0</v>
      </c>
      <c r="IO33" s="84">
        <f>IM36</f>
        <v>0</v>
      </c>
      <c r="IP33" s="84">
        <f>IO36</f>
        <v>0</v>
      </c>
      <c r="IQ33" s="84">
        <f t="shared" ref="IQ33" si="452">IP36</f>
        <v>0</v>
      </c>
      <c r="IR33" s="84">
        <f t="shared" ref="IR33" si="453">IQ36</f>
        <v>0</v>
      </c>
      <c r="IS33" s="84">
        <f t="shared" ref="IS33" si="454">IR36</f>
        <v>0</v>
      </c>
      <c r="IT33" s="84">
        <f t="shared" ref="IT33" si="455">IS36</f>
        <v>0</v>
      </c>
      <c r="IU33" s="84">
        <f t="shared" ref="IU33" si="456">IT36</f>
        <v>0</v>
      </c>
      <c r="IV33" s="84">
        <f t="shared" ref="IV33" si="457">IU36</f>
        <v>0</v>
      </c>
      <c r="IW33" s="84">
        <f t="shared" ref="IW33" si="458">IV36</f>
        <v>0</v>
      </c>
      <c r="IX33" s="84">
        <f t="shared" ref="IX33" si="459">IW36</f>
        <v>0</v>
      </c>
      <c r="IY33" s="84">
        <f t="shared" ref="IY33" si="460">IX36</f>
        <v>0</v>
      </c>
      <c r="IZ33" s="84">
        <f t="shared" ref="IZ33" si="461">IY36</f>
        <v>0</v>
      </c>
      <c r="JA33" s="84">
        <f>IO33</f>
        <v>0</v>
      </c>
      <c r="JB33" s="84">
        <f>IZ36</f>
        <v>0</v>
      </c>
      <c r="JC33" s="84">
        <f>JB36</f>
        <v>0</v>
      </c>
      <c r="JD33" s="84">
        <f t="shared" ref="JD33" si="462">JC36</f>
        <v>0</v>
      </c>
      <c r="JE33" s="84">
        <f t="shared" ref="JE33" si="463">JD36</f>
        <v>0</v>
      </c>
      <c r="JF33" s="84">
        <f t="shared" ref="JF33" si="464">JE36</f>
        <v>0</v>
      </c>
      <c r="JG33" s="84">
        <f t="shared" ref="JG33" si="465">JF36</f>
        <v>0</v>
      </c>
      <c r="JH33" s="84">
        <f t="shared" ref="JH33" si="466">JG36</f>
        <v>0</v>
      </c>
      <c r="JI33" s="84">
        <f t="shared" ref="JI33" si="467">JH36</f>
        <v>0</v>
      </c>
      <c r="JJ33" s="84">
        <f t="shared" ref="JJ33" si="468">JI36</f>
        <v>0</v>
      </c>
      <c r="JK33" s="84">
        <f t="shared" ref="JK33" si="469">JJ36</f>
        <v>0</v>
      </c>
      <c r="JL33" s="84">
        <f t="shared" ref="JL33" si="470">JK36</f>
        <v>0</v>
      </c>
      <c r="JM33" s="84">
        <f t="shared" ref="JM33" si="471">JL36</f>
        <v>0</v>
      </c>
      <c r="JN33" s="84">
        <f>JB33</f>
        <v>0</v>
      </c>
      <c r="JO33" s="84">
        <f>JM36</f>
        <v>0</v>
      </c>
      <c r="JP33" s="84">
        <f>JO36</f>
        <v>0</v>
      </c>
      <c r="JQ33" s="84">
        <f t="shared" ref="JQ33" si="472">JP36</f>
        <v>0</v>
      </c>
      <c r="JR33" s="84">
        <f t="shared" ref="JR33" si="473">JQ36</f>
        <v>0</v>
      </c>
      <c r="JS33" s="84">
        <f t="shared" ref="JS33" si="474">JR36</f>
        <v>0</v>
      </c>
      <c r="JT33" s="84">
        <f t="shared" ref="JT33" si="475">JS36</f>
        <v>0</v>
      </c>
      <c r="JU33" s="84">
        <f t="shared" ref="JU33" si="476">JT36</f>
        <v>0</v>
      </c>
      <c r="JV33" s="84">
        <f t="shared" ref="JV33" si="477">JU36</f>
        <v>0</v>
      </c>
      <c r="JW33" s="84">
        <f t="shared" ref="JW33" si="478">JV36</f>
        <v>0</v>
      </c>
      <c r="JX33" s="84">
        <f t="shared" ref="JX33" si="479">JW36</f>
        <v>0</v>
      </c>
      <c r="JY33" s="84">
        <f t="shared" ref="JY33" si="480">JX36</f>
        <v>0</v>
      </c>
      <c r="JZ33" s="84">
        <f t="shared" ref="JZ33" si="481">JY36</f>
        <v>0</v>
      </c>
      <c r="KA33" s="84">
        <f>JO33</f>
        <v>0</v>
      </c>
      <c r="KB33" s="84">
        <f>JZ36</f>
        <v>0</v>
      </c>
      <c r="KC33" s="84">
        <f>KB36</f>
        <v>0</v>
      </c>
      <c r="KD33" s="84">
        <f t="shared" ref="KD33" si="482">KC36</f>
        <v>0</v>
      </c>
      <c r="KE33" s="84">
        <f t="shared" ref="KE33" si="483">KD36</f>
        <v>0</v>
      </c>
      <c r="KF33" s="84">
        <f t="shared" ref="KF33" si="484">KE36</f>
        <v>0</v>
      </c>
      <c r="KG33" s="84">
        <f t="shared" ref="KG33" si="485">KF36</f>
        <v>0</v>
      </c>
      <c r="KH33" s="84">
        <f t="shared" ref="KH33" si="486">KG36</f>
        <v>0</v>
      </c>
      <c r="KI33" s="84">
        <f t="shared" ref="KI33" si="487">KH36</f>
        <v>0</v>
      </c>
      <c r="KJ33" s="84">
        <f t="shared" ref="KJ33" si="488">KI36</f>
        <v>0</v>
      </c>
      <c r="KK33" s="84">
        <f t="shared" ref="KK33" si="489">KJ36</f>
        <v>0</v>
      </c>
      <c r="KL33" s="84">
        <f t="shared" ref="KL33" si="490">KK36</f>
        <v>0</v>
      </c>
      <c r="KM33" s="84">
        <f t="shared" ref="KM33" si="491">KL36</f>
        <v>0</v>
      </c>
      <c r="KN33" s="84">
        <f>KB33</f>
        <v>0</v>
      </c>
      <c r="KO33" s="84">
        <f>KM36</f>
        <v>0</v>
      </c>
      <c r="KP33" s="84">
        <f>KO36</f>
        <v>0</v>
      </c>
      <c r="KQ33" s="84">
        <f t="shared" ref="KQ33" si="492">KP36</f>
        <v>0</v>
      </c>
      <c r="KR33" s="84">
        <f t="shared" ref="KR33" si="493">KQ36</f>
        <v>0</v>
      </c>
      <c r="KS33" s="84">
        <f t="shared" ref="KS33" si="494">KR36</f>
        <v>0</v>
      </c>
      <c r="KT33" s="84">
        <f t="shared" ref="KT33" si="495">KS36</f>
        <v>0</v>
      </c>
      <c r="KU33" s="84">
        <f t="shared" ref="KU33" si="496">KT36</f>
        <v>0</v>
      </c>
      <c r="KV33" s="84">
        <f t="shared" ref="KV33" si="497">KU36</f>
        <v>0</v>
      </c>
      <c r="KW33" s="84">
        <f t="shared" ref="KW33" si="498">KV36</f>
        <v>0</v>
      </c>
      <c r="KX33" s="84">
        <f t="shared" ref="KX33" si="499">KW36</f>
        <v>0</v>
      </c>
      <c r="KY33" s="84">
        <f t="shared" ref="KY33" si="500">KX36</f>
        <v>0</v>
      </c>
      <c r="KZ33" s="84">
        <f t="shared" ref="KZ33" si="501">KY36</f>
        <v>0</v>
      </c>
      <c r="LA33" s="84">
        <f>KO33</f>
        <v>0</v>
      </c>
      <c r="LB33" s="84">
        <f>KZ36</f>
        <v>0</v>
      </c>
      <c r="LC33" s="84">
        <f>LB36</f>
        <v>0</v>
      </c>
      <c r="LD33" s="84">
        <f t="shared" ref="LD33" si="502">LC36</f>
        <v>0</v>
      </c>
      <c r="LE33" s="84">
        <f t="shared" ref="LE33" si="503">LD36</f>
        <v>0</v>
      </c>
      <c r="LF33" s="84">
        <f t="shared" ref="LF33" si="504">LE36</f>
        <v>0</v>
      </c>
      <c r="LG33" s="84">
        <f t="shared" ref="LG33" si="505">LF36</f>
        <v>0</v>
      </c>
      <c r="LH33" s="84">
        <f t="shared" ref="LH33" si="506">LG36</f>
        <v>0</v>
      </c>
      <c r="LI33" s="84">
        <f t="shared" ref="LI33" si="507">LH36</f>
        <v>0</v>
      </c>
      <c r="LJ33" s="84">
        <f t="shared" ref="LJ33" si="508">LI36</f>
        <v>0</v>
      </c>
      <c r="LK33" s="84">
        <f t="shared" ref="LK33" si="509">LJ36</f>
        <v>0</v>
      </c>
      <c r="LL33" s="84">
        <f t="shared" ref="LL33" si="510">LK36</f>
        <v>0</v>
      </c>
      <c r="LM33" s="84">
        <f t="shared" ref="LM33" si="511">LL36</f>
        <v>0</v>
      </c>
      <c r="LN33" s="84">
        <f>LB33</f>
        <v>0</v>
      </c>
    </row>
    <row r="34" spans="1:326" s="58" customFormat="1">
      <c r="A34" s="286" t="s">
        <v>149</v>
      </c>
      <c r="B34" s="84">
        <f>'Infrastruk. sukūrimo sąnaudos'!B14</f>
        <v>0</v>
      </c>
      <c r="C34" s="84">
        <f>'Infrastruk. sukūrimo sąnaudos'!C14</f>
        <v>0</v>
      </c>
      <c r="D34" s="84">
        <f>'Infrastruk. sukūrimo sąnaudos'!D14</f>
        <v>0</v>
      </c>
      <c r="E34" s="84">
        <f>'Infrastruk. sukūrimo sąnaudos'!E14</f>
        <v>0</v>
      </c>
      <c r="F34" s="84">
        <f>'Infrastruk. sukūrimo sąnaudos'!F14</f>
        <v>0</v>
      </c>
      <c r="G34" s="84">
        <f>'Infrastruk. sukūrimo sąnaudos'!G14</f>
        <v>0</v>
      </c>
      <c r="H34" s="84">
        <f>'Infrastruk. sukūrimo sąnaudos'!H14</f>
        <v>0</v>
      </c>
      <c r="I34" s="84">
        <f>'Infrastruk. sukūrimo sąnaudos'!I14</f>
        <v>0</v>
      </c>
      <c r="J34" s="84">
        <f>'Infrastruk. sukūrimo sąnaudos'!J14</f>
        <v>31250</v>
      </c>
      <c r="K34" s="84">
        <f>'Infrastruk. sukūrimo sąnaudos'!K14</f>
        <v>31250</v>
      </c>
      <c r="L34" s="84">
        <f>'Infrastruk. sukūrimo sąnaudos'!L14</f>
        <v>31250</v>
      </c>
      <c r="M34" s="84">
        <f>'Infrastruk. sukūrimo sąnaudos'!M14</f>
        <v>31250</v>
      </c>
      <c r="N34" s="84">
        <f>SUM(B34:M34)</f>
        <v>125000</v>
      </c>
      <c r="O34" s="84">
        <f>'Infrastruk. sukūrimo sąnaudos'!O14</f>
        <v>104166.66666666667</v>
      </c>
      <c r="P34" s="84">
        <f>'Infrastruk. sukūrimo sąnaudos'!P14</f>
        <v>104166.66666666667</v>
      </c>
      <c r="Q34" s="84">
        <f>'Infrastruk. sukūrimo sąnaudos'!Q14</f>
        <v>104166.66666666667</v>
      </c>
      <c r="R34" s="84">
        <f>'Infrastruk. sukūrimo sąnaudos'!R14</f>
        <v>62499.999999999942</v>
      </c>
      <c r="S34" s="84">
        <f>'Infrastruk. sukūrimo sąnaudos'!S14</f>
        <v>0</v>
      </c>
      <c r="T34" s="84">
        <f>'Infrastruk. sukūrimo sąnaudos'!T14</f>
        <v>0</v>
      </c>
      <c r="U34" s="84">
        <f>'Infrastruk. sukūrimo sąnaudos'!U14</f>
        <v>0</v>
      </c>
      <c r="V34" s="84">
        <f>'Infrastruk. sukūrimo sąnaudos'!V14</f>
        <v>0</v>
      </c>
      <c r="W34" s="84">
        <f>'Infrastruk. sukūrimo sąnaudos'!W14</f>
        <v>0</v>
      </c>
      <c r="X34" s="84">
        <f>'Infrastruk. sukūrimo sąnaudos'!X14</f>
        <v>0</v>
      </c>
      <c r="Y34" s="84">
        <f>'Infrastruk. sukūrimo sąnaudos'!Y14</f>
        <v>0</v>
      </c>
      <c r="Z34" s="84">
        <f>'Infrastruk. sukūrimo sąnaudos'!Z14</f>
        <v>0</v>
      </c>
      <c r="AA34" s="84">
        <f>SUM(O34:Z34)</f>
        <v>374999.99999999994</v>
      </c>
      <c r="AB34" s="84">
        <f>'Infrastruk. sukūrimo sąnaudos'!AB14</f>
        <v>5.8207660913467407E-11</v>
      </c>
      <c r="AC34" s="84">
        <f>'Infrastruk. sukūrimo sąnaudos'!AC14</f>
        <v>0</v>
      </c>
      <c r="AD34" s="84">
        <f>'Infrastruk. sukūrimo sąnaudos'!AD14</f>
        <v>0</v>
      </c>
      <c r="AE34" s="84">
        <f>'Infrastruk. sukūrimo sąnaudos'!AE14</f>
        <v>0</v>
      </c>
      <c r="AF34" s="84">
        <f>'Infrastruk. sukūrimo sąnaudos'!AF14</f>
        <v>0</v>
      </c>
      <c r="AG34" s="84">
        <f>'Infrastruk. sukūrimo sąnaudos'!AG14</f>
        <v>0</v>
      </c>
      <c r="AH34" s="84">
        <f>'Infrastruk. sukūrimo sąnaudos'!AH14</f>
        <v>0</v>
      </c>
      <c r="AI34" s="84">
        <f>'Infrastruk. sukūrimo sąnaudos'!AI14</f>
        <v>0</v>
      </c>
      <c r="AJ34" s="84">
        <f>'Infrastruk. sukūrimo sąnaudos'!AJ14</f>
        <v>0</v>
      </c>
      <c r="AK34" s="84">
        <f>'Infrastruk. sukūrimo sąnaudos'!AK14</f>
        <v>0</v>
      </c>
      <c r="AL34" s="84">
        <f>'Infrastruk. sukūrimo sąnaudos'!AL14</f>
        <v>0</v>
      </c>
      <c r="AM34" s="84">
        <f>'Infrastruk. sukūrimo sąnaudos'!AM14</f>
        <v>0</v>
      </c>
      <c r="AN34" s="84">
        <f>SUM(AB34:AM34)</f>
        <v>5.8207660913467407E-11</v>
      </c>
      <c r="AO34" s="84">
        <f>+'Infrastruk. sukūrimo sąnaudos'!AO14</f>
        <v>0</v>
      </c>
      <c r="AP34" s="84">
        <f>+'Infrastruk. sukūrimo sąnaudos'!AP14</f>
        <v>0</v>
      </c>
      <c r="AQ34" s="84">
        <f>+'Infrastruk. sukūrimo sąnaudos'!AQ14</f>
        <v>0</v>
      </c>
      <c r="AR34" s="84">
        <f>+'Infrastruk. sukūrimo sąnaudos'!AR14</f>
        <v>0</v>
      </c>
      <c r="AS34" s="84">
        <f>+'Infrastruk. sukūrimo sąnaudos'!AS14</f>
        <v>0</v>
      </c>
      <c r="AT34" s="84">
        <f>+'Infrastruk. sukūrimo sąnaudos'!AT14</f>
        <v>0</v>
      </c>
      <c r="AU34" s="84">
        <f>+'Infrastruk. sukūrimo sąnaudos'!AU14</f>
        <v>0</v>
      </c>
      <c r="AV34" s="84">
        <f>+'Infrastruk. sukūrimo sąnaudos'!AV14</f>
        <v>0</v>
      </c>
      <c r="AW34" s="84">
        <f>+'Infrastruk. sukūrimo sąnaudos'!AW14</f>
        <v>0</v>
      </c>
      <c r="AX34" s="84">
        <f>+'Infrastruk. sukūrimo sąnaudos'!AX14</f>
        <v>0</v>
      </c>
      <c r="AY34" s="84">
        <f>+'Infrastruk. sukūrimo sąnaudos'!AY14</f>
        <v>0</v>
      </c>
      <c r="AZ34" s="84">
        <f>+'Infrastruk. sukūrimo sąnaudos'!AZ14</f>
        <v>0</v>
      </c>
      <c r="BA34" s="84">
        <f>SUM(AO34:AZ34)</f>
        <v>0</v>
      </c>
      <c r="BB34" s="84">
        <f>+'Infrastruk. sukūrimo sąnaudos'!BB14</f>
        <v>0</v>
      </c>
      <c r="BC34" s="84">
        <f>+'Infrastruk. sukūrimo sąnaudos'!BC14</f>
        <v>0</v>
      </c>
      <c r="BD34" s="84">
        <f>+'Infrastruk. sukūrimo sąnaudos'!BD14</f>
        <v>0</v>
      </c>
      <c r="BE34" s="84">
        <f>+'Infrastruk. sukūrimo sąnaudos'!BE14</f>
        <v>0</v>
      </c>
      <c r="BF34" s="84">
        <f>+'Infrastruk. sukūrimo sąnaudos'!BF14</f>
        <v>0</v>
      </c>
      <c r="BG34" s="84">
        <f>+'Infrastruk. sukūrimo sąnaudos'!BG14</f>
        <v>0</v>
      </c>
      <c r="BH34" s="84">
        <f>+'Infrastruk. sukūrimo sąnaudos'!BH14</f>
        <v>0</v>
      </c>
      <c r="BI34" s="84">
        <f>+'Infrastruk. sukūrimo sąnaudos'!BI14</f>
        <v>0</v>
      </c>
      <c r="BJ34" s="84">
        <f>+'Infrastruk. sukūrimo sąnaudos'!BJ14</f>
        <v>0</v>
      </c>
      <c r="BK34" s="84">
        <f>+'Infrastruk. sukūrimo sąnaudos'!BK14</f>
        <v>0</v>
      </c>
      <c r="BL34" s="84">
        <f>+'Infrastruk. sukūrimo sąnaudos'!BL14</f>
        <v>0</v>
      </c>
      <c r="BM34" s="84">
        <f>+'Infrastruk. sukūrimo sąnaudos'!BM14</f>
        <v>0</v>
      </c>
      <c r="BN34" s="84">
        <f>SUM(BB34:BM34)</f>
        <v>0</v>
      </c>
      <c r="BO34" s="84">
        <f>+'Infrastruk. sukūrimo sąnaudos'!BO14</f>
        <v>0</v>
      </c>
      <c r="BP34" s="84">
        <f>+'Infrastruk. sukūrimo sąnaudos'!BP14</f>
        <v>0</v>
      </c>
      <c r="BQ34" s="84">
        <f>+'Infrastruk. sukūrimo sąnaudos'!BQ14</f>
        <v>0</v>
      </c>
      <c r="BR34" s="84">
        <f>+'Infrastruk. sukūrimo sąnaudos'!BR14</f>
        <v>0</v>
      </c>
      <c r="BS34" s="84">
        <f>+'Infrastruk. sukūrimo sąnaudos'!BS14</f>
        <v>0</v>
      </c>
      <c r="BT34" s="84">
        <f>+'Infrastruk. sukūrimo sąnaudos'!BT14</f>
        <v>0</v>
      </c>
      <c r="BU34" s="84">
        <f>+'Infrastruk. sukūrimo sąnaudos'!BU14</f>
        <v>0</v>
      </c>
      <c r="BV34" s="84">
        <f>+'Infrastruk. sukūrimo sąnaudos'!BV14</f>
        <v>0</v>
      </c>
      <c r="BW34" s="84">
        <f>+'Infrastruk. sukūrimo sąnaudos'!BW14</f>
        <v>0</v>
      </c>
      <c r="BX34" s="84">
        <f>+'Infrastruk. sukūrimo sąnaudos'!BX14</f>
        <v>0</v>
      </c>
      <c r="BY34" s="84">
        <f>+'Infrastruk. sukūrimo sąnaudos'!BY14</f>
        <v>0</v>
      </c>
      <c r="BZ34" s="84">
        <f>+'Infrastruk. sukūrimo sąnaudos'!BZ14</f>
        <v>0</v>
      </c>
      <c r="CA34" s="84">
        <f>SUM(BO34:BZ34)</f>
        <v>0</v>
      </c>
      <c r="CB34" s="84">
        <f>+'Infrastruk. sukūrimo sąnaudos'!CB14</f>
        <v>0</v>
      </c>
      <c r="CC34" s="84">
        <f>+'Infrastruk. sukūrimo sąnaudos'!CC14</f>
        <v>0</v>
      </c>
      <c r="CD34" s="84">
        <f>+'Infrastruk. sukūrimo sąnaudos'!CD14</f>
        <v>0</v>
      </c>
      <c r="CE34" s="84">
        <f>+'Infrastruk. sukūrimo sąnaudos'!CE14</f>
        <v>0</v>
      </c>
      <c r="CF34" s="84">
        <f>+'Infrastruk. sukūrimo sąnaudos'!CF14</f>
        <v>0</v>
      </c>
      <c r="CG34" s="84">
        <f>+'Infrastruk. sukūrimo sąnaudos'!CG14</f>
        <v>0</v>
      </c>
      <c r="CH34" s="84">
        <f>+'Infrastruk. sukūrimo sąnaudos'!CH14</f>
        <v>0</v>
      </c>
      <c r="CI34" s="84">
        <f>+'Infrastruk. sukūrimo sąnaudos'!CI14</f>
        <v>0</v>
      </c>
      <c r="CJ34" s="84">
        <f>+'Infrastruk. sukūrimo sąnaudos'!CJ14</f>
        <v>0</v>
      </c>
      <c r="CK34" s="84">
        <f>+'Infrastruk. sukūrimo sąnaudos'!CK14</f>
        <v>0</v>
      </c>
      <c r="CL34" s="84">
        <f>+'Infrastruk. sukūrimo sąnaudos'!CL14</f>
        <v>0</v>
      </c>
      <c r="CM34" s="84">
        <f>+'Infrastruk. sukūrimo sąnaudos'!CM14</f>
        <v>0</v>
      </c>
      <c r="CN34" s="84">
        <f>SUM(CB34:CM34)</f>
        <v>0</v>
      </c>
      <c r="CO34" s="84">
        <f>+'Infrastruk. sukūrimo sąnaudos'!CO14</f>
        <v>0</v>
      </c>
      <c r="CP34" s="84">
        <f>+'Infrastruk. sukūrimo sąnaudos'!CP14</f>
        <v>0</v>
      </c>
      <c r="CQ34" s="84">
        <f>+'Infrastruk. sukūrimo sąnaudos'!CQ14</f>
        <v>0</v>
      </c>
      <c r="CR34" s="84">
        <f>+'Infrastruk. sukūrimo sąnaudos'!CR14</f>
        <v>0</v>
      </c>
      <c r="CS34" s="84">
        <f>+'Infrastruk. sukūrimo sąnaudos'!CS14</f>
        <v>0</v>
      </c>
      <c r="CT34" s="84">
        <f>+'Infrastruk. sukūrimo sąnaudos'!CT14</f>
        <v>0</v>
      </c>
      <c r="CU34" s="84">
        <f>+'Infrastruk. sukūrimo sąnaudos'!CU14</f>
        <v>0</v>
      </c>
      <c r="CV34" s="84">
        <f>+'Infrastruk. sukūrimo sąnaudos'!CV14</f>
        <v>0</v>
      </c>
      <c r="CW34" s="84">
        <f>+'Infrastruk. sukūrimo sąnaudos'!CW14</f>
        <v>0</v>
      </c>
      <c r="CX34" s="84">
        <f>+'Infrastruk. sukūrimo sąnaudos'!CX14</f>
        <v>0</v>
      </c>
      <c r="CY34" s="84">
        <f>+'Infrastruk. sukūrimo sąnaudos'!CY14</f>
        <v>0</v>
      </c>
      <c r="CZ34" s="84">
        <f>+'Infrastruk. sukūrimo sąnaudos'!CZ14</f>
        <v>0</v>
      </c>
      <c r="DA34" s="84">
        <f>SUM(CO34:CZ34)</f>
        <v>0</v>
      </c>
      <c r="DB34" s="84">
        <f>+'Infrastruk. sukūrimo sąnaudos'!DB14</f>
        <v>0</v>
      </c>
      <c r="DC34" s="84">
        <f>+'Infrastruk. sukūrimo sąnaudos'!DC14</f>
        <v>0</v>
      </c>
      <c r="DD34" s="84">
        <f>+'Infrastruk. sukūrimo sąnaudos'!DD14</f>
        <v>0</v>
      </c>
      <c r="DE34" s="84">
        <f>+'Infrastruk. sukūrimo sąnaudos'!DE14</f>
        <v>0</v>
      </c>
      <c r="DF34" s="84">
        <f>+'Infrastruk. sukūrimo sąnaudos'!DF14</f>
        <v>0</v>
      </c>
      <c r="DG34" s="84">
        <f>+'Infrastruk. sukūrimo sąnaudos'!DG14</f>
        <v>0</v>
      </c>
      <c r="DH34" s="84">
        <f>+'Infrastruk. sukūrimo sąnaudos'!DH14</f>
        <v>0</v>
      </c>
      <c r="DI34" s="84">
        <f>+'Infrastruk. sukūrimo sąnaudos'!DI14</f>
        <v>0</v>
      </c>
      <c r="DJ34" s="84">
        <f>+'Infrastruk. sukūrimo sąnaudos'!DJ14</f>
        <v>0</v>
      </c>
      <c r="DK34" s="84">
        <f>+'Infrastruk. sukūrimo sąnaudos'!DK14</f>
        <v>0</v>
      </c>
      <c r="DL34" s="84">
        <f>+'Infrastruk. sukūrimo sąnaudos'!DL14</f>
        <v>0</v>
      </c>
      <c r="DM34" s="84">
        <f>+'Infrastruk. sukūrimo sąnaudos'!DM14</f>
        <v>0</v>
      </c>
      <c r="DN34" s="84">
        <f>SUM(DB34:DM34)</f>
        <v>0</v>
      </c>
      <c r="DO34" s="84">
        <f>+'Infrastruk. sukūrimo sąnaudos'!DO14</f>
        <v>0</v>
      </c>
      <c r="DP34" s="84">
        <f>+'Infrastruk. sukūrimo sąnaudos'!DP14</f>
        <v>0</v>
      </c>
      <c r="DQ34" s="84">
        <f>+'Infrastruk. sukūrimo sąnaudos'!DQ14</f>
        <v>0</v>
      </c>
      <c r="DR34" s="84">
        <f>+'Infrastruk. sukūrimo sąnaudos'!DR14</f>
        <v>0</v>
      </c>
      <c r="DS34" s="84">
        <f>+'Infrastruk. sukūrimo sąnaudos'!DS14</f>
        <v>0</v>
      </c>
      <c r="DT34" s="84">
        <f>+'Infrastruk. sukūrimo sąnaudos'!DT14</f>
        <v>0</v>
      </c>
      <c r="DU34" s="84">
        <f>+'Infrastruk. sukūrimo sąnaudos'!DU14</f>
        <v>0</v>
      </c>
      <c r="DV34" s="84">
        <f>+'Infrastruk. sukūrimo sąnaudos'!DV14</f>
        <v>0</v>
      </c>
      <c r="DW34" s="84">
        <f>+'Infrastruk. sukūrimo sąnaudos'!DW14</f>
        <v>0</v>
      </c>
      <c r="DX34" s="84">
        <f>+'Infrastruk. sukūrimo sąnaudos'!DX14</f>
        <v>0</v>
      </c>
      <c r="DY34" s="84">
        <f>+'Infrastruk. sukūrimo sąnaudos'!DY14</f>
        <v>0</v>
      </c>
      <c r="DZ34" s="84">
        <f>+'Infrastruk. sukūrimo sąnaudos'!DZ14</f>
        <v>0</v>
      </c>
      <c r="EA34" s="84">
        <f>SUM(DO34:DZ34)</f>
        <v>0</v>
      </c>
      <c r="EB34" s="84">
        <f>+'Infrastruk. sukūrimo sąnaudos'!EB14</f>
        <v>0</v>
      </c>
      <c r="EC34" s="84">
        <f>+'Infrastruk. sukūrimo sąnaudos'!EC14</f>
        <v>0</v>
      </c>
      <c r="ED34" s="84">
        <f>+'Infrastruk. sukūrimo sąnaudos'!ED14</f>
        <v>0</v>
      </c>
      <c r="EE34" s="84">
        <f>+'Infrastruk. sukūrimo sąnaudos'!EE14</f>
        <v>0</v>
      </c>
      <c r="EF34" s="84">
        <f>+'Infrastruk. sukūrimo sąnaudos'!EF14</f>
        <v>0</v>
      </c>
      <c r="EG34" s="84">
        <f>+'Infrastruk. sukūrimo sąnaudos'!EG14</f>
        <v>0</v>
      </c>
      <c r="EH34" s="84">
        <f>+'Infrastruk. sukūrimo sąnaudos'!EH14</f>
        <v>0</v>
      </c>
      <c r="EI34" s="84">
        <f>+'Infrastruk. sukūrimo sąnaudos'!EI14</f>
        <v>0</v>
      </c>
      <c r="EJ34" s="84">
        <f>+'Infrastruk. sukūrimo sąnaudos'!EJ14</f>
        <v>0</v>
      </c>
      <c r="EK34" s="84">
        <f>+'Infrastruk. sukūrimo sąnaudos'!EK14</f>
        <v>0</v>
      </c>
      <c r="EL34" s="84">
        <f>+'Infrastruk. sukūrimo sąnaudos'!EL14</f>
        <v>0</v>
      </c>
      <c r="EM34" s="84">
        <f>+'Infrastruk. sukūrimo sąnaudos'!EM14</f>
        <v>0</v>
      </c>
      <c r="EN34" s="84">
        <f>SUM(EB34:EM34)</f>
        <v>0</v>
      </c>
      <c r="EO34" s="84">
        <f>+'Infrastruk. sukūrimo sąnaudos'!EO14</f>
        <v>0</v>
      </c>
      <c r="EP34" s="84">
        <f>+'Infrastruk. sukūrimo sąnaudos'!EP14</f>
        <v>0</v>
      </c>
      <c r="EQ34" s="84">
        <f>+'Infrastruk. sukūrimo sąnaudos'!EQ14</f>
        <v>0</v>
      </c>
      <c r="ER34" s="84">
        <f>+'Infrastruk. sukūrimo sąnaudos'!ER14</f>
        <v>0</v>
      </c>
      <c r="ES34" s="84">
        <f>+'Infrastruk. sukūrimo sąnaudos'!ES14</f>
        <v>0</v>
      </c>
      <c r="ET34" s="84">
        <f>+'Infrastruk. sukūrimo sąnaudos'!ET14</f>
        <v>0</v>
      </c>
      <c r="EU34" s="84">
        <f>+'Infrastruk. sukūrimo sąnaudos'!EU14</f>
        <v>0</v>
      </c>
      <c r="EV34" s="84">
        <f>+'Infrastruk. sukūrimo sąnaudos'!EV14</f>
        <v>0</v>
      </c>
      <c r="EW34" s="84">
        <f>+'Infrastruk. sukūrimo sąnaudos'!EW14</f>
        <v>0</v>
      </c>
      <c r="EX34" s="84">
        <f>+'Infrastruk. sukūrimo sąnaudos'!EX14</f>
        <v>0</v>
      </c>
      <c r="EY34" s="84">
        <f>+'Infrastruk. sukūrimo sąnaudos'!EY14</f>
        <v>0</v>
      </c>
      <c r="EZ34" s="84">
        <f>+'Infrastruk. sukūrimo sąnaudos'!EZ14</f>
        <v>0</v>
      </c>
      <c r="FA34" s="84">
        <f>SUM(EO34:EZ34)</f>
        <v>0</v>
      </c>
      <c r="FB34" s="84">
        <f>+'Infrastruk. sukūrimo sąnaudos'!FB14</f>
        <v>0</v>
      </c>
      <c r="FC34" s="84">
        <f>+'Infrastruk. sukūrimo sąnaudos'!FC14</f>
        <v>0</v>
      </c>
      <c r="FD34" s="84">
        <f>+'Infrastruk. sukūrimo sąnaudos'!FD14</f>
        <v>0</v>
      </c>
      <c r="FE34" s="84">
        <f>+'Infrastruk. sukūrimo sąnaudos'!FE14</f>
        <v>0</v>
      </c>
      <c r="FF34" s="84">
        <f>+'Infrastruk. sukūrimo sąnaudos'!FF14</f>
        <v>0</v>
      </c>
      <c r="FG34" s="84">
        <f>+'Infrastruk. sukūrimo sąnaudos'!FG14</f>
        <v>0</v>
      </c>
      <c r="FH34" s="84">
        <f>+'Infrastruk. sukūrimo sąnaudos'!FH14</f>
        <v>0</v>
      </c>
      <c r="FI34" s="84">
        <f>+'Infrastruk. sukūrimo sąnaudos'!FI14</f>
        <v>0</v>
      </c>
      <c r="FJ34" s="84">
        <f>+'Infrastruk. sukūrimo sąnaudos'!FJ14</f>
        <v>0</v>
      </c>
      <c r="FK34" s="84">
        <f>+'Infrastruk. sukūrimo sąnaudos'!FK14</f>
        <v>0</v>
      </c>
      <c r="FL34" s="84">
        <f>+'Infrastruk. sukūrimo sąnaudos'!FL14</f>
        <v>0</v>
      </c>
      <c r="FM34" s="84">
        <f>+'Infrastruk. sukūrimo sąnaudos'!FM14</f>
        <v>0</v>
      </c>
      <c r="FN34" s="84">
        <f>SUM(FB34:FM34)</f>
        <v>0</v>
      </c>
      <c r="FO34" s="84">
        <f>+'Infrastruk. sukūrimo sąnaudos'!FO14</f>
        <v>0</v>
      </c>
      <c r="FP34" s="84">
        <f>+'Infrastruk. sukūrimo sąnaudos'!FP14</f>
        <v>0</v>
      </c>
      <c r="FQ34" s="84">
        <f>+'Infrastruk. sukūrimo sąnaudos'!FQ14</f>
        <v>0</v>
      </c>
      <c r="FR34" s="84">
        <f>+'Infrastruk. sukūrimo sąnaudos'!FR14</f>
        <v>0</v>
      </c>
      <c r="FS34" s="84">
        <f>+'Infrastruk. sukūrimo sąnaudos'!FS14</f>
        <v>0</v>
      </c>
      <c r="FT34" s="84">
        <f>+'Infrastruk. sukūrimo sąnaudos'!FT14</f>
        <v>0</v>
      </c>
      <c r="FU34" s="84">
        <f>+'Infrastruk. sukūrimo sąnaudos'!FU14</f>
        <v>0</v>
      </c>
      <c r="FV34" s="84">
        <f>+'Infrastruk. sukūrimo sąnaudos'!FV14</f>
        <v>0</v>
      </c>
      <c r="FW34" s="84">
        <f>+'Infrastruk. sukūrimo sąnaudos'!FW14</f>
        <v>0</v>
      </c>
      <c r="FX34" s="84">
        <f>+'Infrastruk. sukūrimo sąnaudos'!FX14</f>
        <v>0</v>
      </c>
      <c r="FY34" s="84">
        <f>+'Infrastruk. sukūrimo sąnaudos'!FY14</f>
        <v>0</v>
      </c>
      <c r="FZ34" s="84">
        <f>+'Infrastruk. sukūrimo sąnaudos'!FZ14</f>
        <v>0</v>
      </c>
      <c r="GA34" s="84">
        <f>SUM(FO34:FZ34)</f>
        <v>0</v>
      </c>
      <c r="GB34" s="84">
        <f>+'Infrastruk. sukūrimo sąnaudos'!GB14</f>
        <v>0</v>
      </c>
      <c r="GC34" s="84">
        <f>+'Infrastruk. sukūrimo sąnaudos'!GC14</f>
        <v>0</v>
      </c>
      <c r="GD34" s="84">
        <f>+'Infrastruk. sukūrimo sąnaudos'!GD14</f>
        <v>0</v>
      </c>
      <c r="GE34" s="84">
        <f>+'Infrastruk. sukūrimo sąnaudos'!GE14</f>
        <v>0</v>
      </c>
      <c r="GF34" s="84">
        <f>+'Infrastruk. sukūrimo sąnaudos'!GF14</f>
        <v>0</v>
      </c>
      <c r="GG34" s="84">
        <f>+'Infrastruk. sukūrimo sąnaudos'!GG14</f>
        <v>0</v>
      </c>
      <c r="GH34" s="84">
        <f>+'Infrastruk. sukūrimo sąnaudos'!GH14</f>
        <v>0</v>
      </c>
      <c r="GI34" s="84">
        <f>+'Infrastruk. sukūrimo sąnaudos'!GI14</f>
        <v>0</v>
      </c>
      <c r="GJ34" s="84">
        <f>+'Infrastruk. sukūrimo sąnaudos'!GJ14</f>
        <v>0</v>
      </c>
      <c r="GK34" s="84">
        <f>+'Infrastruk. sukūrimo sąnaudos'!GK14</f>
        <v>0</v>
      </c>
      <c r="GL34" s="84">
        <f>+'Infrastruk. sukūrimo sąnaudos'!GL14</f>
        <v>0</v>
      </c>
      <c r="GM34" s="84">
        <f>+'Infrastruk. sukūrimo sąnaudos'!GM14</f>
        <v>0</v>
      </c>
      <c r="GN34" s="84">
        <f>SUM(GB34:GM34)</f>
        <v>0</v>
      </c>
      <c r="GO34" s="84">
        <f>+'Infrastruk. sukūrimo sąnaudos'!GO14</f>
        <v>0</v>
      </c>
      <c r="GP34" s="84">
        <f>+'Infrastruk. sukūrimo sąnaudos'!GP14</f>
        <v>0</v>
      </c>
      <c r="GQ34" s="84">
        <f>+'Infrastruk. sukūrimo sąnaudos'!GQ14</f>
        <v>0</v>
      </c>
      <c r="GR34" s="84">
        <f>+'Infrastruk. sukūrimo sąnaudos'!GR14</f>
        <v>0</v>
      </c>
      <c r="GS34" s="84">
        <f>+'Infrastruk. sukūrimo sąnaudos'!GS14</f>
        <v>0</v>
      </c>
      <c r="GT34" s="84">
        <f>+'Infrastruk. sukūrimo sąnaudos'!GT14</f>
        <v>0</v>
      </c>
      <c r="GU34" s="84">
        <f>+'Infrastruk. sukūrimo sąnaudos'!GU14</f>
        <v>0</v>
      </c>
      <c r="GV34" s="84">
        <f>+'Infrastruk. sukūrimo sąnaudos'!GV14</f>
        <v>0</v>
      </c>
      <c r="GW34" s="84">
        <f>+'Infrastruk. sukūrimo sąnaudos'!GW14</f>
        <v>0</v>
      </c>
      <c r="GX34" s="84">
        <f>+'Infrastruk. sukūrimo sąnaudos'!GX14</f>
        <v>0</v>
      </c>
      <c r="GY34" s="84">
        <f>+'Infrastruk. sukūrimo sąnaudos'!GY14</f>
        <v>0</v>
      </c>
      <c r="GZ34" s="84">
        <f>+'Infrastruk. sukūrimo sąnaudos'!GZ14</f>
        <v>0</v>
      </c>
      <c r="HA34" s="84">
        <f>SUM(GO34:GZ34)</f>
        <v>0</v>
      </c>
      <c r="HB34" s="84">
        <f>+'Infrastruk. sukūrimo sąnaudos'!HB14</f>
        <v>0</v>
      </c>
      <c r="HC34" s="84">
        <f>+'Infrastruk. sukūrimo sąnaudos'!HC14</f>
        <v>0</v>
      </c>
      <c r="HD34" s="84">
        <f>+'Infrastruk. sukūrimo sąnaudos'!HD14</f>
        <v>0</v>
      </c>
      <c r="HE34" s="84">
        <f>+'Infrastruk. sukūrimo sąnaudos'!HE14</f>
        <v>0</v>
      </c>
      <c r="HF34" s="84">
        <f>+'Infrastruk. sukūrimo sąnaudos'!HF14</f>
        <v>0</v>
      </c>
      <c r="HG34" s="84">
        <f>+'Infrastruk. sukūrimo sąnaudos'!HG14</f>
        <v>0</v>
      </c>
      <c r="HH34" s="84">
        <f>+'Infrastruk. sukūrimo sąnaudos'!HH14</f>
        <v>0</v>
      </c>
      <c r="HI34" s="84">
        <f>+'Infrastruk. sukūrimo sąnaudos'!HI14</f>
        <v>0</v>
      </c>
      <c r="HJ34" s="84">
        <f>+'Infrastruk. sukūrimo sąnaudos'!HJ14</f>
        <v>0</v>
      </c>
      <c r="HK34" s="84">
        <f>+'Infrastruk. sukūrimo sąnaudos'!HK14</f>
        <v>0</v>
      </c>
      <c r="HL34" s="84">
        <f>+'Infrastruk. sukūrimo sąnaudos'!HL14</f>
        <v>0</v>
      </c>
      <c r="HM34" s="84">
        <f>+'Infrastruk. sukūrimo sąnaudos'!HM14</f>
        <v>0</v>
      </c>
      <c r="HN34" s="84">
        <f>SUM(HB34:HM34)</f>
        <v>0</v>
      </c>
      <c r="HO34" s="84">
        <f>+'Infrastruk. sukūrimo sąnaudos'!HO14</f>
        <v>0</v>
      </c>
      <c r="HP34" s="84">
        <f>+'Infrastruk. sukūrimo sąnaudos'!HP14</f>
        <v>0</v>
      </c>
      <c r="HQ34" s="84">
        <f>+'Infrastruk. sukūrimo sąnaudos'!HQ14</f>
        <v>0</v>
      </c>
      <c r="HR34" s="84">
        <f>+'Infrastruk. sukūrimo sąnaudos'!HR14</f>
        <v>0</v>
      </c>
      <c r="HS34" s="84">
        <f>+'Infrastruk. sukūrimo sąnaudos'!HS14</f>
        <v>0</v>
      </c>
      <c r="HT34" s="84">
        <f>+'Infrastruk. sukūrimo sąnaudos'!HT14</f>
        <v>0</v>
      </c>
      <c r="HU34" s="84">
        <f>+'Infrastruk. sukūrimo sąnaudos'!HU14</f>
        <v>0</v>
      </c>
      <c r="HV34" s="84">
        <f>+'Infrastruk. sukūrimo sąnaudos'!HV14</f>
        <v>0</v>
      </c>
      <c r="HW34" s="84">
        <f>+'Infrastruk. sukūrimo sąnaudos'!HW14</f>
        <v>0</v>
      </c>
      <c r="HX34" s="84">
        <f>+'Infrastruk. sukūrimo sąnaudos'!HX14</f>
        <v>0</v>
      </c>
      <c r="HY34" s="84">
        <f>+'Infrastruk. sukūrimo sąnaudos'!HY14</f>
        <v>0</v>
      </c>
      <c r="HZ34" s="84">
        <f>+'Infrastruk. sukūrimo sąnaudos'!HZ14</f>
        <v>0</v>
      </c>
      <c r="IA34" s="84">
        <f>SUM(HO34:HZ34)</f>
        <v>0</v>
      </c>
      <c r="IB34" s="84">
        <f>+'Infrastruk. sukūrimo sąnaudos'!IB14</f>
        <v>0</v>
      </c>
      <c r="IC34" s="84">
        <f>+'Infrastruk. sukūrimo sąnaudos'!IC14</f>
        <v>0</v>
      </c>
      <c r="ID34" s="84">
        <f>+'Infrastruk. sukūrimo sąnaudos'!ID14</f>
        <v>0</v>
      </c>
      <c r="IE34" s="84">
        <f>+'Infrastruk. sukūrimo sąnaudos'!IE14</f>
        <v>0</v>
      </c>
      <c r="IF34" s="84">
        <f>+'Infrastruk. sukūrimo sąnaudos'!IF14</f>
        <v>0</v>
      </c>
      <c r="IG34" s="84">
        <f>+'Infrastruk. sukūrimo sąnaudos'!IG14</f>
        <v>0</v>
      </c>
      <c r="IH34" s="84">
        <f>+'Infrastruk. sukūrimo sąnaudos'!IH14</f>
        <v>0</v>
      </c>
      <c r="II34" s="84">
        <f>+'Infrastruk. sukūrimo sąnaudos'!II14</f>
        <v>0</v>
      </c>
      <c r="IJ34" s="84">
        <f>+'Infrastruk. sukūrimo sąnaudos'!IJ14</f>
        <v>0</v>
      </c>
      <c r="IK34" s="84">
        <f>+'Infrastruk. sukūrimo sąnaudos'!IK14</f>
        <v>0</v>
      </c>
      <c r="IL34" s="84">
        <f>+'Infrastruk. sukūrimo sąnaudos'!IL14</f>
        <v>0</v>
      </c>
      <c r="IM34" s="84">
        <f>+'Infrastruk. sukūrimo sąnaudos'!IM14</f>
        <v>0</v>
      </c>
      <c r="IN34" s="84">
        <f>SUM(IB34:IM34)</f>
        <v>0</v>
      </c>
      <c r="IO34" s="84">
        <f>+'Infrastruk. sukūrimo sąnaudos'!IO14</f>
        <v>0</v>
      </c>
      <c r="IP34" s="84">
        <f>+'Infrastruk. sukūrimo sąnaudos'!IP14</f>
        <v>0</v>
      </c>
      <c r="IQ34" s="84">
        <f>+'Infrastruk. sukūrimo sąnaudos'!IQ14</f>
        <v>0</v>
      </c>
      <c r="IR34" s="84">
        <f>+'Infrastruk. sukūrimo sąnaudos'!IR14</f>
        <v>0</v>
      </c>
      <c r="IS34" s="84">
        <f>+'Infrastruk. sukūrimo sąnaudos'!IS14</f>
        <v>0</v>
      </c>
      <c r="IT34" s="84">
        <f>+'Infrastruk. sukūrimo sąnaudos'!IT14</f>
        <v>0</v>
      </c>
      <c r="IU34" s="84">
        <f>+'Infrastruk. sukūrimo sąnaudos'!IU14</f>
        <v>0</v>
      </c>
      <c r="IV34" s="84">
        <f>+'Infrastruk. sukūrimo sąnaudos'!IV14</f>
        <v>0</v>
      </c>
      <c r="IW34" s="84">
        <f>+'Infrastruk. sukūrimo sąnaudos'!IW14</f>
        <v>0</v>
      </c>
      <c r="IX34" s="84">
        <f>+'Infrastruk. sukūrimo sąnaudos'!IX14</f>
        <v>0</v>
      </c>
      <c r="IY34" s="84">
        <f>+'Infrastruk. sukūrimo sąnaudos'!IY14</f>
        <v>0</v>
      </c>
      <c r="IZ34" s="84">
        <f>+'Infrastruk. sukūrimo sąnaudos'!IZ14</f>
        <v>0</v>
      </c>
      <c r="JA34" s="84">
        <f>SUM(IO34:IZ34)</f>
        <v>0</v>
      </c>
      <c r="JB34" s="84">
        <f>+'Infrastruk. sukūrimo sąnaudos'!JB14</f>
        <v>0</v>
      </c>
      <c r="JC34" s="84">
        <f>+'Infrastruk. sukūrimo sąnaudos'!JC14</f>
        <v>0</v>
      </c>
      <c r="JD34" s="84">
        <f>+'Infrastruk. sukūrimo sąnaudos'!JD14</f>
        <v>0</v>
      </c>
      <c r="JE34" s="84">
        <f>+'Infrastruk. sukūrimo sąnaudos'!JE14</f>
        <v>0</v>
      </c>
      <c r="JF34" s="84">
        <f>+'Infrastruk. sukūrimo sąnaudos'!JF14</f>
        <v>0</v>
      </c>
      <c r="JG34" s="84">
        <f>+'Infrastruk. sukūrimo sąnaudos'!JG14</f>
        <v>0</v>
      </c>
      <c r="JH34" s="84">
        <f>+'Infrastruk. sukūrimo sąnaudos'!JH14</f>
        <v>0</v>
      </c>
      <c r="JI34" s="84">
        <f>+'Infrastruk. sukūrimo sąnaudos'!JI14</f>
        <v>0</v>
      </c>
      <c r="JJ34" s="84">
        <f>+'Infrastruk. sukūrimo sąnaudos'!JJ14</f>
        <v>0</v>
      </c>
      <c r="JK34" s="84">
        <f>+'Infrastruk. sukūrimo sąnaudos'!JK14</f>
        <v>0</v>
      </c>
      <c r="JL34" s="84">
        <f>+'Infrastruk. sukūrimo sąnaudos'!JL14</f>
        <v>0</v>
      </c>
      <c r="JM34" s="84">
        <f>+'Infrastruk. sukūrimo sąnaudos'!JM14</f>
        <v>0</v>
      </c>
      <c r="JN34" s="84">
        <f>SUM(JB34:JM34)</f>
        <v>0</v>
      </c>
      <c r="JO34" s="84">
        <f>+'Infrastruk. sukūrimo sąnaudos'!JO14</f>
        <v>0</v>
      </c>
      <c r="JP34" s="84">
        <f>+'Infrastruk. sukūrimo sąnaudos'!JP14</f>
        <v>0</v>
      </c>
      <c r="JQ34" s="84">
        <f>+'Infrastruk. sukūrimo sąnaudos'!JQ14</f>
        <v>0</v>
      </c>
      <c r="JR34" s="84">
        <f>+'Infrastruk. sukūrimo sąnaudos'!JR14</f>
        <v>0</v>
      </c>
      <c r="JS34" s="84">
        <f>+'Infrastruk. sukūrimo sąnaudos'!JS14</f>
        <v>0</v>
      </c>
      <c r="JT34" s="84">
        <f>+'Infrastruk. sukūrimo sąnaudos'!JT14</f>
        <v>0</v>
      </c>
      <c r="JU34" s="84">
        <f>+'Infrastruk. sukūrimo sąnaudos'!JU14</f>
        <v>0</v>
      </c>
      <c r="JV34" s="84">
        <f>+'Infrastruk. sukūrimo sąnaudos'!JV14</f>
        <v>0</v>
      </c>
      <c r="JW34" s="84">
        <f>+'Infrastruk. sukūrimo sąnaudos'!JW14</f>
        <v>0</v>
      </c>
      <c r="JX34" s="84">
        <f>+'Infrastruk. sukūrimo sąnaudos'!JX14</f>
        <v>0</v>
      </c>
      <c r="JY34" s="84">
        <f>+'Infrastruk. sukūrimo sąnaudos'!JY14</f>
        <v>0</v>
      </c>
      <c r="JZ34" s="84">
        <f>+'Infrastruk. sukūrimo sąnaudos'!JZ14</f>
        <v>0</v>
      </c>
      <c r="KA34" s="84">
        <f>SUM(JO34:JZ34)</f>
        <v>0</v>
      </c>
      <c r="KB34" s="84">
        <f>+'Infrastruk. sukūrimo sąnaudos'!KB14</f>
        <v>0</v>
      </c>
      <c r="KC34" s="84">
        <f>+'Infrastruk. sukūrimo sąnaudos'!KC14</f>
        <v>0</v>
      </c>
      <c r="KD34" s="84">
        <f>+'Infrastruk. sukūrimo sąnaudos'!KD14</f>
        <v>0</v>
      </c>
      <c r="KE34" s="84">
        <f>+'Infrastruk. sukūrimo sąnaudos'!KE14</f>
        <v>0</v>
      </c>
      <c r="KF34" s="84">
        <f>+'Infrastruk. sukūrimo sąnaudos'!KF14</f>
        <v>0</v>
      </c>
      <c r="KG34" s="84">
        <f>+'Infrastruk. sukūrimo sąnaudos'!KG14</f>
        <v>0</v>
      </c>
      <c r="KH34" s="84">
        <f>+'Infrastruk. sukūrimo sąnaudos'!KH14</f>
        <v>0</v>
      </c>
      <c r="KI34" s="84">
        <f>+'Infrastruk. sukūrimo sąnaudos'!KI14</f>
        <v>0</v>
      </c>
      <c r="KJ34" s="84">
        <f>+'Infrastruk. sukūrimo sąnaudos'!KJ14</f>
        <v>0</v>
      </c>
      <c r="KK34" s="84">
        <f>+'Infrastruk. sukūrimo sąnaudos'!KK14</f>
        <v>0</v>
      </c>
      <c r="KL34" s="84">
        <f>+'Infrastruk. sukūrimo sąnaudos'!KL14</f>
        <v>0</v>
      </c>
      <c r="KM34" s="84">
        <f>+'Infrastruk. sukūrimo sąnaudos'!KM14</f>
        <v>0</v>
      </c>
      <c r="KN34" s="84">
        <f>SUM(KB34:KM34)</f>
        <v>0</v>
      </c>
      <c r="KO34" s="84">
        <f>+'Infrastruk. sukūrimo sąnaudos'!KO14</f>
        <v>0</v>
      </c>
      <c r="KP34" s="84">
        <f>+'Infrastruk. sukūrimo sąnaudos'!KP14</f>
        <v>0</v>
      </c>
      <c r="KQ34" s="84">
        <f>+'Infrastruk. sukūrimo sąnaudos'!KQ14</f>
        <v>0</v>
      </c>
      <c r="KR34" s="84">
        <f>+'Infrastruk. sukūrimo sąnaudos'!KR14</f>
        <v>0</v>
      </c>
      <c r="KS34" s="84">
        <f>+'Infrastruk. sukūrimo sąnaudos'!KS14</f>
        <v>0</v>
      </c>
      <c r="KT34" s="84">
        <f>+'Infrastruk. sukūrimo sąnaudos'!KT14</f>
        <v>0</v>
      </c>
      <c r="KU34" s="84">
        <f>+'Infrastruk. sukūrimo sąnaudos'!KU14</f>
        <v>0</v>
      </c>
      <c r="KV34" s="84">
        <f>+'Infrastruk. sukūrimo sąnaudos'!KV14</f>
        <v>0</v>
      </c>
      <c r="KW34" s="84">
        <f>+'Infrastruk. sukūrimo sąnaudos'!KW14</f>
        <v>0</v>
      </c>
      <c r="KX34" s="84">
        <f>+'Infrastruk. sukūrimo sąnaudos'!KX14</f>
        <v>0</v>
      </c>
      <c r="KY34" s="84">
        <f>+'Infrastruk. sukūrimo sąnaudos'!KY14</f>
        <v>0</v>
      </c>
      <c r="KZ34" s="84">
        <f>+'Infrastruk. sukūrimo sąnaudos'!KZ14</f>
        <v>0</v>
      </c>
      <c r="LA34" s="84">
        <f>SUM(KO34:KZ34)</f>
        <v>0</v>
      </c>
      <c r="LB34" s="84">
        <f>+'Infrastruk. sukūrimo sąnaudos'!LB14</f>
        <v>0</v>
      </c>
      <c r="LC34" s="84">
        <f>+'Infrastruk. sukūrimo sąnaudos'!LC14</f>
        <v>0</v>
      </c>
      <c r="LD34" s="84">
        <f>+'Infrastruk. sukūrimo sąnaudos'!LD14</f>
        <v>0</v>
      </c>
      <c r="LE34" s="84">
        <f>+'Infrastruk. sukūrimo sąnaudos'!LE14</f>
        <v>0</v>
      </c>
      <c r="LF34" s="84">
        <f>+'Infrastruk. sukūrimo sąnaudos'!LF14</f>
        <v>0</v>
      </c>
      <c r="LG34" s="84">
        <f>+'Infrastruk. sukūrimo sąnaudos'!LG14</f>
        <v>0</v>
      </c>
      <c r="LH34" s="84">
        <f>+'Infrastruk. sukūrimo sąnaudos'!LH14</f>
        <v>0</v>
      </c>
      <c r="LI34" s="84">
        <f>+'Infrastruk. sukūrimo sąnaudos'!LI14</f>
        <v>0</v>
      </c>
      <c r="LJ34" s="84">
        <f>+'Infrastruk. sukūrimo sąnaudos'!LJ14</f>
        <v>0</v>
      </c>
      <c r="LK34" s="84">
        <f>+'Infrastruk. sukūrimo sąnaudos'!LK14</f>
        <v>0</v>
      </c>
      <c r="LL34" s="84">
        <f>+'Infrastruk. sukūrimo sąnaudos'!LL14</f>
        <v>0</v>
      </c>
      <c r="LM34" s="84">
        <f>+'Infrastruk. sukūrimo sąnaudos'!LM14</f>
        <v>0</v>
      </c>
      <c r="LN34" s="84">
        <f>SUM(LB34:LM34)</f>
        <v>0</v>
      </c>
    </row>
    <row r="35" spans="1:326" s="58" customFormat="1">
      <c r="A35" s="286" t="s">
        <v>142</v>
      </c>
      <c r="B35" s="84">
        <f>IF(B10='Bazinės prielaidos'!$E$11+'Bazinės prielaidos'!$E$15,-B33-B34,IF(B13,IF(AND(B33&gt;0,B18-B55-B59-B60-B61+B48&gt;B33),-B33,IF(B33=0,0,-(B18-B55-B59-B60-B61+B48))),0))</f>
        <v>0</v>
      </c>
      <c r="C35" s="84">
        <f>IF(C10='Bazinės prielaidos'!$E$11+'Bazinės prielaidos'!$E$15,-C33-C34,IF(C13,IF(AND(C33&gt;0,C18-C55-C59-C60-C61+C48&gt;C33),-C33,IF(C33=0,0,-(C18-C55-C59-C60-C61+C48))),0))</f>
        <v>0</v>
      </c>
      <c r="D35" s="84">
        <f>IF(D10='Bazinės prielaidos'!$E$11+'Bazinės prielaidos'!$E$15,-D33-D34,IF(D13,IF(AND(D33&gt;0,D18-D55-D59-D60-D61+D48&gt;D33),-D33,IF(D33=0,0,-(D18-D55-D59-D60-D61+D48))),0))</f>
        <v>0</v>
      </c>
      <c r="E35" s="84">
        <f>IF(E10='Bazinės prielaidos'!$E$11+'Bazinės prielaidos'!$E$15,-E33-E34,IF(E13,IF(AND(E33&gt;0,E18-E55-E59-E60-E61+E48&gt;E33),-E33,IF(E33=0,0,-(E18-E55-E59-E60-E61+E48))),0))</f>
        <v>0</v>
      </c>
      <c r="F35" s="84">
        <f>IF(F10='Bazinės prielaidos'!$E$11+'Bazinės prielaidos'!$E$15,-F33-F34,IF(F13,IF(AND(F33&gt;0,F18-F55-F59-F60-F61+F48&gt;F33),-F33,IF(F33=0,0,-(F18-F55-F59-F60-F61+F48))),0))</f>
        <v>0</v>
      </c>
      <c r="G35" s="84">
        <f>IF(G10='Bazinės prielaidos'!$E$11+'Bazinės prielaidos'!$E$15,-G33-G34,IF(G13,IF(AND(G33&gt;0,G18-G55-G59-G60-G61+G48&gt;G33),-G33,IF(G33=0,0,-(G18-G55-G59-G60-G61+G48))),0))</f>
        <v>0</v>
      </c>
      <c r="H35" s="84">
        <f>IF(H10='Bazinės prielaidos'!$E$11+'Bazinės prielaidos'!$E$15,-H33-H34,IF(H13,IF(AND(H33&gt;0,H18-H55-H59-H60-H61+H48&gt;H33),-H33,IF(H33=0,0,-(H18-H55-H59-H60-H61+H48))),0))</f>
        <v>0</v>
      </c>
      <c r="I35" s="84">
        <f>IF(I10='Bazinės prielaidos'!$E$11+'Bazinės prielaidos'!$E$15,-I33-I34,IF(I13,IF(AND(I33&gt;0,I18-I55-I59-I60-I61+I48&gt;I33),-I33,IF(I33=0,0,-(I18-I55-I59-I60-I61+I48))),0))</f>
        <v>0</v>
      </c>
      <c r="J35" s="84">
        <f>IF(J10='Bazinės prielaidos'!$E$11+'Bazinės prielaidos'!$E$15,-J33-J34,IF(J13,IF(AND(J33&gt;0,J18-J55-J59-J60-J61+J48&gt;J33),-J33,IF(J33=0,0,-(J18-J55-J59-J60-J61+J48))),0))</f>
        <v>0</v>
      </c>
      <c r="K35" s="84">
        <f>IF(K10='Bazinės prielaidos'!$E$11+'Bazinės prielaidos'!$E$15,-K33-K34,IF(K13,IF(AND(K33&gt;0,K18-K55-K59-K60-K61+K48&gt;K33),-K33,IF(K33=0,0,-(K18-K55-K59-K60-K61+K48))),0))</f>
        <v>0</v>
      </c>
      <c r="L35" s="84">
        <f>IF(L10='Bazinės prielaidos'!$E$11+'Bazinės prielaidos'!$E$15,-L33-L34,IF(L13,IF(AND(L33&gt;0,L18-L55-L59-L60-L61+L48&gt;L33),-L33,IF(L33=0,0,-(L18-L55-L59-L60-L61+L48))),0))</f>
        <v>0</v>
      </c>
      <c r="M35" s="84">
        <f>IF(M10='Bazinės prielaidos'!$E$11+'Bazinės prielaidos'!$E$15,-M33-M34,IF(M13,IF(AND(M33&gt;0,M18-M55-M59-M60-M61+M48&gt;M33),-M33,IF(M33=0,0,-(M18-M55-M59-M60-M61+M48))),0))</f>
        <v>0</v>
      </c>
      <c r="N35" s="84">
        <f>SUM(B35:M35)</f>
        <v>0</v>
      </c>
      <c r="O35" s="84">
        <f>IF(O10='Bazinės prielaidos'!$E$11+'Bazinės prielaidos'!$E$15,-O33-O34,IF(O13,IF(AND(O33&gt;0,O18-O55-O59-O60-O61+O48&gt;O33),-O33,IF(O33=0,0,-(O18-O55-O59-O60-O61+O48))),0))</f>
        <v>0</v>
      </c>
      <c r="P35" s="84">
        <f>IF(P10='Bazinės prielaidos'!$E$11+'Bazinės prielaidos'!$E$15,-P33-P34,IF(P13,IF(AND(P33&gt;0,P18-P55-P59-P60-P61+P48&gt;P33),-P33,IF(P33=0,0,-(P18-P55-P59-P60-P61+P48))),0))</f>
        <v>0</v>
      </c>
      <c r="Q35" s="84">
        <f>IF(Q10='Bazinės prielaidos'!$E$11+'Bazinės prielaidos'!$E$15,-Q33-Q34,IF(Q13,IF(AND(Q33&gt;0,Q18-Q55-Q59-Q60-Q61+Q48&gt;Q33),-Q33,IF(Q33=0,0,-(Q18-Q55-Q59-Q60-Q61+Q48))),0))</f>
        <v>0</v>
      </c>
      <c r="R35" s="84">
        <f>IF(R10='Bazinės prielaidos'!$E$11+'Bazinės prielaidos'!$E$15,-R33-R34,IF(R13,IF(AND(R33&gt;0,R18-R55-R59-R60-R61+R48&gt;R33),-R33,IF(R33=0,0,-(R18-R55-R59-R60-R61+R48))),0))</f>
        <v>0</v>
      </c>
      <c r="S35" s="84">
        <f>IF(S10='Bazinės prielaidos'!$E$11+'Bazinės prielaidos'!$E$15,-S33-S34,IF(S13,IF(AND(S33&gt;0,S18-S55-S59-S60-S61+S48&gt;S33),-S33,IF(S33=0,0,-(S18-S55-S59-S60-S61+S48))),0))</f>
        <v>0</v>
      </c>
      <c r="T35" s="84">
        <f>IF(T10='Bazinės prielaidos'!$E$11+'Bazinės prielaidos'!$E$15,-T33-T34,IF(T13,IF(AND(T33&gt;0,T18-T55-T59-T60-T61+T48&gt;T33),-T33,IF(T33=0,0,-(T18-T55-T59-T60-T61+T48))),0))</f>
        <v>0</v>
      </c>
      <c r="U35" s="84">
        <f>IF(U10='Bazinės prielaidos'!$E$11+'Bazinės prielaidos'!$E$15,-U33-U34,IF(U13,IF(AND(U33&gt;0,U18-U55-U59-U60-U61+U48&gt;U33),-U33,IF(U33=0,0,-(U18-U55-U59-U60-U61+U48))),0))</f>
        <v>0</v>
      </c>
      <c r="V35" s="84">
        <f>IF(V10='Bazinės prielaidos'!$E$11+'Bazinės prielaidos'!$E$15,-V33-V34,IF(V13,IF(AND(V33&gt;0,V18-V55-V59-V60-V61+V48&gt;V33),-V33,IF(V33=0,0,-(V18-V55-V59-V60-V61+V48))),0))</f>
        <v>0</v>
      </c>
      <c r="W35" s="84">
        <f>IF(W10='Bazinės prielaidos'!$E$11+'Bazinės prielaidos'!$E$15,-W33-W34,IF(W13,IF(AND(W33&gt;0,W18-W55-W59-W60-W61+W48&gt;W33),-W33,IF(W33=0,0,-(W18-W55-W59-W60-W61+W48))),0))</f>
        <v>0</v>
      </c>
      <c r="X35" s="84">
        <f>IF(X10='Bazinės prielaidos'!$E$11+'Bazinės prielaidos'!$E$15,-X33-X34,IF(X13,IF(AND(X33&gt;0,X18-X55-X59-X60-X61+X48&gt;X33),-X33,IF(X33=0,0,-(X18-X55-X59-X60-X61+X48))),0))</f>
        <v>0</v>
      </c>
      <c r="Y35" s="84">
        <f>IF(Y10='Bazinės prielaidos'!$E$11+'Bazinės prielaidos'!$E$15,-Y33-Y34,IF(Y13,IF(AND(Y33&gt;0,Y18-Y55-Y59-Y60-Y61+Y48&gt;Y33),-Y33,IF(Y33=0,0,-(Y18-Y55-Y59-Y60-Y61+Y48))),0))</f>
        <v>0</v>
      </c>
      <c r="Z35" s="84">
        <f>IF(Z10='Bazinės prielaidos'!$E$11+'Bazinės prielaidos'!$E$15,-Z33-Z34,IF(Z13,IF(AND(Z33&gt;0,Z18-Z55-Z59-Z60-Z61+Z48&gt;Z33),-Z33,IF(Z33=0,0,-(Z18-Z55-Z59-Z60-Z61+Z48))),0))</f>
        <v>0</v>
      </c>
      <c r="AA35" s="84">
        <f>SUM(O35:Z35)</f>
        <v>0</v>
      </c>
      <c r="AB35" s="84">
        <f>IF(AB10='Bazinės prielaidos'!$E$11+'Bazinės prielaidos'!$E$15,-AB33-AB34,IF(AB13,IF(AND(AB33&gt;0,AB18-AB55-AB59-AB60-AB61+AB48&gt;AB33),-AB33,IF(AB33=0,0,-(AB18-AB55-AB59-AB60-AB61+AB48))),0))</f>
        <v>0</v>
      </c>
      <c r="AC35" s="84">
        <f>IF(AC10='Bazinės prielaidos'!$E$11+'Bazinės prielaidos'!$E$15,-AC33-AC34,IF(AC13,IF(AND(AC33&gt;0,AC18-AC55-AC59-AC60-AC61+AC48&gt;AC33),-AC33,IF(AC33=0,0,-(AC18-AC55-AC59-AC60-AC61+AC48))),0))</f>
        <v>0</v>
      </c>
      <c r="AD35" s="84">
        <f>IF(AD10='Bazinės prielaidos'!$E$11+'Bazinės prielaidos'!$E$15,-AD33-AD34,IF(AD13,IF(AND(AD33&gt;0,AD18-AD55-AD59-AD60-AD61+AD48&gt;AD33),-AD33,IF(AD33=0,0,-(AD18-AD55-AD59-AD60-AD61+AD48))),0))</f>
        <v>0</v>
      </c>
      <c r="AE35" s="84">
        <f>IF(AE10='Bazinės prielaidos'!$E$11+'Bazinės prielaidos'!$E$15,-AE33-AE34,IF(AE13,IF(AND(AE33&gt;0,AE18-AE55-AE59-AE60-AE61+AE48&gt;AE33),-AE33,IF(AE33=0,0,-(AE18-AE55-AE59-AE60-AE61+AE48))),0))</f>
        <v>0</v>
      </c>
      <c r="AF35" s="84">
        <f>IF(AF10='Bazinės prielaidos'!$E$11+'Bazinės prielaidos'!$E$15,-AF33-AF34,IF(AF13,IF(AND(AF33&gt;0,AF18-AF55-AF59-AF60-AF61+AF48&gt;AF33),-AF33,IF(AF33=0,0,-(AF18-AF55-AF59-AF60-AF61+AF48))),0))</f>
        <v>0</v>
      </c>
      <c r="AG35" s="84">
        <f>IF(AG10='Bazinės prielaidos'!$E$11+'Bazinės prielaidos'!$E$15,-AG33-AG34,IF(AG13,IF(AND(AG33&gt;0,AG18-AG55-AG59-AG60-AG61+AG48&gt;AG33),-AG33,IF(AG33=0,0,-(AG18-AG55-AG59-AG60-AG61+AG48))),0))</f>
        <v>0</v>
      </c>
      <c r="AH35" s="84">
        <f>IF(AH10='Bazinės prielaidos'!$E$11+'Bazinės prielaidos'!$E$15,-AH33-AH34,IF(AH13,IF(AND(AH33&gt;0,AH18-AH55-AH59-AH60-AH61+AH48&gt;AH33),-AH33,IF(AH33=0,0,-(AH18-AH55-AH59-AH60-AH61+AH48))),0))</f>
        <v>0</v>
      </c>
      <c r="AI35" s="84">
        <f>IF(AI10='Bazinės prielaidos'!$E$11+'Bazinės prielaidos'!$E$15,-AI33-AI34,IF(AI13,IF(AND(AI33&gt;0,AI18-AI55-AI59-AI60-AI61+AI48&gt;AI33),-AI33,IF(AI33=0,0,-(AI18-AI55-AI59-AI60-AI61+AI48))),0))</f>
        <v>0</v>
      </c>
      <c r="AJ35" s="84">
        <f>IF(AJ10='Bazinės prielaidos'!$E$11+'Bazinės prielaidos'!$E$15,-AJ33-AJ34,IF(AJ13,IF(AND(AJ33&gt;0,AJ18-AJ55-AJ59-AJ60-AJ61+AJ48&gt;AJ33),-AJ33,IF(AJ33=0,0,-(AJ18-AJ55-AJ59-AJ60-AJ61+AJ48))),0))</f>
        <v>0</v>
      </c>
      <c r="AK35" s="84">
        <f>IF(AK10='Bazinės prielaidos'!$E$11+'Bazinės prielaidos'!$E$15,-AK33-AK34,IF(AK13,IF(AND(AK33&gt;0,AK18-AK55-AK59-AK60-AK61+AK48&gt;AK33),-AK33,IF(AK33=0,0,-(AK18-AK55-AK59-AK60-AK61+AK48))),0))</f>
        <v>0</v>
      </c>
      <c r="AL35" s="84">
        <f>IF(AL10='Bazinės prielaidos'!$E$11+'Bazinės prielaidos'!$E$15,-AL33-AL34,IF(AL13,IF(AND(AL33&gt;0,AL18-AL55-AL59-AL60-AL61+AL48&gt;AL33),-AL33,IF(AL33=0,0,-(AL18-AL55-AL59-AL60-AL61+AL48))),0))</f>
        <v>0</v>
      </c>
      <c r="AM35" s="84">
        <f>IF(AM10='Bazinės prielaidos'!$E$11+'Bazinės prielaidos'!$E$15,-AM33-AM34,IF(AM13,IF(AND(AM33&gt;0,AM18-AM55-AM59-AM60-AM61+AM48&gt;AM33),-AM33,IF(AM33=0,0,-(AM18-AM55-AM59-AM60-AM61+AM48))),0))</f>
        <v>0</v>
      </c>
      <c r="AN35" s="84">
        <f>SUM(AB35:AM35)</f>
        <v>0</v>
      </c>
      <c r="AO35" s="84">
        <f>IF(AO10='Bazinės prielaidos'!$E$11+'Bazinės prielaidos'!$E$15,-AO33-AO34,IF(AO13,IF(AND(AO33&gt;0,AO18-AO55-AO59-AO60-AO61+AO48&gt;AO33),-AO33,IF(AO33=0,0,-(AO18-AO55-AO59-AO60-AO61+AO48))),0))</f>
        <v>12516.725179317953</v>
      </c>
      <c r="AP35" s="84">
        <f>IF(AP10='Bazinės prielaidos'!$E$11+'Bazinės prielaidos'!$E$15,-AP33-AP34,IF(AP13,IF(AND(AP33&gt;0,AP18-AP55-AP59-AP60-AP61+AP48&gt;AP33),-AP33,IF(AP33=0,0,-(AP18-AP55-AP59-AP60-AP61+AP48))),0))</f>
        <v>-59211.959695762198</v>
      </c>
      <c r="AQ35" s="84">
        <f>IF(AQ10='Bazinės prielaidos'!$E$11+'Bazinės prielaidos'!$E$15,-AQ33-AQ34,IF(AQ13,IF(AND(AQ33&gt;0,AQ18-AQ55-AQ59-AQ60-AQ61+AQ48&gt;AQ33),-AQ33,IF(AQ33=0,0,-(AQ18-AQ55-AQ59-AQ60-AQ61+AQ48))),0))</f>
        <v>-59503.972911666257</v>
      </c>
      <c r="AR35" s="84">
        <f>IF(AR10='Bazinės prielaidos'!$E$11+'Bazinės prielaidos'!$E$15,-AR33-AR34,IF(AR13,IF(AND(AR33&gt;0,AR18-AR55-AR59-AR60-AR61+AR48&gt;AR33),-AR33,IF(AR33=0,0,-(AR18-AR55-AR59-AR60-AR61+AR48))),0))</f>
        <v>-59797.202849303249</v>
      </c>
      <c r="AS35" s="84">
        <f>IF(AS10='Bazinės prielaidos'!$E$11+'Bazinės prielaidos'!$E$15,-AS33-AS34,IF(AS13,IF(AND(AS33&gt;0,AS18-AS55-AS59-AS60-AS61+AS48&gt;AS33),-AS33,IF(AS33=0,0,-(AS18-AS55-AS59-AS60-AS61+AS48))),0))</f>
        <v>-60091.654578347065</v>
      </c>
      <c r="AT35" s="84">
        <f>IF(AT10='Bazinės prielaidos'!$E$11+'Bazinės prielaidos'!$E$15,-AT33-AT34,IF(AT13,IF(AND(AT33&gt;0,AT18-AT55-AT59-AT60-AT61+AT48&gt;AT33),-AT33,IF(AT33=0,0,-(AT18-AT55-AT59-AT60-AT61+AT48))),0))</f>
        <v>-60387.333189595229</v>
      </c>
      <c r="AU35" s="84">
        <f>IF(AU10='Bazinės prielaidos'!$E$11+'Bazinės prielaidos'!$E$15,-AU33-AU34,IF(AU13,IF(AND(AU33&gt;0,AU18-AU55-AU59-AU60-AU61+AU48&gt;AU33),-AU33,IF(AU33=0,0,-(AU18-AU55-AU59-AU60-AU61+AU48))),0))</f>
        <v>-60684.243795056929</v>
      </c>
      <c r="AV35" s="84">
        <f>IF(AV10='Bazinės prielaidos'!$E$11+'Bazinės prielaidos'!$E$15,-AV33-AV34,IF(AV13,IF(AND(AV33&gt;0,AV18-AV55-AV59-AV60-AV61+AV48&gt;AV33),-AV33,IF(AV33=0,0,-(AV18-AV55-AV59-AV60-AV61+AV48))),0))</f>
        <v>-60982.391528041378</v>
      </c>
      <c r="AW35" s="84">
        <f>IF(AW10='Bazinės prielaidos'!$E$11+'Bazinės prielaidos'!$E$15,-AW33-AW34,IF(AW13,IF(AND(AW33&gt;0,AW18-AW55-AW59-AW60-AW61+AW48&gt;AW33),-AW33,IF(AW33=0,0,-(AW18-AW55-AW59-AW60-AW61+AW48))),0))</f>
        <v>-61281.781543246601</v>
      </c>
      <c r="AX35" s="84">
        <f>IF(AX10='Bazinės prielaidos'!$E$11+'Bazinės prielaidos'!$E$15,-AX33-AX34,IF(AX13,IF(AND(AX33&gt;0,AX18-AX55-AX59-AX60-AX61+AX48&gt;AX33),-AX33,IF(AX33=0,0,-(AX18-AX55-AX59-AX60-AX61+AX48))),0))</f>
        <v>-30576.185088299098</v>
      </c>
      <c r="AY35" s="84">
        <f>IF(AY10='Bazinės prielaidos'!$E$11+'Bazinės prielaidos'!$E$15,-AY33-AY34,IF(AY13,IF(AND(AY33&gt;0,AY18-AY55-AY59-AY60-AY61+AY48&gt;AY33),-AY33,IF(AY33=0,0,-(AY18-AY55-AY59-AY60-AY61+AY48))),0))</f>
        <v>0</v>
      </c>
      <c r="AZ35" s="84">
        <f>IF(AZ10='Bazinės prielaidos'!$E$11+'Bazinės prielaidos'!$E$15,-AZ33-AZ34,IF(AZ13,IF(AND(AZ33&gt;0,AZ18-AZ55-AZ59-AZ60-AZ61+AZ48&gt;AZ33),-AZ33,IF(AZ33=0,0,-(AZ18-AZ55-AZ59-AZ60-AZ61+AZ48))),0))</f>
        <v>0</v>
      </c>
      <c r="BA35" s="84">
        <f>SUM(AO35:AZ35)</f>
        <v>-500000.00000000006</v>
      </c>
      <c r="BB35" s="84">
        <f>IF(BB10='Bazinės prielaidos'!$E$11+'Bazinės prielaidos'!$E$15,-BB33-BB34,IF(BB13,IF(AND(BB33&gt;0,BB18-BB55-BB59-BB60-BB61+BB48&gt;BB33),-BB33,IF(BB33=0,0,-(BB18-BB55-BB59-BB60-BB61+BB48))),0))</f>
        <v>0</v>
      </c>
      <c r="BC35" s="84">
        <f>IF(BC10='Bazinės prielaidos'!$E$11+'Bazinės prielaidos'!$E$15,-BC33-BC34,IF(BC13,IF(AND(BC33&gt;0,BC18-BC55-BC59-BC60-BC61+BC48&gt;BC33),-BC33,IF(BC33=0,0,-(BC18-BC55-BC59-BC60-BC61+BC48))),0))</f>
        <v>0</v>
      </c>
      <c r="BD35" s="84">
        <f>IF(BD10='Bazinės prielaidos'!$E$11+'Bazinės prielaidos'!$E$15,-BD33-BD34,IF(BD13,IF(AND(BD33&gt;0,BD18-BD55-BD59-BD60-BD61+BD48&gt;BD33),-BD33,IF(BD33=0,0,-(BD18-BD55-BD59-BD60-BD61+BD48))),0))</f>
        <v>0</v>
      </c>
      <c r="BE35" s="84">
        <f>IF(BE10='Bazinės prielaidos'!$E$11+'Bazinės prielaidos'!$E$15,-BE33-BE34,IF(BE13,IF(AND(BE33&gt;0,BE18-BE55-BE59-BE60-BE61+BE48&gt;BE33),-BE33,IF(BE33=0,0,-(BE18-BE55-BE59-BE60-BE61+BE48))),0))</f>
        <v>0</v>
      </c>
      <c r="BF35" s="84">
        <f>IF(BF10='Bazinės prielaidos'!$E$11+'Bazinės prielaidos'!$E$15,-BF33-BF34,IF(BF13,IF(AND(BF33&gt;0,BF18-BF55-BF59-BF60-BF61+BF48&gt;BF33),-BF33,IF(BF33=0,0,-(BF18-BF55-BF59-BF60-BF61+BF48))),0))</f>
        <v>0</v>
      </c>
      <c r="BG35" s="84">
        <f>IF(BG10='Bazinės prielaidos'!$E$11+'Bazinės prielaidos'!$E$15,-BG33-BG34,IF(BG13,IF(AND(BG33&gt;0,BG18-BG55-BG59-BG60-BG61+BG48&gt;BG33),-BG33,IF(BG33=0,0,-(BG18-BG55-BG59-BG60-BG61+BG48))),0))</f>
        <v>0</v>
      </c>
      <c r="BH35" s="84">
        <f>IF(BH10='Bazinės prielaidos'!$E$11+'Bazinės prielaidos'!$E$15,-BH33-BH34,IF(BH13,IF(AND(BH33&gt;0,BH18-BH55-BH59-BH60-BH61+BH48&gt;BH33),-BH33,IF(BH33=0,0,-(BH18-BH55-BH59-BH60-BH61+BH48))),0))</f>
        <v>0</v>
      </c>
      <c r="BI35" s="84">
        <f>IF(BI10='Bazinės prielaidos'!$E$11+'Bazinės prielaidos'!$E$15,-BI33-BI34,IF(BI13,IF(AND(BI33&gt;0,BI18-BI55-BI59-BI60-BI61+BI48&gt;BI33),-BI33,IF(BI33=0,0,-(BI18-BI55-BI59-BI60-BI61+BI48))),0))</f>
        <v>0</v>
      </c>
      <c r="BJ35" s="84">
        <f>IF(BJ10='Bazinės prielaidos'!$E$11+'Bazinės prielaidos'!$E$15,-BJ33-BJ34,IF(BJ13,IF(AND(BJ33&gt;0,BJ18-BJ55-BJ59-BJ60-BJ61+BJ48&gt;BJ33),-BJ33,IF(BJ33=0,0,-(BJ18-BJ55-BJ59-BJ60-BJ61+BJ48))),0))</f>
        <v>0</v>
      </c>
      <c r="BK35" s="84">
        <f>IF(BK10='Bazinės prielaidos'!$E$11+'Bazinės prielaidos'!$E$15,-BK33-BK34,IF(BK13,IF(AND(BK33&gt;0,BK18-BK55-BK59-BK60-BK61+BK48&gt;BK33),-BK33,IF(BK33=0,0,-(BK18-BK55-BK59-BK60-BK61+BK48))),0))</f>
        <v>0</v>
      </c>
      <c r="BL35" s="84">
        <f>IF(BL10='Bazinės prielaidos'!$E$11+'Bazinės prielaidos'!$E$15,-BL33-BL34,IF(BL13,IF(AND(BL33&gt;0,BL18-BL55-BL59-BL60-BL61+BL48&gt;BL33),-BL33,IF(BL33=0,0,-(BL18-BL55-BL59-BL60-BL61+BL48))),0))</f>
        <v>0</v>
      </c>
      <c r="BM35" s="84">
        <f>IF(BM10='Bazinės prielaidos'!$E$11+'Bazinės prielaidos'!$E$15,-BM33-BM34,IF(BM13,IF(AND(BM33&gt;0,BM18-BM55-BM59-BM60-BM61+BM48&gt;BM33),-BM33,IF(BM33=0,0,-(BM18-BM55-BM59-BM60-BM61+BM48))),0))</f>
        <v>0</v>
      </c>
      <c r="BN35" s="84">
        <f>SUM(BB35:BM35)</f>
        <v>0</v>
      </c>
      <c r="BO35" s="84">
        <f>IF(BO10='Bazinės prielaidos'!$E$11+'Bazinės prielaidos'!$E$15,-BO33-BO34,IF(BO13,IF(AND(BO33&gt;0,BO18-BO55-BO59-BO60-BO61+BO48&gt;BO33),-BO33,IF(BO33=0,0,-(BO18-BO55-BO59-BO60-BO61+BO48))),0))</f>
        <v>0</v>
      </c>
      <c r="BP35" s="84">
        <f>IF(BP10='Bazinės prielaidos'!$E$11+'Bazinės prielaidos'!$E$15,-BP33-BP34,IF(BP13,IF(AND(BP33&gt;0,BP18-BP55-BP59-BP60-BP61+BP48&gt;BP33),-BP33,IF(BP33=0,0,-(BP18-BP55-BP59-BP60-BP61+BP48))),0))</f>
        <v>0</v>
      </c>
      <c r="BQ35" s="84">
        <f>IF(BQ10='Bazinės prielaidos'!$E$11+'Bazinės prielaidos'!$E$15,-BQ33-BQ34,IF(BQ13,IF(AND(BQ33&gt;0,BQ18-BQ55-BQ59-BQ60-BQ61+BQ48&gt;BQ33),-BQ33,IF(BQ33=0,0,-(BQ18-BQ55-BQ59-BQ60-BQ61+BQ48))),0))</f>
        <v>0</v>
      </c>
      <c r="BR35" s="84">
        <f>IF(BR10='Bazinės prielaidos'!$E$11+'Bazinės prielaidos'!$E$15,-BR33-BR34,IF(BR13,IF(AND(BR33&gt;0,BR18-BR55-BR59-BR60-BR61+BR48&gt;BR33),-BR33,IF(BR33=0,0,-(BR18-BR55-BR59-BR60-BR61+BR48))),0))</f>
        <v>0</v>
      </c>
      <c r="BS35" s="84">
        <f>IF(BS10='Bazinės prielaidos'!$E$11+'Bazinės prielaidos'!$E$15,-BS33-BS34,IF(BS13,IF(AND(BS33&gt;0,BS18-BS55-BS59-BS60-BS61+BS48&gt;BS33),-BS33,IF(BS33=0,0,-(BS18-BS55-BS59-BS60-BS61+BS48))),0))</f>
        <v>0</v>
      </c>
      <c r="BT35" s="84">
        <f>IF(BT10='Bazinės prielaidos'!$E$11+'Bazinės prielaidos'!$E$15,-BT33-BT34,IF(BT13,IF(AND(BT33&gt;0,BT18-BT55-BT59-BT60-BT61+BT48&gt;BT33),-BT33,IF(BT33=0,0,-(BT18-BT55-BT59-BT60-BT61+BT48))),0))</f>
        <v>0</v>
      </c>
      <c r="BU35" s="84">
        <f>IF(BU10='Bazinės prielaidos'!$E$11+'Bazinės prielaidos'!$E$15,-BU33-BU34,IF(BU13,IF(AND(BU33&gt;0,BU18-BU55-BU59-BU60-BU61+BU48&gt;BU33),-BU33,IF(BU33=0,0,-(BU18-BU55-BU59-BU60-BU61+BU48))),0))</f>
        <v>0</v>
      </c>
      <c r="BV35" s="84">
        <f>IF(BV10='Bazinės prielaidos'!$E$11+'Bazinės prielaidos'!$E$15,-BV33-BV34,IF(BV13,IF(AND(BV33&gt;0,BV18-BV55-BV59-BV60-BV61+BV48&gt;BV33),-BV33,IF(BV33=0,0,-(BV18-BV55-BV59-BV60-BV61+BV48))),0))</f>
        <v>0</v>
      </c>
      <c r="BW35" s="84">
        <f>IF(BW10='Bazinės prielaidos'!$E$11+'Bazinės prielaidos'!$E$15,-BW33-BW34,IF(BW13,IF(AND(BW33&gt;0,BW18-BW55-BW59-BW60-BW61+BW48&gt;BW33),-BW33,IF(BW33=0,0,-(BW18-BW55-BW59-BW60-BW61+BW48))),0))</f>
        <v>0</v>
      </c>
      <c r="BX35" s="84">
        <f>IF(BX10='Bazinės prielaidos'!$E$11+'Bazinės prielaidos'!$E$15,-BX33-BX34,IF(BX13,IF(AND(BX33&gt;0,BX18-BX55-BX59-BX60-BX61+BX48&gt;BX33),-BX33,IF(BX33=0,0,-(BX18-BX55-BX59-BX60-BX61+BX48))),0))</f>
        <v>0</v>
      </c>
      <c r="BY35" s="84">
        <f>IF(BY10='Bazinės prielaidos'!$E$11+'Bazinės prielaidos'!$E$15,-BY33-BY34,IF(BY13,IF(AND(BY33&gt;0,BY18-BY55-BY59-BY60-BY61+BY48&gt;BY33),-BY33,IF(BY33=0,0,-(BY18-BY55-BY59-BY60-BY61+BY48))),0))</f>
        <v>0</v>
      </c>
      <c r="BZ35" s="84">
        <f>IF(BZ10='Bazinės prielaidos'!$E$11+'Bazinės prielaidos'!$E$15,-BZ33-BZ34,IF(BZ13,IF(AND(BZ33&gt;0,BZ18-BZ55-BZ59-BZ60-BZ61+BZ48&gt;BZ33),-BZ33,IF(BZ33=0,0,-(BZ18-BZ55-BZ59-BZ60-BZ61+BZ48))),0))</f>
        <v>0</v>
      </c>
      <c r="CA35" s="84">
        <f>SUM(BO35:BZ35)</f>
        <v>0</v>
      </c>
      <c r="CB35" s="84">
        <f>IF(CB10='Bazinės prielaidos'!$E$11+'Bazinės prielaidos'!$E$15,-CB33-CB34,IF(CB13,IF(AND(CB33&gt;0,CB18-CB55-CB59-CB60-CB61+CB48&gt;CB33),-CB33,IF(CB33=0,0,-(CB18-CB55-CB59-CB60-CB61+CB48))),0))</f>
        <v>0</v>
      </c>
      <c r="CC35" s="84">
        <f>IF(CC10='Bazinės prielaidos'!$E$11+'Bazinės prielaidos'!$E$15,-CC33-CC34,IF(CC13,IF(AND(CC33&gt;0,CC18-CC55-CC59-CC60-CC61+CC48&gt;CC33),-CC33,IF(CC33=0,0,-(CC18-CC55-CC59-CC60-CC61+CC48))),0))</f>
        <v>0</v>
      </c>
      <c r="CD35" s="84">
        <f>IF(CD10='Bazinės prielaidos'!$E$11+'Bazinės prielaidos'!$E$15,-CD33-CD34,IF(CD13,IF(AND(CD33&gt;0,CD18-CD55-CD59-CD60-CD61+CD48&gt;CD33),-CD33,IF(CD33=0,0,-(CD18-CD55-CD59-CD60-CD61+CD48))),0))</f>
        <v>0</v>
      </c>
      <c r="CE35" s="84">
        <f>IF(CE10='Bazinės prielaidos'!$E$11+'Bazinės prielaidos'!$E$15,-CE33-CE34,IF(CE13,IF(AND(CE33&gt;0,CE18-CE55-CE59-CE60-CE61+CE48&gt;CE33),-CE33,IF(CE33=0,0,-(CE18-CE55-CE59-CE60-CE61+CE48))),0))</f>
        <v>0</v>
      </c>
      <c r="CF35" s="84">
        <f>IF(CF10='Bazinės prielaidos'!$E$11+'Bazinės prielaidos'!$E$15,-CF33-CF34,IF(CF13,IF(AND(CF33&gt;0,CF18-CF55-CF59-CF60-CF61+CF48&gt;CF33),-CF33,IF(CF33=0,0,-(CF18-CF55-CF59-CF60-CF61+CF48))),0))</f>
        <v>0</v>
      </c>
      <c r="CG35" s="84">
        <f>IF(CG10='Bazinės prielaidos'!$E$11+'Bazinės prielaidos'!$E$15,-CG33-CG34,IF(CG13,IF(AND(CG33&gt;0,CG18-CG55-CG59-CG60-CG61+CG48&gt;CG33),-CG33,IF(CG33=0,0,-(CG18-CG55-CG59-CG60-CG61+CG48))),0))</f>
        <v>0</v>
      </c>
      <c r="CH35" s="84">
        <f>IF(CH10='Bazinės prielaidos'!$E$11+'Bazinės prielaidos'!$E$15,-CH33-CH34,IF(CH13,IF(AND(CH33&gt;0,CH18-CH55-CH59-CH60-CH61+CH48&gt;CH33),-CH33,IF(CH33=0,0,-(CH18-CH55-CH59-CH60-CH61+CH48))),0))</f>
        <v>0</v>
      </c>
      <c r="CI35" s="84">
        <f>IF(CI10='Bazinės prielaidos'!$E$11+'Bazinės prielaidos'!$E$15,-CI33-CI34,IF(CI13,IF(AND(CI33&gt;0,CI18-CI55-CI59-CI60-CI61+CI48&gt;CI33),-CI33,IF(CI33=0,0,-(CI18-CI55-CI59-CI60-CI61+CI48))),0))</f>
        <v>0</v>
      </c>
      <c r="CJ35" s="84">
        <f>IF(CJ10='Bazinės prielaidos'!$E$11+'Bazinės prielaidos'!$E$15,-CJ33-CJ34,IF(CJ13,IF(AND(CJ33&gt;0,CJ18-CJ55-CJ59-CJ60-CJ61+CJ48&gt;CJ33),-CJ33,IF(CJ33=0,0,-(CJ18-CJ55-CJ59-CJ60-CJ61+CJ48))),0))</f>
        <v>0</v>
      </c>
      <c r="CK35" s="84">
        <f>IF(CK10='Bazinės prielaidos'!$E$11+'Bazinės prielaidos'!$E$15,-CK33-CK34,IF(CK13,IF(AND(CK33&gt;0,CK18-CK55-CK59-CK60-CK61+CK48&gt;CK33),-CK33,IF(CK33=0,0,-(CK18-CK55-CK59-CK60-CK61+CK48))),0))</f>
        <v>0</v>
      </c>
      <c r="CL35" s="84">
        <f>IF(CL10='Bazinės prielaidos'!$E$11+'Bazinės prielaidos'!$E$15,-CL33-CL34,IF(CL13,IF(AND(CL33&gt;0,CL18-CL55-CL59-CL60-CL61+CL48&gt;CL33),-CL33,IF(CL33=0,0,-(CL18-CL55-CL59-CL60-CL61+CL48))),0))</f>
        <v>0</v>
      </c>
      <c r="CM35" s="84">
        <f>IF(CM10='Bazinės prielaidos'!$E$11+'Bazinės prielaidos'!$E$15,-CM33-CM34,IF(CM13,IF(AND(CM33&gt;0,CM18-CM55-CM59-CM60-CM61+CM48&gt;CM33),-CM33,IF(CM33=0,0,-(CM18-CM55-CM59-CM60-CM61+CM48))),0))</f>
        <v>0</v>
      </c>
      <c r="CN35" s="84">
        <f>SUM(CB35:CM35)</f>
        <v>0</v>
      </c>
      <c r="CO35" s="84">
        <f>IF(CO10='Bazinės prielaidos'!$E$11+'Bazinės prielaidos'!$E$15,-CO33-CO34,IF(CO13,IF(AND(CO33&gt;0,CO18-CO55-CO59-CO60-CO61+CO48&gt;CO33),-CO33,IF(CO33=0,0,-(CO18-CO55-CO59-CO60-CO61+CO48))),0))</f>
        <v>0</v>
      </c>
      <c r="CP35" s="84">
        <f>IF(CP10='Bazinės prielaidos'!$E$11+'Bazinės prielaidos'!$E$15,-CP33-CP34,IF(CP13,IF(AND(CP33&gt;0,CP18-CP55-CP59-CP60-CP61+CP48&gt;CP33),-CP33,IF(CP33=0,0,-(CP18-CP55-CP59-CP60-CP61+CP48))),0))</f>
        <v>0</v>
      </c>
      <c r="CQ35" s="84">
        <f>IF(CQ10='Bazinės prielaidos'!$E$11+'Bazinės prielaidos'!$E$15,-CQ33-CQ34,IF(CQ13,IF(AND(CQ33&gt;0,CQ18-CQ55-CQ59-CQ60-CQ61+CQ48&gt;CQ33),-CQ33,IF(CQ33=0,0,-(CQ18-CQ55-CQ59-CQ60-CQ61+CQ48))),0))</f>
        <v>0</v>
      </c>
      <c r="CR35" s="84">
        <f>IF(CR10='Bazinės prielaidos'!$E$11+'Bazinės prielaidos'!$E$15,-CR33-CR34,IF(CR13,IF(AND(CR33&gt;0,CR18-CR55-CR59-CR60-CR61+CR48&gt;CR33),-CR33,IF(CR33=0,0,-(CR18-CR55-CR59-CR60-CR61+CR48))),0))</f>
        <v>0</v>
      </c>
      <c r="CS35" s="84">
        <f>IF(CS10='Bazinės prielaidos'!$E$11+'Bazinės prielaidos'!$E$15,-CS33-CS34,IF(CS13,IF(AND(CS33&gt;0,CS18-CS55-CS59-CS60-CS61+CS48&gt;CS33),-CS33,IF(CS33=0,0,-(CS18-CS55-CS59-CS60-CS61+CS48))),0))</f>
        <v>0</v>
      </c>
      <c r="CT35" s="84">
        <f>IF(CT10='Bazinės prielaidos'!$E$11+'Bazinės prielaidos'!$E$15,-CT33-CT34,IF(CT13,IF(AND(CT33&gt;0,CT18-CT55-CT59-CT60-CT61+CT48&gt;CT33),-CT33,IF(CT33=0,0,-(CT18-CT55-CT59-CT60-CT61+CT48))),0))</f>
        <v>0</v>
      </c>
      <c r="CU35" s="84">
        <f>IF(CU10='Bazinės prielaidos'!$E$11+'Bazinės prielaidos'!$E$15,-CU33-CU34,IF(CU13,IF(AND(CU33&gt;0,CU18-CU55-CU59-CU60-CU61+CU48&gt;CU33),-CU33,IF(CU33=0,0,-(CU18-CU55-CU59-CU60-CU61+CU48))),0))</f>
        <v>0</v>
      </c>
      <c r="CV35" s="84">
        <f>IF(CV10='Bazinės prielaidos'!$E$11+'Bazinės prielaidos'!$E$15,-CV33-CV34,IF(CV13,IF(AND(CV33&gt;0,CV18-CV55-CV59-CV60-CV61+CV48&gt;CV33),-CV33,IF(CV33=0,0,-(CV18-CV55-CV59-CV60-CV61+CV48))),0))</f>
        <v>0</v>
      </c>
      <c r="CW35" s="84">
        <f>IF(CW10='Bazinės prielaidos'!$E$11+'Bazinės prielaidos'!$E$15,-CW33-CW34,IF(CW13,IF(AND(CW33&gt;0,CW18-CW55-CW59-CW60-CW61+CW48&gt;CW33),-CW33,IF(CW33=0,0,-(CW18-CW55-CW59-CW60-CW61+CW48))),0))</f>
        <v>0</v>
      </c>
      <c r="CX35" s="84">
        <f>IF(CX10='Bazinės prielaidos'!$E$11+'Bazinės prielaidos'!$E$15,-CX33-CX34,IF(CX13,IF(AND(CX33&gt;0,CX18-CX55-CX59-CX60-CX61+CX48&gt;CX33),-CX33,IF(CX33=0,0,-(CX18-CX55-CX59-CX60-CX61+CX48))),0))</f>
        <v>0</v>
      </c>
      <c r="CY35" s="84">
        <f>IF(CY10='Bazinės prielaidos'!$E$11+'Bazinės prielaidos'!$E$15,-CY33-CY34,IF(CY13,IF(AND(CY33&gt;0,CY18-CY55-CY59-CY60-CY61+CY48&gt;CY33),-CY33,IF(CY33=0,0,-(CY18-CY55-CY59-CY60-CY61+CY48))),0))</f>
        <v>0</v>
      </c>
      <c r="CZ35" s="84">
        <f>IF(CZ10='Bazinės prielaidos'!$E$11+'Bazinės prielaidos'!$E$15,-CZ33-CZ34,IF(CZ13,IF(AND(CZ33&gt;0,CZ18-CZ55-CZ59-CZ60-CZ61+CZ48&gt;CZ33),-CZ33,IF(CZ33=0,0,-(CZ18-CZ55-CZ59-CZ60-CZ61+CZ48))),0))</f>
        <v>0</v>
      </c>
      <c r="DA35" s="84">
        <f>SUM(CO35:CZ35)</f>
        <v>0</v>
      </c>
      <c r="DB35" s="84">
        <f>IF(DB10='Bazinės prielaidos'!$E$11+'Bazinės prielaidos'!$E$15,-DB33-DB34,IF(DB13,IF(AND(DB33&gt;0,DB18-DB55-DB59-DB60-DB61+DB48&gt;DB33),-DB33,IF(DB33=0,0,-(DB18-DB55-DB59-DB60-DB61+DB48))),0))</f>
        <v>0</v>
      </c>
      <c r="DC35" s="84">
        <f>IF(DC10='Bazinės prielaidos'!$E$11+'Bazinės prielaidos'!$E$15,-DC33-DC34,IF(DC13,IF(AND(DC33&gt;0,DC18-DC55-DC59-DC60-DC61+DC48&gt;DC33),-DC33,IF(DC33=0,0,-(DC18-DC55-DC59-DC60-DC61+DC48))),0))</f>
        <v>0</v>
      </c>
      <c r="DD35" s="84">
        <f>IF(DD10='Bazinės prielaidos'!$E$11+'Bazinės prielaidos'!$E$15,-DD33-DD34,IF(DD13,IF(AND(DD33&gt;0,DD18-DD55-DD59-DD60-DD61+DD48&gt;DD33),-DD33,IF(DD33=0,0,-(DD18-DD55-DD59-DD60-DD61+DD48))),0))</f>
        <v>0</v>
      </c>
      <c r="DE35" s="84">
        <f>IF(DE10='Bazinės prielaidos'!$E$11+'Bazinės prielaidos'!$E$15,-DE33-DE34,IF(DE13,IF(AND(DE33&gt;0,DE18-DE55-DE59-DE60-DE61+DE48&gt;DE33),-DE33,IF(DE33=0,0,-(DE18-DE55-DE59-DE60-DE61+DE48))),0))</f>
        <v>0</v>
      </c>
      <c r="DF35" s="84">
        <f>IF(DF10='Bazinės prielaidos'!$E$11+'Bazinės prielaidos'!$E$15,-DF33-DF34,IF(DF13,IF(AND(DF33&gt;0,DF18-DF55-DF59-DF60-DF61+DF48&gt;DF33),-DF33,IF(DF33=0,0,-(DF18-DF55-DF59-DF60-DF61+DF48))),0))</f>
        <v>0</v>
      </c>
      <c r="DG35" s="84">
        <f>IF(DG10='Bazinės prielaidos'!$E$11+'Bazinės prielaidos'!$E$15,-DG33-DG34,IF(DG13,IF(AND(DG33&gt;0,DG18-DG55-DG59-DG60-DG61+DG48&gt;DG33),-DG33,IF(DG33=0,0,-(DG18-DG55-DG59-DG60-DG61+DG48))),0))</f>
        <v>0</v>
      </c>
      <c r="DH35" s="84">
        <f>IF(DH10='Bazinės prielaidos'!$E$11+'Bazinės prielaidos'!$E$15,-DH33-DH34,IF(DH13,IF(AND(DH33&gt;0,DH18-DH55-DH59-DH60-DH61+DH48&gt;DH33),-DH33,IF(DH33=0,0,-(DH18-DH55-DH59-DH60-DH61+DH48))),0))</f>
        <v>0</v>
      </c>
      <c r="DI35" s="84">
        <f>IF(DI10='Bazinės prielaidos'!$E$11+'Bazinės prielaidos'!$E$15,-DI33-DI34,IF(DI13,IF(AND(DI33&gt;0,DI18-DI55-DI59-DI60-DI61+DI48&gt;DI33),-DI33,IF(DI33=0,0,-(DI18-DI55-DI59-DI60-DI61+DI48))),0))</f>
        <v>0</v>
      </c>
      <c r="DJ35" s="84">
        <f>IF(DJ10='Bazinės prielaidos'!$E$11+'Bazinės prielaidos'!$E$15,-DJ33-DJ34,IF(DJ13,IF(AND(DJ33&gt;0,DJ18-DJ55-DJ59-DJ60-DJ61+DJ48&gt;DJ33),-DJ33,IF(DJ33=0,0,-(DJ18-DJ55-DJ59-DJ60-DJ61+DJ48))),0))</f>
        <v>0</v>
      </c>
      <c r="DK35" s="84">
        <f>IF(DK10='Bazinės prielaidos'!$E$11+'Bazinės prielaidos'!$E$15,-DK33-DK34,IF(DK13,IF(AND(DK33&gt;0,DK18-DK55-DK59-DK60-DK61+DK48&gt;DK33),-DK33,IF(DK33=0,0,-(DK18-DK55-DK59-DK60-DK61+DK48))),0))</f>
        <v>0</v>
      </c>
      <c r="DL35" s="84">
        <f>IF(DL10='Bazinės prielaidos'!$E$11+'Bazinės prielaidos'!$E$15,-DL33-DL34,IF(DL13,IF(AND(DL33&gt;0,DL18-DL55-DL59-DL60-DL61+DL48&gt;DL33),-DL33,IF(DL33=0,0,-(DL18-DL55-DL59-DL60-DL61+DL48))),0))</f>
        <v>0</v>
      </c>
      <c r="DM35" s="84">
        <f>IF(DM10='Bazinės prielaidos'!$E$11+'Bazinės prielaidos'!$E$15,-DM33-DM34,IF(DM13,IF(AND(DM33&gt;0,DM18-DM55-DM59-DM60-DM61+DM48&gt;DM33),-DM33,IF(DM33=0,0,-(DM18-DM55-DM59-DM60-DM61+DM48))),0))</f>
        <v>0</v>
      </c>
      <c r="DN35" s="84">
        <f>SUM(DB35:DM35)</f>
        <v>0</v>
      </c>
      <c r="DO35" s="84">
        <f>IF(DO10='Bazinės prielaidos'!$E$11+'Bazinės prielaidos'!$E$15,-DO33-DO34,IF(DO13,IF(AND(DO33&gt;0,DO18-DO55-DO59-DO60-DO61+DO48&gt;DO33),-DO33,IF(DO33=0,0,-(DO18-DO55-DO59-DO60-DO61+DO48))),0))</f>
        <v>0</v>
      </c>
      <c r="DP35" s="84">
        <f>IF(DP10='Bazinės prielaidos'!$E$11+'Bazinės prielaidos'!$E$15,-DP33-DP34,IF(DP13,IF(AND(DP33&gt;0,DP18-DP55-DP59-DP60-DP61+DP48&gt;DP33),-DP33,IF(DP33=0,0,-(DP18-DP55-DP59-DP60-DP61+DP48))),0))</f>
        <v>0</v>
      </c>
      <c r="DQ35" s="84">
        <f>IF(DQ10='Bazinės prielaidos'!$E$11+'Bazinės prielaidos'!$E$15,-DQ33-DQ34,IF(DQ13,IF(AND(DQ33&gt;0,DQ18-DQ55-DQ59-DQ60-DQ61+DQ48&gt;DQ33),-DQ33,IF(DQ33=0,0,-(DQ18-DQ55-DQ59-DQ60-DQ61+DQ48))),0))</f>
        <v>0</v>
      </c>
      <c r="DR35" s="84">
        <f>IF(DR10='Bazinės prielaidos'!$E$11+'Bazinės prielaidos'!$E$15,-DR33-DR34,IF(DR13,IF(AND(DR33&gt;0,DR18-DR55-DR59-DR60-DR61+DR48&gt;DR33),-DR33,IF(DR33=0,0,-(DR18-DR55-DR59-DR60-DR61+DR48))),0))</f>
        <v>0</v>
      </c>
      <c r="DS35" s="84">
        <f>IF(DS10='Bazinės prielaidos'!$E$11+'Bazinės prielaidos'!$E$15,-DS33-DS34,IF(DS13,IF(AND(DS33&gt;0,DS18-DS55-DS59-DS60-DS61+DS48&gt;DS33),-DS33,IF(DS33=0,0,-(DS18-DS55-DS59-DS60-DS61+DS48))),0))</f>
        <v>0</v>
      </c>
      <c r="DT35" s="84">
        <f>IF(DT10='Bazinės prielaidos'!$E$11+'Bazinės prielaidos'!$E$15,-DT33-DT34,IF(DT13,IF(AND(DT33&gt;0,DT18-DT55-DT59-DT60-DT61+DT48&gt;DT33),-DT33,IF(DT33=0,0,-(DT18-DT55-DT59-DT60-DT61+DT48))),0))</f>
        <v>0</v>
      </c>
      <c r="DU35" s="84">
        <f>IF(DU10='Bazinės prielaidos'!$E$11+'Bazinės prielaidos'!$E$15,-DU33-DU34,IF(DU13,IF(AND(DU33&gt;0,DU18-DU55-DU59-DU60-DU61+DU48&gt;DU33),-DU33,IF(DU33=0,0,-(DU18-DU55-DU59-DU60-DU61+DU48))),0))</f>
        <v>0</v>
      </c>
      <c r="DV35" s="84">
        <f>IF(DV10='Bazinės prielaidos'!$E$11+'Bazinės prielaidos'!$E$15,-DV33-DV34,IF(DV13,IF(AND(DV33&gt;0,DV18-DV55-DV59-DV60-DV61+DV48&gt;DV33),-DV33,IF(DV33=0,0,-(DV18-DV55-DV59-DV60-DV61+DV48))),0))</f>
        <v>0</v>
      </c>
      <c r="DW35" s="84">
        <f>IF(DW10='Bazinės prielaidos'!$E$11+'Bazinės prielaidos'!$E$15,-DW33-DW34,IF(DW13,IF(AND(DW33&gt;0,DW18-DW55-DW59-DW60-DW61+DW48&gt;DW33),-DW33,IF(DW33=0,0,-(DW18-DW55-DW59-DW60-DW61+DW48))),0))</f>
        <v>0</v>
      </c>
      <c r="DX35" s="84">
        <f>IF(DX10='Bazinės prielaidos'!$E$11+'Bazinės prielaidos'!$E$15,-DX33-DX34,IF(DX13,IF(AND(DX33&gt;0,DX18-DX55-DX59-DX60-DX61+DX48&gt;DX33),-DX33,IF(DX33=0,0,-(DX18-DX55-DX59-DX60-DX61+DX48))),0))</f>
        <v>0</v>
      </c>
      <c r="DY35" s="84">
        <f>IF(DY10='Bazinės prielaidos'!$E$11+'Bazinės prielaidos'!$E$15,-DY33-DY34,IF(DY13,IF(AND(DY33&gt;0,DY18-DY55-DY59-DY60-DY61+DY48&gt;DY33),-DY33,IF(DY33=0,0,-(DY18-DY55-DY59-DY60-DY61+DY48))),0))</f>
        <v>0</v>
      </c>
      <c r="DZ35" s="84">
        <f>IF(DZ10='Bazinės prielaidos'!$E$11+'Bazinės prielaidos'!$E$15,-DZ33-DZ34,IF(DZ13,IF(AND(DZ33&gt;0,DZ18-DZ55-DZ59-DZ60-DZ61+DZ48&gt;DZ33),-DZ33,IF(DZ33=0,0,-(DZ18-DZ55-DZ59-DZ60-DZ61+DZ48))),0))</f>
        <v>0</v>
      </c>
      <c r="EA35" s="84">
        <f>SUM(DO35:DZ35)</f>
        <v>0</v>
      </c>
      <c r="EB35" s="84">
        <f>IF(EB10='Bazinės prielaidos'!$E$11+'Bazinės prielaidos'!$E$15,-EB33-EB34,IF(EB13,IF(AND(EB33&gt;0,EB18-EB55-EB59-EB60-EB61+EB48&gt;EB33),-EB33,IF(EB33=0,0,-(EB18-EB55-EB59-EB60-EB61+EB48))),0))</f>
        <v>0</v>
      </c>
      <c r="EC35" s="84">
        <f>IF(EC10='Bazinės prielaidos'!$E$11+'Bazinės prielaidos'!$E$15,-EC33-EC34,IF(EC13,IF(AND(EC33&gt;0,EC18-EC55-EC59-EC60-EC61+EC48&gt;EC33),-EC33,IF(EC33=0,0,-(EC18-EC55-EC59-EC60-EC61+EC48))),0))</f>
        <v>0</v>
      </c>
      <c r="ED35" s="84">
        <f>IF(ED10='Bazinės prielaidos'!$E$11+'Bazinės prielaidos'!$E$15,-ED33-ED34,IF(ED13,IF(AND(ED33&gt;0,ED18-ED55-ED59-ED60-ED61+ED48&gt;ED33),-ED33,IF(ED33=0,0,-(ED18-ED55-ED59-ED60-ED61+ED48))),0))</f>
        <v>0</v>
      </c>
      <c r="EE35" s="84">
        <f>IF(EE10='Bazinės prielaidos'!$E$11+'Bazinės prielaidos'!$E$15,-EE33-EE34,IF(EE13,IF(AND(EE33&gt;0,EE18-EE55-EE59-EE60-EE61+EE48&gt;EE33),-EE33,IF(EE33=0,0,-(EE18-EE55-EE59-EE60-EE61+EE48))),0))</f>
        <v>0</v>
      </c>
      <c r="EF35" s="84">
        <f>IF(EF10='Bazinės prielaidos'!$E$11+'Bazinės prielaidos'!$E$15,-EF33-EF34,IF(EF13,IF(AND(EF33&gt;0,EF18-EF55-EF59-EF60-EF61+EF48&gt;EF33),-EF33,IF(EF33=0,0,-(EF18-EF55-EF59-EF60-EF61+EF48))),0))</f>
        <v>0</v>
      </c>
      <c r="EG35" s="84">
        <f>IF(EG10='Bazinės prielaidos'!$E$11+'Bazinės prielaidos'!$E$15,-EG33-EG34,IF(EG13,IF(AND(EG33&gt;0,EG18-EG55-EG59-EG60-EG61+EG48&gt;EG33),-EG33,IF(EG33=0,0,-(EG18-EG55-EG59-EG60-EG61+EG48))),0))</f>
        <v>0</v>
      </c>
      <c r="EH35" s="84">
        <f>IF(EH10='Bazinės prielaidos'!$E$11+'Bazinės prielaidos'!$E$15,-EH33-EH34,IF(EH13,IF(AND(EH33&gt;0,EH18-EH55-EH59-EH60-EH61+EH48&gt;EH33),-EH33,IF(EH33=0,0,-(EH18-EH55-EH59-EH60-EH61+EH48))),0))</f>
        <v>0</v>
      </c>
      <c r="EI35" s="84">
        <f>IF(EI10='Bazinės prielaidos'!$E$11+'Bazinės prielaidos'!$E$15,-EI33-EI34,IF(EI13,IF(AND(EI33&gt;0,EI18-EI55-EI59-EI60-EI61+EI48&gt;EI33),-EI33,IF(EI33=0,0,-(EI18-EI55-EI59-EI60-EI61+EI48))),0))</f>
        <v>0</v>
      </c>
      <c r="EJ35" s="84">
        <f>IF(EJ10='Bazinės prielaidos'!$E$11+'Bazinės prielaidos'!$E$15,-EJ33-EJ34,IF(EJ13,IF(AND(EJ33&gt;0,EJ18-EJ55-EJ59-EJ60-EJ61+EJ48&gt;EJ33),-EJ33,IF(EJ33=0,0,-(EJ18-EJ55-EJ59-EJ60-EJ61+EJ48))),0))</f>
        <v>0</v>
      </c>
      <c r="EK35" s="84">
        <f>IF(EK10='Bazinės prielaidos'!$E$11+'Bazinės prielaidos'!$E$15,-EK33-EK34,IF(EK13,IF(AND(EK33&gt;0,EK18-EK55-EK59-EK60-EK61+EK48&gt;EK33),-EK33,IF(EK33=0,0,-(EK18-EK55-EK59-EK60-EK61+EK48))),0))</f>
        <v>0</v>
      </c>
      <c r="EL35" s="84">
        <f>IF(EL10='Bazinės prielaidos'!$E$11+'Bazinės prielaidos'!$E$15,-EL33-EL34,IF(EL13,IF(AND(EL33&gt;0,EL18-EL55-EL59-EL60-EL61+EL48&gt;EL33),-EL33,IF(EL33=0,0,-(EL18-EL55-EL59-EL60-EL61+EL48))),0))</f>
        <v>0</v>
      </c>
      <c r="EM35" s="84">
        <f>IF(EM10='Bazinės prielaidos'!$E$11+'Bazinės prielaidos'!$E$15,-EM33-EM34,IF(EM13,IF(AND(EM33&gt;0,EM18-EM55-EM59-EM60-EM61+EM48&gt;EM33),-EM33,IF(EM33=0,0,-(EM18-EM55-EM59-EM60-EM61+EM48))),0))</f>
        <v>0</v>
      </c>
      <c r="EN35" s="84">
        <f>SUM(EB35:EM35)</f>
        <v>0</v>
      </c>
      <c r="EO35" s="84">
        <f>IF(EO10='Bazinės prielaidos'!$E$11+'Bazinės prielaidos'!$E$15,-EO33-EO34,IF(EO13,IF(AND(EO33&gt;0,EO18-EO55-EO59-EO60-EO61+EO48&gt;EO33),-EO33,IF(EO33=0,0,-(EO18-EO55-EO59-EO60-EO61+EO48))),0))</f>
        <v>0</v>
      </c>
      <c r="EP35" s="84">
        <f>IF(EP10='Bazinės prielaidos'!$E$11+'Bazinės prielaidos'!$E$15,-EP33-EP34,IF(EP13,IF(AND(EP33&gt;0,EP18-EP55-EP59-EP60-EP61+EP48&gt;EP33),-EP33,IF(EP33=0,0,-(EP18-EP55-EP59-EP60-EP61+EP48))),0))</f>
        <v>0</v>
      </c>
      <c r="EQ35" s="84">
        <f>IF(EQ10='Bazinės prielaidos'!$E$11+'Bazinės prielaidos'!$E$15,-EQ33-EQ34,IF(EQ13,IF(AND(EQ33&gt;0,EQ18-EQ55-EQ59-EQ60-EQ61+EQ48&gt;EQ33),-EQ33,IF(EQ33=0,0,-(EQ18-EQ55-EQ59-EQ60-EQ61+EQ48))),0))</f>
        <v>0</v>
      </c>
      <c r="ER35" s="84">
        <f>IF(ER10='Bazinės prielaidos'!$E$11+'Bazinės prielaidos'!$E$15,-ER33-ER34,IF(ER13,IF(AND(ER33&gt;0,ER18-ER55-ER59-ER60-ER61+ER48&gt;ER33),-ER33,IF(ER33=0,0,-(ER18-ER55-ER59-ER60-ER61+ER48))),0))</f>
        <v>0</v>
      </c>
      <c r="ES35" s="84">
        <f>IF(ES10='Bazinės prielaidos'!$E$11+'Bazinės prielaidos'!$E$15,-ES33-ES34,IF(ES13,IF(AND(ES33&gt;0,ES18-ES55-ES59-ES60-ES61+ES48&gt;ES33),-ES33,IF(ES33=0,0,-(ES18-ES55-ES59-ES60-ES61+ES48))),0))</f>
        <v>0</v>
      </c>
      <c r="ET35" s="84">
        <f>IF(ET10='Bazinės prielaidos'!$E$11+'Bazinės prielaidos'!$E$15,-ET33-ET34,IF(ET13,IF(AND(ET33&gt;0,ET18-ET55-ET59-ET60-ET61+ET48&gt;ET33),-ET33,IF(ET33=0,0,-(ET18-ET55-ET59-ET60-ET61+ET48))),0))</f>
        <v>0</v>
      </c>
      <c r="EU35" s="84">
        <f>IF(EU10='Bazinės prielaidos'!$E$11+'Bazinės prielaidos'!$E$15,-EU33-EU34,IF(EU13,IF(AND(EU33&gt;0,EU18-EU55-EU59-EU60-EU61+EU48&gt;EU33),-EU33,IF(EU33=0,0,-(EU18-EU55-EU59-EU60-EU61+EU48))),0))</f>
        <v>0</v>
      </c>
      <c r="EV35" s="84">
        <f>IF(EV10='Bazinės prielaidos'!$E$11+'Bazinės prielaidos'!$E$15,-EV33-EV34,IF(EV13,IF(AND(EV33&gt;0,EV18-EV55-EV59-EV60-EV61+EV48&gt;EV33),-EV33,IF(EV33=0,0,-(EV18-EV55-EV59-EV60-EV61+EV48))),0))</f>
        <v>0</v>
      </c>
      <c r="EW35" s="84">
        <f>IF(EW10='Bazinės prielaidos'!$E$11+'Bazinės prielaidos'!$E$15,-EW33-EW34,IF(EW13,IF(AND(EW33&gt;0,EW18-EW55-EW59-EW60-EW61+EW48&gt;EW33),-EW33,IF(EW33=0,0,-(EW18-EW55-EW59-EW60-EW61+EW48))),0))</f>
        <v>0</v>
      </c>
      <c r="EX35" s="84">
        <f>IF(EX10='Bazinės prielaidos'!$E$11+'Bazinės prielaidos'!$E$15,-EX33-EX34,IF(EX13,IF(AND(EX33&gt;0,EX18-EX55-EX59-EX60-EX61+EX48&gt;EX33),-EX33,IF(EX33=0,0,-(EX18-EX55-EX59-EX60-EX61+EX48))),0))</f>
        <v>0</v>
      </c>
      <c r="EY35" s="84">
        <f>IF(EY10='Bazinės prielaidos'!$E$11+'Bazinės prielaidos'!$E$15,-EY33-EY34,IF(EY13,IF(AND(EY33&gt;0,EY18-EY55-EY59-EY60-EY61+EY48&gt;EY33),-EY33,IF(EY33=0,0,-(EY18-EY55-EY59-EY60-EY61+EY48))),0))</f>
        <v>0</v>
      </c>
      <c r="EZ35" s="84">
        <f>IF(EZ10='Bazinės prielaidos'!$E$11+'Bazinės prielaidos'!$E$15,-EZ33-EZ34,IF(EZ13,IF(AND(EZ33&gt;0,EZ18-EZ55-EZ59-EZ60-EZ61+EZ48&gt;EZ33),-EZ33,IF(EZ33=0,0,-(EZ18-EZ55-EZ59-EZ60-EZ61+EZ48))),0))</f>
        <v>0</v>
      </c>
      <c r="FA35" s="84">
        <f>SUM(EO35:EZ35)</f>
        <v>0</v>
      </c>
      <c r="FB35" s="84">
        <f>IF(FB10='Bazinės prielaidos'!$E$11+'Bazinės prielaidos'!$E$15,-FB33-FB34,IF(FB13,IF(AND(FB33&gt;0,FB18-FB55-FB59-FB60-FB61+FB48&gt;FB33),-FB33,IF(FB33=0,0,-(FB18-FB55-FB59-FB60-FB61+FB48))),0))</f>
        <v>0</v>
      </c>
      <c r="FC35" s="84">
        <f>IF(FC10='Bazinės prielaidos'!$E$11+'Bazinės prielaidos'!$E$15,-FC33-FC34,IF(FC13,IF(AND(FC33&gt;0,FC18-FC55-FC59-FC60-FC61+FC48&gt;FC33),-FC33,IF(FC33=0,0,-(FC18-FC55-FC59-FC60-FC61+FC48))),0))</f>
        <v>0</v>
      </c>
      <c r="FD35" s="84">
        <f>IF(FD10='Bazinės prielaidos'!$E$11+'Bazinės prielaidos'!$E$15,-FD33-FD34,IF(FD13,IF(AND(FD33&gt;0,FD18-FD55-FD59-FD60-FD61+FD48&gt;FD33),-FD33,IF(FD33=0,0,-(FD18-FD55-FD59-FD60-FD61+FD48))),0))</f>
        <v>0</v>
      </c>
      <c r="FE35" s="84">
        <f>IF(FE10='Bazinės prielaidos'!$E$11+'Bazinės prielaidos'!$E$15,-FE33-FE34,IF(FE13,IF(AND(FE33&gt;0,FE18-FE55-FE59-FE60-FE61+FE48&gt;FE33),-FE33,IF(FE33=0,0,-(FE18-FE55-FE59-FE60-FE61+FE48))),0))</f>
        <v>0</v>
      </c>
      <c r="FF35" s="84">
        <f>IF(FF10='Bazinės prielaidos'!$E$11+'Bazinės prielaidos'!$E$15,-FF33-FF34,IF(FF13,IF(AND(FF33&gt;0,FF18-FF55-FF59-FF60-FF61+FF48&gt;FF33),-FF33,IF(FF33=0,0,-(FF18-FF55-FF59-FF60-FF61+FF48))),0))</f>
        <v>0</v>
      </c>
      <c r="FG35" s="84">
        <f>IF(FG10='Bazinės prielaidos'!$E$11+'Bazinės prielaidos'!$E$15,-FG33-FG34,IF(FG13,IF(AND(FG33&gt;0,FG18-FG55-FG59-FG60-FG61+FG48&gt;FG33),-FG33,IF(FG33=0,0,-(FG18-FG55-FG59-FG60-FG61+FG48))),0))</f>
        <v>0</v>
      </c>
      <c r="FH35" s="84">
        <f>IF(FH10='Bazinės prielaidos'!$E$11+'Bazinės prielaidos'!$E$15,-FH33-FH34,IF(FH13,IF(AND(FH33&gt;0,FH18-FH55-FH59-FH60-FH61+FH48&gt;FH33),-FH33,IF(FH33=0,0,-(FH18-FH55-FH59-FH60-FH61+FH48))),0))</f>
        <v>0</v>
      </c>
      <c r="FI35" s="84">
        <f>IF(FI10='Bazinės prielaidos'!$E$11+'Bazinės prielaidos'!$E$15,-FI33-FI34,IF(FI13,IF(AND(FI33&gt;0,FI18-FI55-FI59-FI60-FI61+FI48&gt;FI33),-FI33,IF(FI33=0,0,-(FI18-FI55-FI59-FI60-FI61+FI48))),0))</f>
        <v>0</v>
      </c>
      <c r="FJ35" s="84">
        <f>IF(FJ10='Bazinės prielaidos'!$E$11+'Bazinės prielaidos'!$E$15,-FJ33-FJ34,IF(FJ13,IF(AND(FJ33&gt;0,FJ18-FJ55-FJ59-FJ60-FJ61+FJ48&gt;FJ33),-FJ33,IF(FJ33=0,0,-(FJ18-FJ55-FJ59-FJ60-FJ61+FJ48))),0))</f>
        <v>0</v>
      </c>
      <c r="FK35" s="84">
        <f>IF(FK10='Bazinės prielaidos'!$E$11+'Bazinės prielaidos'!$E$15,-FK33-FK34,IF(FK13,IF(AND(FK33&gt;0,FK18-FK55-FK59-FK60-FK61+FK48&gt;FK33),-FK33,IF(FK33=0,0,-(FK18-FK55-FK59-FK60-FK61+FK48))),0))</f>
        <v>0</v>
      </c>
      <c r="FL35" s="84">
        <f>IF(FL10='Bazinės prielaidos'!$E$11+'Bazinės prielaidos'!$E$15,-FL33-FL34,IF(FL13,IF(AND(FL33&gt;0,FL18-FL55-FL59-FL60-FL61+FL48&gt;FL33),-FL33,IF(FL33=0,0,-(FL18-FL55-FL59-FL60-FL61+FL48))),0))</f>
        <v>0</v>
      </c>
      <c r="FM35" s="84">
        <f>IF(FM10='Bazinės prielaidos'!$E$11+'Bazinės prielaidos'!$E$15,-FM33-FM34,IF(FM13,IF(AND(FM33&gt;0,FM18-FM55-FM59-FM60-FM61+FM48&gt;FM33),-FM33,IF(FM33=0,0,-(FM18-FM55-FM59-FM60-FM61+FM48))),0))</f>
        <v>0</v>
      </c>
      <c r="FN35" s="84">
        <f>SUM(FB35:FM35)</f>
        <v>0</v>
      </c>
      <c r="FO35" s="84">
        <f>IF(FO10='Bazinės prielaidos'!$E$11+'Bazinės prielaidos'!$E$15,-FO33-FO34,IF(FO13,IF(AND(FO33&gt;0,FO18-FO55-FO59-FO60-FO61+FO48&gt;FO33),-FO33,IF(FO33=0,0,-(FO18-FO55-FO59-FO60-FO61+FO48))),0))</f>
        <v>0</v>
      </c>
      <c r="FP35" s="84">
        <f>IF(FP10='Bazinės prielaidos'!$E$11+'Bazinės prielaidos'!$E$15,-FP33-FP34,IF(FP13,IF(AND(FP33&gt;0,FP18-FP55-FP59-FP60-FP61+FP48&gt;FP33),-FP33,IF(FP33=0,0,-(FP18-FP55-FP59-FP60-FP61+FP48))),0))</f>
        <v>0</v>
      </c>
      <c r="FQ35" s="84">
        <f>IF(FQ10='Bazinės prielaidos'!$E$11+'Bazinės prielaidos'!$E$15,-FQ33-FQ34,IF(FQ13,IF(AND(FQ33&gt;0,FQ18-FQ55-FQ59-FQ60-FQ61+FQ48&gt;FQ33),-FQ33,IF(FQ33=0,0,-(FQ18-FQ55-FQ59-FQ60-FQ61+FQ48))),0))</f>
        <v>0</v>
      </c>
      <c r="FR35" s="84">
        <f>IF(FR10='Bazinės prielaidos'!$E$11+'Bazinės prielaidos'!$E$15,-FR33-FR34,IF(FR13,IF(AND(FR33&gt;0,FR18-FR55-FR59-FR60-FR61+FR48&gt;FR33),-FR33,IF(FR33=0,0,-(FR18-FR55-FR59-FR60-FR61+FR48))),0))</f>
        <v>0</v>
      </c>
      <c r="FS35" s="84">
        <f>IF(FS10='Bazinės prielaidos'!$E$11+'Bazinės prielaidos'!$E$15,-FS33-FS34,IF(FS13,IF(AND(FS33&gt;0,FS18-FS55-FS59-FS60-FS61+FS48&gt;FS33),-FS33,IF(FS33=0,0,-(FS18-FS55-FS59-FS60-FS61+FS48))),0))</f>
        <v>0</v>
      </c>
      <c r="FT35" s="84">
        <f>IF(FT10='Bazinės prielaidos'!$E$11+'Bazinės prielaidos'!$E$15,-FT33-FT34,IF(FT13,IF(AND(FT33&gt;0,FT18-FT55-FT59-FT60-FT61+FT48&gt;FT33),-FT33,IF(FT33=0,0,-(FT18-FT55-FT59-FT60-FT61+FT48))),0))</f>
        <v>0</v>
      </c>
      <c r="FU35" s="84">
        <f>IF(FU10='Bazinės prielaidos'!$E$11+'Bazinės prielaidos'!$E$15,-FU33-FU34,IF(FU13,IF(AND(FU33&gt;0,FU18-FU55-FU59-FU60-FU61+FU48&gt;FU33),-FU33,IF(FU33=0,0,-(FU18-FU55-FU59-FU60-FU61+FU48))),0))</f>
        <v>0</v>
      </c>
      <c r="FV35" s="84">
        <f>IF(FV10='Bazinės prielaidos'!$E$11+'Bazinės prielaidos'!$E$15,-FV33-FV34,IF(FV13,IF(AND(FV33&gt;0,FV18-FV55-FV59-FV60-FV61+FV48&gt;FV33),-FV33,IF(FV33=0,0,-(FV18-FV55-FV59-FV60-FV61+FV48))),0))</f>
        <v>0</v>
      </c>
      <c r="FW35" s="84">
        <f>IF(FW10='Bazinės prielaidos'!$E$11+'Bazinės prielaidos'!$E$15,-FW33-FW34,IF(FW13,IF(AND(FW33&gt;0,FW18-FW55-FW59-FW60-FW61+FW48&gt;FW33),-FW33,IF(FW33=0,0,-(FW18-FW55-FW59-FW60-FW61+FW48))),0))</f>
        <v>0</v>
      </c>
      <c r="FX35" s="84">
        <f>IF(FX10='Bazinės prielaidos'!$E$11+'Bazinės prielaidos'!$E$15,-FX33-FX34,IF(FX13,IF(AND(FX33&gt;0,FX18-FX55-FX59-FX60-FX61+FX48&gt;FX33),-FX33,IF(FX33=0,0,-(FX18-FX55-FX59-FX60-FX61+FX48))),0))</f>
        <v>0</v>
      </c>
      <c r="FY35" s="84">
        <f>IF(FY10='Bazinės prielaidos'!$E$11+'Bazinės prielaidos'!$E$15,-FY33-FY34,IF(FY13,IF(AND(FY33&gt;0,FY18-FY55-FY59-FY60-FY61+FY48&gt;FY33),-FY33,IF(FY33=0,0,-(FY18-FY55-FY59-FY60-FY61+FY48))),0))</f>
        <v>0</v>
      </c>
      <c r="FZ35" s="84">
        <f>IF(FZ10='Bazinės prielaidos'!$E$11+'Bazinės prielaidos'!$E$15,-FZ33-FZ34,IF(FZ13,IF(AND(FZ33&gt;0,FZ18-FZ55-FZ59-FZ60-FZ61+FZ48&gt;FZ33),-FZ33,IF(FZ33=0,0,-(FZ18-FZ55-FZ59-FZ60-FZ61+FZ48))),0))</f>
        <v>0</v>
      </c>
      <c r="GA35" s="84">
        <f>SUM(FO35:FZ35)</f>
        <v>0</v>
      </c>
      <c r="GB35" s="84">
        <f>IF(GB10='Bazinės prielaidos'!$E$11+'Bazinės prielaidos'!$E$15,-GB33-GB34,IF(GB13,IF(AND(GB33&gt;0,GB18-GB55-GB59-GB60-GB61+GB48&gt;GB33),-GB33,IF(GB33=0,0,-(GB18-GB55-GB59-GB60-GB61+GB48))),0))</f>
        <v>0</v>
      </c>
      <c r="GC35" s="84">
        <f>IF(GC10='Bazinės prielaidos'!$E$11+'Bazinės prielaidos'!$E$15,-GC33-GC34,IF(GC13,IF(AND(GC33&gt;0,GC18-GC55-GC59-GC60-GC61+GC48&gt;GC33),-GC33,IF(GC33=0,0,-(GC18-GC55-GC59-GC60-GC61+GC48))),0))</f>
        <v>0</v>
      </c>
      <c r="GD35" s="84">
        <f>IF(GD10='Bazinės prielaidos'!$E$11+'Bazinės prielaidos'!$E$15,-GD33-GD34,IF(GD13,IF(AND(GD33&gt;0,GD18-GD55-GD59-GD60-GD61+GD48&gt;GD33),-GD33,IF(GD33=0,0,-(GD18-GD55-GD59-GD60-GD61+GD48))),0))</f>
        <v>0</v>
      </c>
      <c r="GE35" s="84">
        <f>IF(GE10='Bazinės prielaidos'!$E$11+'Bazinės prielaidos'!$E$15,-GE33-GE34,IF(GE13,IF(AND(GE33&gt;0,GE18-GE55-GE59-GE60-GE61+GE48&gt;GE33),-GE33,IF(GE33=0,0,-(GE18-GE55-GE59-GE60-GE61+GE48))),0))</f>
        <v>0</v>
      </c>
      <c r="GF35" s="84">
        <f>IF(GF10='Bazinės prielaidos'!$E$11+'Bazinės prielaidos'!$E$15,-GF33-GF34,IF(GF13,IF(AND(GF33&gt;0,GF18-GF55-GF59-GF60-GF61+GF48&gt;GF33),-GF33,IF(GF33=0,0,-(GF18-GF55-GF59-GF60-GF61+GF48))),0))</f>
        <v>0</v>
      </c>
      <c r="GG35" s="84">
        <f>IF(GG10='Bazinės prielaidos'!$E$11+'Bazinės prielaidos'!$E$15,-GG33-GG34,IF(GG13,IF(AND(GG33&gt;0,GG18-GG55-GG59-GG60-GG61+GG48&gt;GG33),-GG33,IF(GG33=0,0,-(GG18-GG55-GG59-GG60-GG61+GG48))),0))</f>
        <v>0</v>
      </c>
      <c r="GH35" s="84">
        <f>IF(GH10='Bazinės prielaidos'!$E$11+'Bazinės prielaidos'!$E$15,-GH33-GH34,IF(GH13,IF(AND(GH33&gt;0,GH18-GH55-GH59-GH60-GH61+GH48&gt;GH33),-GH33,IF(GH33=0,0,-(GH18-GH55-GH59-GH60-GH61+GH48))),0))</f>
        <v>0</v>
      </c>
      <c r="GI35" s="84">
        <f>IF(GI10='Bazinės prielaidos'!$E$11+'Bazinės prielaidos'!$E$15,-GI33-GI34,IF(GI13,IF(AND(GI33&gt;0,GI18-GI55-GI59-GI60-GI61+GI48&gt;GI33),-GI33,IF(GI33=0,0,-(GI18-GI55-GI59-GI60-GI61+GI48))),0))</f>
        <v>0</v>
      </c>
      <c r="GJ35" s="84">
        <f>IF(GJ10='Bazinės prielaidos'!$E$11+'Bazinės prielaidos'!$E$15,-GJ33-GJ34,IF(GJ13,IF(AND(GJ33&gt;0,GJ18-GJ55-GJ59-GJ60-GJ61+GJ48&gt;GJ33),-GJ33,IF(GJ33=0,0,-(GJ18-GJ55-GJ59-GJ60-GJ61+GJ48))),0))</f>
        <v>0</v>
      </c>
      <c r="GK35" s="84">
        <f>IF(GK10='Bazinės prielaidos'!$E$11+'Bazinės prielaidos'!$E$15,-GK33-GK34,IF(GK13,IF(AND(GK33&gt;0,GK18-GK55-GK59-GK60-GK61+GK48&gt;GK33),-GK33,IF(GK33=0,0,-(GK18-GK55-GK59-GK60-GK61+GK48))),0))</f>
        <v>0</v>
      </c>
      <c r="GL35" s="84">
        <f>IF(GL10='Bazinės prielaidos'!$E$11+'Bazinės prielaidos'!$E$15,-GL33-GL34,IF(GL13,IF(AND(GL33&gt;0,GL18-GL55-GL59-GL60-GL61+GL48&gt;GL33),-GL33,IF(GL33=0,0,-(GL18-GL55-GL59-GL60-GL61+GL48))),0))</f>
        <v>0</v>
      </c>
      <c r="GM35" s="84">
        <f>IF(GM10='Bazinės prielaidos'!$E$11+'Bazinės prielaidos'!$E$15,-GM33-GM34,IF(GM13,IF(AND(GM33&gt;0,GM18-GM55-GM59-GM60-GM61+GM48&gt;GM33),-GM33,IF(GM33=0,0,-(GM18-GM55-GM59-GM60-GM61+GM48))),0))</f>
        <v>0</v>
      </c>
      <c r="GN35" s="84">
        <f>SUM(GB35:GM35)</f>
        <v>0</v>
      </c>
      <c r="GO35" s="84">
        <f>IF(GO10='Bazinės prielaidos'!$E$11+'Bazinės prielaidos'!$E$15,-GO33-GO34,IF(GO13,IF(AND(GO33&gt;0,GO18-GO55-GO59-GO60-GO61+GO48&gt;GO33),-GO33,IF(GO33=0,0,-(GO18-GO55-GO59-GO60-GO61+GO48))),0))</f>
        <v>0</v>
      </c>
      <c r="GP35" s="84">
        <f>IF(GP10='Bazinės prielaidos'!$E$11+'Bazinės prielaidos'!$E$15,-GP33-GP34,IF(GP13,IF(AND(GP33&gt;0,GP18-GP55-GP59-GP60-GP61+GP48&gt;GP33),-GP33,IF(GP33=0,0,-(GP18-GP55-GP59-GP60-GP61+GP48))),0))</f>
        <v>0</v>
      </c>
      <c r="GQ35" s="84">
        <f>IF(GQ10='Bazinės prielaidos'!$E$11+'Bazinės prielaidos'!$E$15,-GQ33-GQ34,IF(GQ13,IF(AND(GQ33&gt;0,GQ18-GQ55-GQ59-GQ60-GQ61+GQ48&gt;GQ33),-GQ33,IF(GQ33=0,0,-(GQ18-GQ55-GQ59-GQ60-GQ61+GQ48))),0))</f>
        <v>0</v>
      </c>
      <c r="GR35" s="84">
        <f>IF(GR10='Bazinės prielaidos'!$E$11+'Bazinės prielaidos'!$E$15,-GR33-GR34,IF(GR13,IF(AND(GR33&gt;0,GR18-GR55-GR59-GR60-GR61+GR48&gt;GR33),-GR33,IF(GR33=0,0,-(GR18-GR55-GR59-GR60-GR61+GR48))),0))</f>
        <v>0</v>
      </c>
      <c r="GS35" s="84">
        <f>IF(GS10='Bazinės prielaidos'!$E$11+'Bazinės prielaidos'!$E$15,-GS33-GS34,IF(GS13,IF(AND(GS33&gt;0,GS18-GS55-GS59-GS60-GS61+GS48&gt;GS33),-GS33,IF(GS33=0,0,-(GS18-GS55-GS59-GS60-GS61+GS48))),0))</f>
        <v>0</v>
      </c>
      <c r="GT35" s="84">
        <f>IF(GT10='Bazinės prielaidos'!$E$11+'Bazinės prielaidos'!$E$15,-GT33-GT34,IF(GT13,IF(AND(GT33&gt;0,GT18-GT55-GT59-GT60-GT61+GT48&gt;GT33),-GT33,IF(GT33=0,0,-(GT18-GT55-GT59-GT60-GT61+GT48))),0))</f>
        <v>0</v>
      </c>
      <c r="GU35" s="84">
        <f>IF(GU10='Bazinės prielaidos'!$E$11+'Bazinės prielaidos'!$E$15,-GU33-GU34,IF(GU13,IF(AND(GU33&gt;0,GU18-GU55-GU59-GU60-GU61+GU48&gt;GU33),-GU33,IF(GU33=0,0,-(GU18-GU55-GU59-GU60-GU61+GU48))),0))</f>
        <v>0</v>
      </c>
      <c r="GV35" s="84">
        <f>IF(GV10='Bazinės prielaidos'!$E$11+'Bazinės prielaidos'!$E$15,-GV33-GV34,IF(GV13,IF(AND(GV33&gt;0,GV18-GV55-GV59-GV60-GV61+GV48&gt;GV33),-GV33,IF(GV33=0,0,-(GV18-GV55-GV59-GV60-GV61+GV48))),0))</f>
        <v>0</v>
      </c>
      <c r="GW35" s="84">
        <f>IF(GW10='Bazinės prielaidos'!$E$11+'Bazinės prielaidos'!$E$15,-GW33-GW34,IF(GW13,IF(AND(GW33&gt;0,GW18-GW55-GW59-GW60-GW61+GW48&gt;GW33),-GW33,IF(GW33=0,0,-(GW18-GW55-GW59-GW60-GW61+GW48))),0))</f>
        <v>0</v>
      </c>
      <c r="GX35" s="84">
        <f>IF(GX10='Bazinės prielaidos'!$E$11+'Bazinės prielaidos'!$E$15,-GX33-GX34,IF(GX13,IF(AND(GX33&gt;0,GX18-GX55-GX59-GX60-GX61+GX48&gt;GX33),-GX33,IF(GX33=0,0,-(GX18-GX55-GX59-GX60-GX61+GX48))),0))</f>
        <v>0</v>
      </c>
      <c r="GY35" s="84">
        <f>IF(GY10='Bazinės prielaidos'!$E$11+'Bazinės prielaidos'!$E$15,-GY33-GY34,IF(GY13,IF(AND(GY33&gt;0,GY18-GY55-GY59-GY60-GY61+GY48&gt;GY33),-GY33,IF(GY33=0,0,-(GY18-GY55-GY59-GY60-GY61+GY48))),0))</f>
        <v>0</v>
      </c>
      <c r="GZ35" s="84">
        <f>IF(GZ10='Bazinės prielaidos'!$E$11+'Bazinės prielaidos'!$E$15,-GZ33-GZ34,IF(GZ13,IF(AND(GZ33&gt;0,GZ18-GZ55-GZ59-GZ60-GZ61+GZ48&gt;GZ33),-GZ33,IF(GZ33=0,0,-(GZ18-GZ55-GZ59-GZ60-GZ61+GZ48))),0))</f>
        <v>0</v>
      </c>
      <c r="HA35" s="84">
        <f>SUM(GO35:GZ35)</f>
        <v>0</v>
      </c>
      <c r="HB35" s="84">
        <f>IF(HB10='Bazinės prielaidos'!$E$11+'Bazinės prielaidos'!$E$15,-HB33-HB34,IF(HB13,IF(AND(HB33&gt;0,HB18-HB55-HB59-HB60-HB61+HB48&gt;HB33),-HB33,IF(HB33=0,0,-(HB18-HB55-HB59-HB60-HB61+HB48))),0))</f>
        <v>0</v>
      </c>
      <c r="HC35" s="84">
        <f>IF(HC10='Bazinės prielaidos'!$E$11+'Bazinės prielaidos'!$E$15,-HC33-HC34,IF(HC13,IF(AND(HC33&gt;0,HC18-HC55-HC59-HC60-HC61+HC48&gt;HC33),-HC33,IF(HC33=0,0,-(HC18-HC55-HC59-HC60-HC61+HC48))),0))</f>
        <v>0</v>
      </c>
      <c r="HD35" s="84">
        <f>IF(HD10='Bazinės prielaidos'!$E$11+'Bazinės prielaidos'!$E$15,-HD33-HD34,IF(HD13,IF(AND(HD33&gt;0,HD18-HD55-HD59-HD60-HD61+HD48&gt;HD33),-HD33,IF(HD33=0,0,-(HD18-HD55-HD59-HD60-HD61+HD48))),0))</f>
        <v>0</v>
      </c>
      <c r="HE35" s="84">
        <f>IF(HE10='Bazinės prielaidos'!$E$11+'Bazinės prielaidos'!$E$15,-HE33-HE34,IF(HE13,IF(AND(HE33&gt;0,HE18-HE55-HE59-HE60-HE61+HE48&gt;HE33),-HE33,IF(HE33=0,0,-(HE18-HE55-HE59-HE60-HE61+HE48))),0))</f>
        <v>0</v>
      </c>
      <c r="HF35" s="84">
        <f>IF(HF10='Bazinės prielaidos'!$E$11+'Bazinės prielaidos'!$E$15,-HF33-HF34,IF(HF13,IF(AND(HF33&gt;0,HF18-HF55-HF59-HF60-HF61+HF48&gt;HF33),-HF33,IF(HF33=0,0,-(HF18-HF55-HF59-HF60-HF61+HF48))),0))</f>
        <v>0</v>
      </c>
      <c r="HG35" s="84">
        <f>IF(HG10='Bazinės prielaidos'!$E$11+'Bazinės prielaidos'!$E$15,-HG33-HG34,IF(HG13,IF(AND(HG33&gt;0,HG18-HG55-HG59-HG60-HG61+HG48&gt;HG33),-HG33,IF(HG33=0,0,-(HG18-HG55-HG59-HG60-HG61+HG48))),0))</f>
        <v>0</v>
      </c>
      <c r="HH35" s="84">
        <f>IF(HH10='Bazinės prielaidos'!$E$11+'Bazinės prielaidos'!$E$15,-HH33-HH34,IF(HH13,IF(AND(HH33&gt;0,HH18-HH55-HH59-HH60-HH61+HH48&gt;HH33),-HH33,IF(HH33=0,0,-(HH18-HH55-HH59-HH60-HH61+HH48))),0))</f>
        <v>0</v>
      </c>
      <c r="HI35" s="84">
        <f>IF(HI10='Bazinės prielaidos'!$E$11+'Bazinės prielaidos'!$E$15,-HI33-HI34,IF(HI13,IF(AND(HI33&gt;0,HI18-HI55-HI59-HI60-HI61+HI48&gt;HI33),-HI33,IF(HI33=0,0,-(HI18-HI55-HI59-HI60-HI61+HI48))),0))</f>
        <v>0</v>
      </c>
      <c r="HJ35" s="84">
        <f>IF(HJ10='Bazinės prielaidos'!$E$11+'Bazinės prielaidos'!$E$15,-HJ33-HJ34,IF(HJ13,IF(AND(HJ33&gt;0,HJ18-HJ55-HJ59-HJ60-HJ61+HJ48&gt;HJ33),-HJ33,IF(HJ33=0,0,-(HJ18-HJ55-HJ59-HJ60-HJ61+HJ48))),0))</f>
        <v>0</v>
      </c>
      <c r="HK35" s="84">
        <f>IF(HK10='Bazinės prielaidos'!$E$11+'Bazinės prielaidos'!$E$15,-HK33-HK34,IF(HK13,IF(AND(HK33&gt;0,HK18-HK55-HK59-HK60-HK61+HK48&gt;HK33),-HK33,IF(HK33=0,0,-(HK18-HK55-HK59-HK60-HK61+HK48))),0))</f>
        <v>0</v>
      </c>
      <c r="HL35" s="84">
        <f>IF(HL10='Bazinės prielaidos'!$E$11+'Bazinės prielaidos'!$E$15,-HL33-HL34,IF(HL13,IF(AND(HL33&gt;0,HL18-HL55-HL59-HL60-HL61+HL48&gt;HL33),-HL33,IF(HL33=0,0,-(HL18-HL55-HL59-HL60-HL61+HL48))),0))</f>
        <v>0</v>
      </c>
      <c r="HM35" s="84">
        <f>IF(HM10='Bazinės prielaidos'!$E$11+'Bazinės prielaidos'!$E$15,-HM33-HM34,IF(HM13,IF(AND(HM33&gt;0,HM18-HM55-HM59-HM60-HM61+HM48&gt;HM33),-HM33,IF(HM33=0,0,-(HM18-HM55-HM59-HM60-HM61+HM48))),0))</f>
        <v>0</v>
      </c>
      <c r="HN35" s="84">
        <f>SUM(HB35:HM35)</f>
        <v>0</v>
      </c>
      <c r="HO35" s="84">
        <f>IF(HO10='Bazinės prielaidos'!$E$11+'Bazinės prielaidos'!$E$15,-HO33-HO34,IF(HO13,IF(AND(HO33&gt;0,HO18-HO55-HO59-HO60-HO61+HO48&gt;HO33),-HO33,IF(HO33=0,0,-(HO18-HO55-HO59-HO60-HO61+HO48))),0))</f>
        <v>0</v>
      </c>
      <c r="HP35" s="84">
        <f>IF(HP10='Bazinės prielaidos'!$E$11+'Bazinės prielaidos'!$E$15,-HP33-HP34,IF(HP13,IF(AND(HP33&gt;0,HP18-HP55-HP59-HP60-HP61+HP48&gt;HP33),-HP33,IF(HP33=0,0,-(HP18-HP55-HP59-HP60-HP61+HP48))),0))</f>
        <v>0</v>
      </c>
      <c r="HQ35" s="84">
        <f>IF(HQ10='Bazinės prielaidos'!$E$11+'Bazinės prielaidos'!$E$15,-HQ33-HQ34,IF(HQ13,IF(AND(HQ33&gt;0,HQ18-HQ55-HQ59-HQ60-HQ61+HQ48&gt;HQ33),-HQ33,IF(HQ33=0,0,-(HQ18-HQ55-HQ59-HQ60-HQ61+HQ48))),0))</f>
        <v>0</v>
      </c>
      <c r="HR35" s="84">
        <f>IF(HR10='Bazinės prielaidos'!$E$11+'Bazinės prielaidos'!$E$15,-HR33-HR34,IF(HR13,IF(AND(HR33&gt;0,HR18-HR55-HR59-HR60-HR61+HR48&gt;HR33),-HR33,IF(HR33=0,0,-(HR18-HR55-HR59-HR60-HR61+HR48))),0))</f>
        <v>0</v>
      </c>
      <c r="HS35" s="84">
        <f>IF(HS10='Bazinės prielaidos'!$E$11+'Bazinės prielaidos'!$E$15,-HS33-HS34,IF(HS13,IF(AND(HS33&gt;0,HS18-HS55-HS59-HS60-HS61+HS48&gt;HS33),-HS33,IF(HS33=0,0,-(HS18-HS55-HS59-HS60-HS61+HS48))),0))</f>
        <v>0</v>
      </c>
      <c r="HT35" s="84">
        <f>IF(HT10='Bazinės prielaidos'!$E$11+'Bazinės prielaidos'!$E$15,-HT33-HT34,IF(HT13,IF(AND(HT33&gt;0,HT18-HT55-HT59-HT60-HT61+HT48&gt;HT33),-HT33,IF(HT33=0,0,-(HT18-HT55-HT59-HT60-HT61+HT48))),0))</f>
        <v>0</v>
      </c>
      <c r="HU35" s="84">
        <f>IF(HU10='Bazinės prielaidos'!$E$11+'Bazinės prielaidos'!$E$15,-HU33-HU34,IF(HU13,IF(AND(HU33&gt;0,HU18-HU55-HU59-HU60-HU61+HU48&gt;HU33),-HU33,IF(HU33=0,0,-(HU18-HU55-HU59-HU60-HU61+HU48))),0))</f>
        <v>0</v>
      </c>
      <c r="HV35" s="84">
        <f>IF(HV10='Bazinės prielaidos'!$E$11+'Bazinės prielaidos'!$E$15,-HV33-HV34,IF(HV13,IF(AND(HV33&gt;0,HV18-HV55-HV59-HV60-HV61+HV48&gt;HV33),-HV33,IF(HV33=0,0,-(HV18-HV55-HV59-HV60-HV61+HV48))),0))</f>
        <v>0</v>
      </c>
      <c r="HW35" s="84">
        <f>IF(HW10='Bazinės prielaidos'!$E$11+'Bazinės prielaidos'!$E$15,-HW33-HW34,IF(HW13,IF(AND(HW33&gt;0,HW18-HW55-HW59-HW60-HW61+HW48&gt;HW33),-HW33,IF(HW33=0,0,-(HW18-HW55-HW59-HW60-HW61+HW48))),0))</f>
        <v>0</v>
      </c>
      <c r="HX35" s="84">
        <f>IF(HX10='Bazinės prielaidos'!$E$11+'Bazinės prielaidos'!$E$15,-HX33-HX34,IF(HX13,IF(AND(HX33&gt;0,HX18-HX55-HX59-HX60-HX61+HX48&gt;HX33),-HX33,IF(HX33=0,0,-(HX18-HX55-HX59-HX60-HX61+HX48))),0))</f>
        <v>0</v>
      </c>
      <c r="HY35" s="84">
        <f>IF(HY10='Bazinės prielaidos'!$E$11+'Bazinės prielaidos'!$E$15,-HY33-HY34,IF(HY13,IF(AND(HY33&gt;0,HY18-HY55-HY59-HY60-HY61+HY48&gt;HY33),-HY33,IF(HY33=0,0,-(HY18-HY55-HY59-HY60-HY61+HY48))),0))</f>
        <v>0</v>
      </c>
      <c r="HZ35" s="84">
        <f>IF(HZ10='Bazinės prielaidos'!$E$11+'Bazinės prielaidos'!$E$15,-HZ33-HZ34,IF(HZ13,IF(AND(HZ33&gt;0,HZ18-HZ55-HZ59-HZ60-HZ61+HZ48&gt;HZ33),-HZ33,IF(HZ33=0,0,-(HZ18-HZ55-HZ59-HZ60-HZ61+HZ48))),0))</f>
        <v>0</v>
      </c>
      <c r="IA35" s="84">
        <f>SUM(HO35:HZ35)</f>
        <v>0</v>
      </c>
      <c r="IB35" s="84">
        <f>IF(IB10='Bazinės prielaidos'!$E$11+'Bazinės prielaidos'!$E$15,-IB33-IB34,IF(IB13,IF(AND(IB33&gt;0,IB18-IB55-IB59-IB60-IB61+IB48&gt;IB33),-IB33,IF(IB33=0,0,-(IB18-IB55-IB59-IB60-IB61+IB48))),0))</f>
        <v>0</v>
      </c>
      <c r="IC35" s="84">
        <f>IF(IC10='Bazinės prielaidos'!$E$11+'Bazinės prielaidos'!$E$15,-IC33-IC34,IF(IC13,IF(AND(IC33&gt;0,IC18-IC55-IC59-IC60-IC61+IC48&gt;IC33),-IC33,IF(IC33=0,0,-(IC18-IC55-IC59-IC60-IC61+IC48))),0))</f>
        <v>0</v>
      </c>
      <c r="ID35" s="84">
        <f>IF(ID10='Bazinės prielaidos'!$E$11+'Bazinės prielaidos'!$E$15,-ID33-ID34,IF(ID13,IF(AND(ID33&gt;0,ID18-ID55-ID59-ID60-ID61+ID48&gt;ID33),-ID33,IF(ID33=0,0,-(ID18-ID55-ID59-ID60-ID61+ID48))),0))</f>
        <v>0</v>
      </c>
      <c r="IE35" s="84">
        <f>IF(IE10='Bazinės prielaidos'!$E$11+'Bazinės prielaidos'!$E$15,-IE33-IE34,IF(IE13,IF(AND(IE33&gt;0,IE18-IE55-IE59-IE60-IE61+IE48&gt;IE33),-IE33,IF(IE33=0,0,-(IE18-IE55-IE59-IE60-IE61+IE48))),0))</f>
        <v>0</v>
      </c>
      <c r="IF35" s="84">
        <f>IF(IF10='Bazinės prielaidos'!$E$11+'Bazinės prielaidos'!$E$15,-IF33-IF34,IF(IF13,IF(AND(IF33&gt;0,IF18-IF55-IF59-IF60-IF61+IF48&gt;IF33),-IF33,IF(IF33=0,0,-(IF18-IF55-IF59-IF60-IF61+IF48))),0))</f>
        <v>0</v>
      </c>
      <c r="IG35" s="84">
        <f>IF(IG10='Bazinės prielaidos'!$E$11+'Bazinės prielaidos'!$E$15,-IG33-IG34,IF(IG13,IF(AND(IG33&gt;0,IG18-IG55-IG59-IG60-IG61+IG48&gt;IG33),-IG33,IF(IG33=0,0,-(IG18-IG55-IG59-IG60-IG61+IG48))),0))</f>
        <v>0</v>
      </c>
      <c r="IH35" s="84">
        <f>IF(IH10='Bazinės prielaidos'!$E$11+'Bazinės prielaidos'!$E$15,-IH33-IH34,IF(IH13,IF(AND(IH33&gt;0,IH18-IH55-IH59-IH60-IH61+IH48&gt;IH33),-IH33,IF(IH33=0,0,-(IH18-IH55-IH59-IH60-IH61+IH48))),0))</f>
        <v>0</v>
      </c>
      <c r="II35" s="84">
        <f>IF(II10='Bazinės prielaidos'!$E$11+'Bazinės prielaidos'!$E$15,-II33-II34,IF(II13,IF(AND(II33&gt;0,II18-II55-II59-II60-II61+II48&gt;II33),-II33,IF(II33=0,0,-(II18-II55-II59-II60-II61+II48))),0))</f>
        <v>0</v>
      </c>
      <c r="IJ35" s="84">
        <f>IF(IJ10='Bazinės prielaidos'!$E$11+'Bazinės prielaidos'!$E$15,-IJ33-IJ34,IF(IJ13,IF(AND(IJ33&gt;0,IJ18-IJ55-IJ59-IJ60-IJ61+IJ48&gt;IJ33),-IJ33,IF(IJ33=0,0,-(IJ18-IJ55-IJ59-IJ60-IJ61+IJ48))),0))</f>
        <v>0</v>
      </c>
      <c r="IK35" s="84">
        <f>IF(IK10='Bazinės prielaidos'!$E$11+'Bazinės prielaidos'!$E$15,-IK33-IK34,IF(IK13,IF(AND(IK33&gt;0,IK18-IK55-IK59-IK60-IK61+IK48&gt;IK33),-IK33,IF(IK33=0,0,-(IK18-IK55-IK59-IK60-IK61+IK48))),0))</f>
        <v>0</v>
      </c>
      <c r="IL35" s="84">
        <f>IF(IL10='Bazinės prielaidos'!$E$11+'Bazinės prielaidos'!$E$15,-IL33-IL34,IF(IL13,IF(AND(IL33&gt;0,IL18-IL55-IL59-IL60-IL61+IL48&gt;IL33),-IL33,IF(IL33=0,0,-(IL18-IL55-IL59-IL60-IL61+IL48))),0))</f>
        <v>0</v>
      </c>
      <c r="IM35" s="84">
        <f>IF(IM10='Bazinės prielaidos'!$E$11+'Bazinės prielaidos'!$E$15,-IM33-IM34,IF(IM13,IF(AND(IM33&gt;0,IM18-IM55-IM59-IM60-IM61+IM48&gt;IM33),-IM33,IF(IM33=0,0,-(IM18-IM55-IM59-IM60-IM61+IM48))),0))</f>
        <v>0</v>
      </c>
      <c r="IN35" s="84">
        <f>SUM(IB35:IM35)</f>
        <v>0</v>
      </c>
      <c r="IO35" s="84">
        <f>IF(IO10='Bazinės prielaidos'!$E$11+'Bazinės prielaidos'!$E$15,-IO33-IO34,IF(IO13,IF(AND(IO33&gt;0,IO18-IO55-IO59-IO60-IO61+IO48&gt;IO33),-IO33,IF(IO33=0,0,-(IO18-IO55-IO59-IO60-IO61+IO48))),0))</f>
        <v>0</v>
      </c>
      <c r="IP35" s="84">
        <f>IF(IP10='Bazinės prielaidos'!$E$11+'Bazinės prielaidos'!$E$15,-IP33-IP34,IF(IP13,IF(AND(IP33&gt;0,IP18-IP55-IP59-IP60-IP61+IP48&gt;IP33),-IP33,IF(IP33=0,0,-(IP18-IP55-IP59-IP60-IP61+IP48))),0))</f>
        <v>0</v>
      </c>
      <c r="IQ35" s="84">
        <f>IF(IQ10='Bazinės prielaidos'!$E$11+'Bazinės prielaidos'!$E$15,-IQ33-IQ34,IF(IQ13,IF(AND(IQ33&gt;0,IQ18-IQ55-IQ59-IQ60-IQ61+IQ48&gt;IQ33),-IQ33,IF(IQ33=0,0,-(IQ18-IQ55-IQ59-IQ60-IQ61+IQ48))),0))</f>
        <v>0</v>
      </c>
      <c r="IR35" s="84">
        <f>IF(IR10='Bazinės prielaidos'!$E$11+'Bazinės prielaidos'!$E$15,-IR33-IR34,IF(IR13,IF(AND(IR33&gt;0,IR18-IR55-IR59-IR60-IR61+IR48&gt;IR33),-IR33,IF(IR33=0,0,-(IR18-IR55-IR59-IR60-IR61+IR48))),0))</f>
        <v>0</v>
      </c>
      <c r="IS35" s="84">
        <f>IF(IS10='Bazinės prielaidos'!$E$11+'Bazinės prielaidos'!$E$15,-IS33-IS34,IF(IS13,IF(AND(IS33&gt;0,IS18-IS55-IS59-IS60-IS61+IS48&gt;IS33),-IS33,IF(IS33=0,0,-(IS18-IS55-IS59-IS60-IS61+IS48))),0))</f>
        <v>0</v>
      </c>
      <c r="IT35" s="84">
        <f>IF(IT10='Bazinės prielaidos'!$E$11+'Bazinės prielaidos'!$E$15,-IT33-IT34,IF(IT13,IF(AND(IT33&gt;0,IT18-IT55-IT59-IT60-IT61+IT48&gt;IT33),-IT33,IF(IT33=0,0,-(IT18-IT55-IT59-IT60-IT61+IT48))),0))</f>
        <v>0</v>
      </c>
      <c r="IU35" s="84">
        <f>IF(IU10='Bazinės prielaidos'!$E$11+'Bazinės prielaidos'!$E$15,-IU33-IU34,IF(IU13,IF(AND(IU33&gt;0,IU18-IU55-IU59-IU60-IU61+IU48&gt;IU33),-IU33,IF(IU33=0,0,-(IU18-IU55-IU59-IU60-IU61+IU48))),0))</f>
        <v>0</v>
      </c>
      <c r="IV35" s="84">
        <f>IF(IV10='Bazinės prielaidos'!$E$11+'Bazinės prielaidos'!$E$15,-IV33-IV34,IF(IV13,IF(AND(IV33&gt;0,IV18-IV55-IV59-IV60-IV61+IV48&gt;IV33),-IV33,IF(IV33=0,0,-(IV18-IV55-IV59-IV60-IV61+IV48))),0))</f>
        <v>0</v>
      </c>
      <c r="IW35" s="84">
        <f>IF(IW10='Bazinės prielaidos'!$E$11+'Bazinės prielaidos'!$E$15,-IW33-IW34,IF(IW13,IF(AND(IW33&gt;0,IW18-IW55-IW59-IW60-IW61+IW48&gt;IW33),-IW33,IF(IW33=0,0,-(IW18-IW55-IW59-IW60-IW61+IW48))),0))</f>
        <v>0</v>
      </c>
      <c r="IX35" s="84">
        <f>IF(IX10='Bazinės prielaidos'!$E$11+'Bazinės prielaidos'!$E$15,-IX33-IX34,IF(IX13,IF(AND(IX33&gt;0,IX18-IX55-IX59-IX60-IX61+IX48&gt;IX33),-IX33,IF(IX33=0,0,-(IX18-IX55-IX59-IX60-IX61+IX48))),0))</f>
        <v>0</v>
      </c>
      <c r="IY35" s="84">
        <f>IF(IY10='Bazinės prielaidos'!$E$11+'Bazinės prielaidos'!$E$15,-IY33-IY34,IF(IY13,IF(AND(IY33&gt;0,IY18-IY55-IY59-IY60-IY61+IY48&gt;IY33),-IY33,IF(IY33=0,0,-(IY18-IY55-IY59-IY60-IY61+IY48))),0))</f>
        <v>0</v>
      </c>
      <c r="IZ35" s="84">
        <f>IF(IZ10='Bazinės prielaidos'!$E$11+'Bazinės prielaidos'!$E$15,-IZ33-IZ34,IF(IZ13,IF(AND(IZ33&gt;0,IZ18-IZ55-IZ59-IZ60-IZ61+IZ48&gt;IZ33),-IZ33,IF(IZ33=0,0,-(IZ18-IZ55-IZ59-IZ60-IZ61+IZ48))),0))</f>
        <v>0</v>
      </c>
      <c r="JA35" s="84">
        <f>SUM(IO35:IZ35)</f>
        <v>0</v>
      </c>
      <c r="JB35" s="84">
        <f>IF(JB10='Bazinės prielaidos'!$E$11+'Bazinės prielaidos'!$E$15,-JB33-JB34,IF(JB13,IF(AND(JB33&gt;0,JB18-JB55-JB59-JB60-JB61+JB48&gt;JB33),-JB33,IF(JB33=0,0,-(JB18-JB55-JB59-JB60-JB61+JB48))),0))</f>
        <v>0</v>
      </c>
      <c r="JC35" s="84">
        <f>IF(JC10='Bazinės prielaidos'!$E$11+'Bazinės prielaidos'!$E$15,-JC33-JC34,IF(JC13,IF(AND(JC33&gt;0,JC18-JC55-JC59-JC60-JC61+JC48&gt;JC33),-JC33,IF(JC33=0,0,-(JC18-JC55-JC59-JC60-JC61+JC48))),0))</f>
        <v>0</v>
      </c>
      <c r="JD35" s="84">
        <f>IF(JD10='Bazinės prielaidos'!$E$11+'Bazinės prielaidos'!$E$15,-JD33-JD34,IF(JD13,IF(AND(JD33&gt;0,JD18-JD55-JD59-JD60-JD61+JD48&gt;JD33),-JD33,IF(JD33=0,0,-(JD18-JD55-JD59-JD60-JD61+JD48))),0))</f>
        <v>0</v>
      </c>
      <c r="JE35" s="84">
        <f>IF(JE10='Bazinės prielaidos'!$E$11+'Bazinės prielaidos'!$E$15,-JE33-JE34,IF(JE13,IF(AND(JE33&gt;0,JE18-JE55-JE59-JE60-JE61+JE48&gt;JE33),-JE33,IF(JE33=0,0,-(JE18-JE55-JE59-JE60-JE61+JE48))),0))</f>
        <v>0</v>
      </c>
      <c r="JF35" s="84">
        <f>IF(JF10='Bazinės prielaidos'!$E$11+'Bazinės prielaidos'!$E$15,-JF33-JF34,IF(JF13,IF(AND(JF33&gt;0,JF18-JF55-JF59-JF60-JF61+JF48&gt;JF33),-JF33,IF(JF33=0,0,-(JF18-JF55-JF59-JF60-JF61+JF48))),0))</f>
        <v>0</v>
      </c>
      <c r="JG35" s="84">
        <f>IF(JG10='Bazinės prielaidos'!$E$11+'Bazinės prielaidos'!$E$15,-JG33-JG34,IF(JG13,IF(AND(JG33&gt;0,JG18-JG55-JG59-JG60-JG61+JG48&gt;JG33),-JG33,IF(JG33=0,0,-(JG18-JG55-JG59-JG60-JG61+JG48))),0))</f>
        <v>0</v>
      </c>
      <c r="JH35" s="84">
        <f>IF(JH10='Bazinės prielaidos'!$E$11+'Bazinės prielaidos'!$E$15,-JH33-JH34,IF(JH13,IF(AND(JH33&gt;0,JH18-JH55-JH59-JH60-JH61+JH48&gt;JH33),-JH33,IF(JH33=0,0,-(JH18-JH55-JH59-JH60-JH61+JH48))),0))</f>
        <v>0</v>
      </c>
      <c r="JI35" s="84">
        <f>IF(JI10='Bazinės prielaidos'!$E$11+'Bazinės prielaidos'!$E$15,-JI33-JI34,IF(JI13,IF(AND(JI33&gt;0,JI18-JI55-JI59-JI60-JI61+JI48&gt;JI33),-JI33,IF(JI33=0,0,-(JI18-JI55-JI59-JI60-JI61+JI48))),0))</f>
        <v>0</v>
      </c>
      <c r="JJ35" s="84">
        <f>IF(JJ10='Bazinės prielaidos'!$E$11+'Bazinės prielaidos'!$E$15,-JJ33-JJ34,IF(JJ13,IF(AND(JJ33&gt;0,JJ18-JJ55-JJ59-JJ60-JJ61+JJ48&gt;JJ33),-JJ33,IF(JJ33=0,0,-(JJ18-JJ55-JJ59-JJ60-JJ61+JJ48))),0))</f>
        <v>0</v>
      </c>
      <c r="JK35" s="84">
        <f>IF(JK10='Bazinės prielaidos'!$E$11+'Bazinės prielaidos'!$E$15,-JK33-JK34,IF(JK13,IF(AND(JK33&gt;0,JK18-JK55-JK59-JK60-JK61+JK48&gt;JK33),-JK33,IF(JK33=0,0,-(JK18-JK55-JK59-JK60-JK61+JK48))),0))</f>
        <v>0</v>
      </c>
      <c r="JL35" s="84">
        <f>IF(JL10='Bazinės prielaidos'!$E$11+'Bazinės prielaidos'!$E$15,-JL33-JL34,IF(JL13,IF(AND(JL33&gt;0,JL18-JL55-JL59-JL60-JL61+JL48&gt;JL33),-JL33,IF(JL33=0,0,-(JL18-JL55-JL59-JL60-JL61+JL48))),0))</f>
        <v>0</v>
      </c>
      <c r="JM35" s="84">
        <f>IF(JM10='Bazinės prielaidos'!$E$11+'Bazinės prielaidos'!$E$15,-JM33-JM34,IF(JM13,IF(AND(JM33&gt;0,JM18-JM55-JM59-JM60-JM61+JM48&gt;JM33),-JM33,IF(JM33=0,0,-(JM18-JM55-JM59-JM60-JM61+JM48))),0))</f>
        <v>0</v>
      </c>
      <c r="JN35" s="84">
        <f>SUM(JB35:JM35)</f>
        <v>0</v>
      </c>
      <c r="JO35" s="84">
        <f>IF(JO10='Bazinės prielaidos'!$E$11+'Bazinės prielaidos'!$E$15,-JO33-JO34,IF(JO13,IF(AND(JO33&gt;0,JO18-JO55-JO59-JO60-JO61+JO48&gt;JO33),-JO33,IF(JO33=0,0,-(JO18-JO55-JO59-JO60-JO61+JO48))),0))</f>
        <v>0</v>
      </c>
      <c r="JP35" s="84">
        <f>IF(JP10='Bazinės prielaidos'!$E$11+'Bazinės prielaidos'!$E$15,-JP33-JP34,IF(JP13,IF(AND(JP33&gt;0,JP18-JP55-JP59-JP60-JP61+JP48&gt;JP33),-JP33,IF(JP33=0,0,-(JP18-JP55-JP59-JP60-JP61+JP48))),0))</f>
        <v>0</v>
      </c>
      <c r="JQ35" s="84">
        <f>IF(JQ10='Bazinės prielaidos'!$E$11+'Bazinės prielaidos'!$E$15,-JQ33-JQ34,IF(JQ13,IF(AND(JQ33&gt;0,JQ18-JQ55-JQ59-JQ60-JQ61+JQ48&gt;JQ33),-JQ33,IF(JQ33=0,0,-(JQ18-JQ55-JQ59-JQ60-JQ61+JQ48))),0))</f>
        <v>0</v>
      </c>
      <c r="JR35" s="84">
        <f>IF(JR10='Bazinės prielaidos'!$E$11+'Bazinės prielaidos'!$E$15,-JR33-JR34,IF(JR13,IF(AND(JR33&gt;0,JR18-JR55-JR59-JR60-JR61+JR48&gt;JR33),-JR33,IF(JR33=0,0,-(JR18-JR55-JR59-JR60-JR61+JR48))),0))</f>
        <v>0</v>
      </c>
      <c r="JS35" s="84">
        <f>IF(JS10='Bazinės prielaidos'!$E$11+'Bazinės prielaidos'!$E$15,-JS33-JS34,IF(JS13,IF(AND(JS33&gt;0,JS18-JS55-JS59-JS60-JS61+JS48&gt;JS33),-JS33,IF(JS33=0,0,-(JS18-JS55-JS59-JS60-JS61+JS48))),0))</f>
        <v>0</v>
      </c>
      <c r="JT35" s="84">
        <f>IF(JT10='Bazinės prielaidos'!$E$11+'Bazinės prielaidos'!$E$15,-JT33-JT34,IF(JT13,IF(AND(JT33&gt;0,JT18-JT55-JT59-JT60-JT61+JT48&gt;JT33),-JT33,IF(JT33=0,0,-(JT18-JT55-JT59-JT60-JT61+JT48))),0))</f>
        <v>0</v>
      </c>
      <c r="JU35" s="84">
        <f>IF(JU10='Bazinės prielaidos'!$E$11+'Bazinės prielaidos'!$E$15,-JU33-JU34,IF(JU13,IF(AND(JU33&gt;0,JU18-JU55-JU59-JU60-JU61+JU48&gt;JU33),-JU33,IF(JU33=0,0,-(JU18-JU55-JU59-JU60-JU61+JU48))),0))</f>
        <v>0</v>
      </c>
      <c r="JV35" s="84">
        <f>IF(JV10='Bazinės prielaidos'!$E$11+'Bazinės prielaidos'!$E$15,-JV33-JV34,IF(JV13,IF(AND(JV33&gt;0,JV18-JV55-JV59-JV60-JV61+JV48&gt;JV33),-JV33,IF(JV33=0,0,-(JV18-JV55-JV59-JV60-JV61+JV48))),0))</f>
        <v>0</v>
      </c>
      <c r="JW35" s="84">
        <f>IF(JW10='Bazinės prielaidos'!$E$11+'Bazinės prielaidos'!$E$15,-JW33-JW34,IF(JW13,IF(AND(JW33&gt;0,JW18-JW55-JW59-JW60-JW61+JW48&gt;JW33),-JW33,IF(JW33=0,0,-(JW18-JW55-JW59-JW60-JW61+JW48))),0))</f>
        <v>0</v>
      </c>
      <c r="JX35" s="84">
        <f>IF(JX10='Bazinės prielaidos'!$E$11+'Bazinės prielaidos'!$E$15,-JX33-JX34,IF(JX13,IF(AND(JX33&gt;0,JX18-JX55-JX59-JX60-JX61+JX48&gt;JX33),-JX33,IF(JX33=0,0,-(JX18-JX55-JX59-JX60-JX61+JX48))),0))</f>
        <v>0</v>
      </c>
      <c r="JY35" s="84">
        <f>IF(JY10='Bazinės prielaidos'!$E$11+'Bazinės prielaidos'!$E$15,-JY33-JY34,IF(JY13,IF(AND(JY33&gt;0,JY18-JY55-JY59-JY60-JY61+JY48&gt;JY33),-JY33,IF(JY33=0,0,-(JY18-JY55-JY59-JY60-JY61+JY48))),0))</f>
        <v>0</v>
      </c>
      <c r="JZ35" s="84">
        <f>IF(JZ10='Bazinės prielaidos'!$E$11+'Bazinės prielaidos'!$E$15,-JZ33-JZ34,IF(JZ13,IF(AND(JZ33&gt;0,JZ18-JZ55-JZ59-JZ60-JZ61+JZ48&gt;JZ33),-JZ33,IF(JZ33=0,0,-(JZ18-JZ55-JZ59-JZ60-JZ61+JZ48))),0))</f>
        <v>0</v>
      </c>
      <c r="KA35" s="84">
        <f>SUM(JO35:JZ35)</f>
        <v>0</v>
      </c>
      <c r="KB35" s="84">
        <f>IF(KB10='Bazinės prielaidos'!$E$11+'Bazinės prielaidos'!$E$15,-KB33-KB34,IF(KB13,IF(AND(KB33&gt;0,KB18-KB55-KB59-KB60-KB61+KB48&gt;KB33),-KB33,IF(KB33=0,0,-(KB18-KB55-KB59-KB60-KB61+KB48))),0))</f>
        <v>0</v>
      </c>
      <c r="KC35" s="84">
        <f>IF(KC10='Bazinės prielaidos'!$E$11+'Bazinės prielaidos'!$E$15,-KC33-KC34,IF(KC13,IF(AND(KC33&gt;0,KC18-KC55-KC59-KC60-KC61+KC48&gt;KC33),-KC33,IF(KC33=0,0,-(KC18-KC55-KC59-KC60-KC61+KC48))),0))</f>
        <v>0</v>
      </c>
      <c r="KD35" s="84">
        <f>IF(KD10='Bazinės prielaidos'!$E$11+'Bazinės prielaidos'!$E$15,-KD33-KD34,IF(KD13,IF(AND(KD33&gt;0,KD18-KD55-KD59-KD60-KD61+KD48&gt;KD33),-KD33,IF(KD33=0,0,-(KD18-KD55-KD59-KD60-KD61+KD48))),0))</f>
        <v>0</v>
      </c>
      <c r="KE35" s="84">
        <f>IF(KE10='Bazinės prielaidos'!$E$11+'Bazinės prielaidos'!$E$15,-KE33-KE34,IF(KE13,IF(AND(KE33&gt;0,KE18-KE55-KE59-KE60-KE61+KE48&gt;KE33),-KE33,IF(KE33=0,0,-(KE18-KE55-KE59-KE60-KE61+KE48))),0))</f>
        <v>0</v>
      </c>
      <c r="KF35" s="84">
        <f>IF(KF10='Bazinės prielaidos'!$E$11+'Bazinės prielaidos'!$E$15,-KF33-KF34,IF(KF13,IF(AND(KF33&gt;0,KF18-KF55-KF59-KF60-KF61+KF48&gt;KF33),-KF33,IF(KF33=0,0,-(KF18-KF55-KF59-KF60-KF61+KF48))),0))</f>
        <v>0</v>
      </c>
      <c r="KG35" s="84">
        <f>IF(KG10='Bazinės prielaidos'!$E$11+'Bazinės prielaidos'!$E$15,-KG33-KG34,IF(KG13,IF(AND(KG33&gt;0,KG18-KG55-KG59-KG60-KG61+KG48&gt;KG33),-KG33,IF(KG33=0,0,-(KG18-KG55-KG59-KG60-KG61+KG48))),0))</f>
        <v>0</v>
      </c>
      <c r="KH35" s="84">
        <f>IF(KH10='Bazinės prielaidos'!$E$11+'Bazinės prielaidos'!$E$15,-KH33-KH34,IF(KH13,IF(AND(KH33&gt;0,KH18-KH55-KH59-KH60-KH61+KH48&gt;KH33),-KH33,IF(KH33=0,0,-(KH18-KH55-KH59-KH60-KH61+KH48))),0))</f>
        <v>0</v>
      </c>
      <c r="KI35" s="84">
        <f>IF(KI10='Bazinės prielaidos'!$E$11+'Bazinės prielaidos'!$E$15,-KI33-KI34,IF(KI13,IF(AND(KI33&gt;0,KI18-KI55-KI59-KI60-KI61+KI48&gt;KI33),-KI33,IF(KI33=0,0,-(KI18-KI55-KI59-KI60-KI61+KI48))),0))</f>
        <v>0</v>
      </c>
      <c r="KJ35" s="84">
        <f>IF(KJ10='Bazinės prielaidos'!$E$11+'Bazinės prielaidos'!$E$15,-KJ33-KJ34,IF(KJ13,IF(AND(KJ33&gt;0,KJ18-KJ55-KJ59-KJ60-KJ61+KJ48&gt;KJ33),-KJ33,IF(KJ33=0,0,-(KJ18-KJ55-KJ59-KJ60-KJ61+KJ48))),0))</f>
        <v>0</v>
      </c>
      <c r="KK35" s="84">
        <f>IF(KK10='Bazinės prielaidos'!$E$11+'Bazinės prielaidos'!$E$15,-KK33-KK34,IF(KK13,IF(AND(KK33&gt;0,KK18-KK55-KK59-KK60-KK61+KK48&gt;KK33),-KK33,IF(KK33=0,0,-(KK18-KK55-KK59-KK60-KK61+KK48))),0))</f>
        <v>0</v>
      </c>
      <c r="KL35" s="84">
        <f>IF(KL10='Bazinės prielaidos'!$E$11+'Bazinės prielaidos'!$E$15,-KL33-KL34,IF(KL13,IF(AND(KL33&gt;0,KL18-KL55-KL59-KL60-KL61+KL48&gt;KL33),-KL33,IF(KL33=0,0,-(KL18-KL55-KL59-KL60-KL61+KL48))),0))</f>
        <v>0</v>
      </c>
      <c r="KM35" s="84">
        <f>IF(KM10='Bazinės prielaidos'!$E$11+'Bazinės prielaidos'!$E$15,-KM33-KM34,IF(KM13,IF(AND(KM33&gt;0,KM18-KM55-KM59-KM60-KM61+KM48&gt;KM33),-KM33,IF(KM33=0,0,-(KM18-KM55-KM59-KM60-KM61+KM48))),0))</f>
        <v>0</v>
      </c>
      <c r="KN35" s="84">
        <f>SUM(KB35:KM35)</f>
        <v>0</v>
      </c>
      <c r="KO35" s="84">
        <f>IF(KO10='Bazinės prielaidos'!$E$11+'Bazinės prielaidos'!$E$15,-KO33-KO34,IF(KO13,IF(AND(KO33&gt;0,KO18-KO55-KO59-KO60-KO61+KO48&gt;KO33),-KO33,IF(KO33=0,0,-(KO18-KO55-KO59-KO60-KO61+KO48))),0))</f>
        <v>0</v>
      </c>
      <c r="KP35" s="84">
        <f>IF(KP10='Bazinės prielaidos'!$E$11+'Bazinės prielaidos'!$E$15,-KP33-KP34,IF(KP13,IF(AND(KP33&gt;0,KP18-KP55-KP59-KP60-KP61+KP48&gt;KP33),-KP33,IF(KP33=0,0,-(KP18-KP55-KP59-KP60-KP61+KP48))),0))</f>
        <v>0</v>
      </c>
      <c r="KQ35" s="84">
        <f>IF(KQ10='Bazinės prielaidos'!$E$11+'Bazinės prielaidos'!$E$15,-KQ33-KQ34,IF(KQ13,IF(AND(KQ33&gt;0,KQ18-KQ55-KQ59-KQ60-KQ61+KQ48&gt;KQ33),-KQ33,IF(KQ33=0,0,-(KQ18-KQ55-KQ59-KQ60-KQ61+KQ48))),0))</f>
        <v>0</v>
      </c>
      <c r="KR35" s="84">
        <f>IF(KR10='Bazinės prielaidos'!$E$11+'Bazinės prielaidos'!$E$15,-KR33-KR34,IF(KR13,IF(AND(KR33&gt;0,KR18-KR55-KR59-KR60-KR61+KR48&gt;KR33),-KR33,IF(KR33=0,0,-(KR18-KR55-KR59-KR60-KR61+KR48))),0))</f>
        <v>0</v>
      </c>
      <c r="KS35" s="84">
        <f>IF(KS10='Bazinės prielaidos'!$E$11+'Bazinės prielaidos'!$E$15,-KS33-KS34,IF(KS13,IF(AND(KS33&gt;0,KS18-KS55-KS59-KS60-KS61+KS48&gt;KS33),-KS33,IF(KS33=0,0,-(KS18-KS55-KS59-KS60-KS61+KS48))),0))</f>
        <v>0</v>
      </c>
      <c r="KT35" s="84">
        <f>IF(KT10='Bazinės prielaidos'!$E$11+'Bazinės prielaidos'!$E$15,-KT33-KT34,IF(KT13,IF(AND(KT33&gt;0,KT18-KT55-KT59-KT60-KT61+KT48&gt;KT33),-KT33,IF(KT33=0,0,-(KT18-KT55-KT59-KT60-KT61+KT48))),0))</f>
        <v>0</v>
      </c>
      <c r="KU35" s="84">
        <f>IF(KU10='Bazinės prielaidos'!$E$11+'Bazinės prielaidos'!$E$15,-KU33-KU34,IF(KU13,IF(AND(KU33&gt;0,KU18-KU55-KU59-KU60-KU61+KU48&gt;KU33),-KU33,IF(KU33=0,0,-(KU18-KU55-KU59-KU60-KU61+KU48))),0))</f>
        <v>0</v>
      </c>
      <c r="KV35" s="84">
        <f>IF(KV10='Bazinės prielaidos'!$E$11+'Bazinės prielaidos'!$E$15,-KV33-KV34,IF(KV13,IF(AND(KV33&gt;0,KV18-KV55-KV59-KV60-KV61+KV48&gt;KV33),-KV33,IF(KV33=0,0,-(KV18-KV55-KV59-KV60-KV61+KV48))),0))</f>
        <v>0</v>
      </c>
      <c r="KW35" s="84">
        <f>IF(KW10='Bazinės prielaidos'!$E$11+'Bazinės prielaidos'!$E$15,-KW33-KW34,IF(KW13,IF(AND(KW33&gt;0,KW18-KW55-KW59-KW60-KW61+KW48&gt;KW33),-KW33,IF(KW33=0,0,-(KW18-KW55-KW59-KW60-KW61+KW48))),0))</f>
        <v>0</v>
      </c>
      <c r="KX35" s="84">
        <f>IF(KX10='Bazinės prielaidos'!$E$11+'Bazinės prielaidos'!$E$15,-KX33-KX34,IF(KX13,IF(AND(KX33&gt;0,KX18-KX55-KX59-KX60-KX61+KX48&gt;KX33),-KX33,IF(KX33=0,0,-(KX18-KX55-KX59-KX60-KX61+KX48))),0))</f>
        <v>0</v>
      </c>
      <c r="KY35" s="84">
        <f>IF(KY10='Bazinės prielaidos'!$E$11+'Bazinės prielaidos'!$E$15,-KY33-KY34,IF(KY13,IF(AND(KY33&gt;0,KY18-KY55-KY59-KY60-KY61+KY48&gt;KY33),-KY33,IF(KY33=0,0,-(KY18-KY55-KY59-KY60-KY61+KY48))),0))</f>
        <v>0</v>
      </c>
      <c r="KZ35" s="84">
        <f>IF(KZ10='Bazinės prielaidos'!$E$11+'Bazinės prielaidos'!$E$15,-KZ33-KZ34,IF(KZ13,IF(AND(KZ33&gt;0,KZ18-KZ55-KZ59-KZ60-KZ61+KZ48&gt;KZ33),-KZ33,IF(KZ33=0,0,-(KZ18-KZ55-KZ59-KZ60-KZ61+KZ48))),0))</f>
        <v>0</v>
      </c>
      <c r="LA35" s="84">
        <f>SUM(KO35:KZ35)</f>
        <v>0</v>
      </c>
      <c r="LB35" s="84">
        <f>IF(LB10='Bazinės prielaidos'!$E$11+'Bazinės prielaidos'!$E$15,-LB33-LB34,IF(LB13,IF(AND(LB33&gt;0,LB18-LB55-LB59-LB60-LB61+LB48&gt;LB33),-LB33,IF(LB33=0,0,-(LB18-LB55-LB59-LB60-LB61+LB48))),0))</f>
        <v>0</v>
      </c>
      <c r="LC35" s="84">
        <f>IF(LC10='Bazinės prielaidos'!$E$11+'Bazinės prielaidos'!$E$15,-LC33-LC34,IF(LC13,IF(AND(LC33&gt;0,LC18-LC55-LC59-LC60-LC61+LC48&gt;LC33),-LC33,IF(LC33=0,0,-(LC18-LC55-LC59-LC60-LC61+LC48))),0))</f>
        <v>0</v>
      </c>
      <c r="LD35" s="84">
        <f>IF(LD10='Bazinės prielaidos'!$E$11+'Bazinės prielaidos'!$E$15,-LD33-LD34,IF(LD13,IF(AND(LD33&gt;0,LD18-LD55-LD59-LD60-LD61+LD48&gt;LD33),-LD33,IF(LD33=0,0,-(LD18-LD55-LD59-LD60-LD61+LD48))),0))</f>
        <v>0</v>
      </c>
      <c r="LE35" s="84">
        <f>IF(LE10='Bazinės prielaidos'!$E$11+'Bazinės prielaidos'!$E$15,-LE33-LE34,IF(LE13,IF(AND(LE33&gt;0,LE18-LE55-LE59-LE60-LE61+LE48&gt;LE33),-LE33,IF(LE33=0,0,-(LE18-LE55-LE59-LE60-LE61+LE48))),0))</f>
        <v>0</v>
      </c>
      <c r="LF35" s="84">
        <f>IF(LF10='Bazinės prielaidos'!$E$11+'Bazinės prielaidos'!$E$15,-LF33-LF34,IF(LF13,IF(AND(LF33&gt;0,LF18-LF55-LF59-LF60-LF61+LF48&gt;LF33),-LF33,IF(LF33=0,0,-(LF18-LF55-LF59-LF60-LF61+LF48))),0))</f>
        <v>0</v>
      </c>
      <c r="LG35" s="84">
        <f>IF(LG10='Bazinės prielaidos'!$E$11+'Bazinės prielaidos'!$E$15,-LG33-LG34,IF(LG13,IF(AND(LG33&gt;0,LG18-LG55-LG59-LG60-LG61+LG48&gt;LG33),-LG33,IF(LG33=0,0,-(LG18-LG55-LG59-LG60-LG61+LG48))),0))</f>
        <v>0</v>
      </c>
      <c r="LH35" s="84">
        <f>IF(LH10='Bazinės prielaidos'!$E$11+'Bazinės prielaidos'!$E$15,-LH33-LH34,IF(LH13,IF(AND(LH33&gt;0,LH18-LH55-LH59-LH60-LH61+LH48&gt;LH33),-LH33,IF(LH33=0,0,-(LH18-LH55-LH59-LH60-LH61+LH48))),0))</f>
        <v>0</v>
      </c>
      <c r="LI35" s="84">
        <f>IF(LI10='Bazinės prielaidos'!$E$11+'Bazinės prielaidos'!$E$15,-LI33-LI34,IF(LI13,IF(AND(LI33&gt;0,LI18-LI55-LI59-LI60-LI61+LI48&gt;LI33),-LI33,IF(LI33=0,0,-(LI18-LI55-LI59-LI60-LI61+LI48))),0))</f>
        <v>0</v>
      </c>
      <c r="LJ35" s="84">
        <f>IF(LJ10='Bazinės prielaidos'!$E$11+'Bazinės prielaidos'!$E$15,-LJ33-LJ34,IF(LJ13,IF(AND(LJ33&gt;0,LJ18-LJ55-LJ59-LJ60-LJ61+LJ48&gt;LJ33),-LJ33,IF(LJ33=0,0,-(LJ18-LJ55-LJ59-LJ60-LJ61+LJ48))),0))</f>
        <v>0</v>
      </c>
      <c r="LK35" s="84">
        <f>IF(LK10='Bazinės prielaidos'!$E$11+'Bazinės prielaidos'!$E$15,-LK33-LK34,IF(LK13,IF(AND(LK33&gt;0,LK18-LK55-LK59-LK60-LK61+LK48&gt;LK33),-LK33,IF(LK33=0,0,-(LK18-LK55-LK59-LK60-LK61+LK48))),0))</f>
        <v>0</v>
      </c>
      <c r="LL35" s="84">
        <f>IF(LL10='Bazinės prielaidos'!$E$11+'Bazinės prielaidos'!$E$15,-LL33-LL34,IF(LL13,IF(AND(LL33&gt;0,LL18-LL55-LL59-LL60-LL61+LL48&gt;LL33),-LL33,IF(LL33=0,0,-(LL18-LL55-LL59-LL60-LL61+LL48))),0))</f>
        <v>0</v>
      </c>
      <c r="LM35" s="84">
        <f>IF(LM10='Bazinės prielaidos'!$E$11+'Bazinės prielaidos'!$E$15,-LM33-LM34,IF(LM13,IF(AND(LM33&gt;0,LM18-LM55-LM59-LM60-LM61+LM48&gt;LM33),-LM33,IF(LM33=0,0,-(LM18-LM55-LM59-LM60-LM61+LM48))),0))</f>
        <v>0</v>
      </c>
      <c r="LN35" s="84">
        <f>SUM(LB35:LM35)</f>
        <v>0</v>
      </c>
    </row>
    <row r="36" spans="1:326" s="58" customFormat="1">
      <c r="A36" s="286" t="s">
        <v>144</v>
      </c>
      <c r="B36" s="84">
        <f>B33+B34+B35</f>
        <v>0</v>
      </c>
      <c r="C36" s="84">
        <f t="shared" ref="C36:M36" si="512">C33+C34+C35</f>
        <v>0</v>
      </c>
      <c r="D36" s="84">
        <f t="shared" si="512"/>
        <v>0</v>
      </c>
      <c r="E36" s="84">
        <f t="shared" si="512"/>
        <v>0</v>
      </c>
      <c r="F36" s="84">
        <f t="shared" si="512"/>
        <v>0</v>
      </c>
      <c r="G36" s="84">
        <f t="shared" si="512"/>
        <v>0</v>
      </c>
      <c r="H36" s="84">
        <f t="shared" si="512"/>
        <v>0</v>
      </c>
      <c r="I36" s="84">
        <f t="shared" si="512"/>
        <v>0</v>
      </c>
      <c r="J36" s="84">
        <f t="shared" si="512"/>
        <v>31250</v>
      </c>
      <c r="K36" s="84">
        <f t="shared" si="512"/>
        <v>62500</v>
      </c>
      <c r="L36" s="84">
        <f t="shared" si="512"/>
        <v>93750</v>
      </c>
      <c r="M36" s="84">
        <f t="shared" si="512"/>
        <v>125000</v>
      </c>
      <c r="N36" s="84">
        <f>M36</f>
        <v>125000</v>
      </c>
      <c r="O36" s="84">
        <f>O33+O34+O35</f>
        <v>229166.66666666669</v>
      </c>
      <c r="P36" s="84">
        <f t="shared" ref="P36:Z36" si="513">P33+P34+P35</f>
        <v>333333.33333333337</v>
      </c>
      <c r="Q36" s="84">
        <f t="shared" si="513"/>
        <v>437500.00000000006</v>
      </c>
      <c r="R36" s="84">
        <f t="shared" si="513"/>
        <v>500000</v>
      </c>
      <c r="S36" s="84">
        <f t="shared" si="513"/>
        <v>500000</v>
      </c>
      <c r="T36" s="84">
        <f t="shared" si="513"/>
        <v>500000</v>
      </c>
      <c r="U36" s="84">
        <f t="shared" si="513"/>
        <v>500000</v>
      </c>
      <c r="V36" s="84">
        <f t="shared" si="513"/>
        <v>500000</v>
      </c>
      <c r="W36" s="84">
        <f t="shared" si="513"/>
        <v>500000</v>
      </c>
      <c r="X36" s="84">
        <f t="shared" si="513"/>
        <v>500000</v>
      </c>
      <c r="Y36" s="84">
        <f t="shared" si="513"/>
        <v>500000</v>
      </c>
      <c r="Z36" s="84">
        <f t="shared" si="513"/>
        <v>500000</v>
      </c>
      <c r="AA36" s="84">
        <f>Z36</f>
        <v>500000</v>
      </c>
      <c r="AB36" s="84">
        <f t="shared" ref="AB36" si="514">AB33+AB34+AB35</f>
        <v>500000.00000000006</v>
      </c>
      <c r="AC36" s="84">
        <f t="shared" ref="AC36" si="515">AC33+AC34+AC35</f>
        <v>500000.00000000006</v>
      </c>
      <c r="AD36" s="84">
        <f t="shared" ref="AD36" si="516">AD33+AD34+AD35</f>
        <v>500000.00000000006</v>
      </c>
      <c r="AE36" s="84">
        <f t="shared" ref="AE36" si="517">AE33+AE34+AE35</f>
        <v>500000.00000000006</v>
      </c>
      <c r="AF36" s="84">
        <f t="shared" ref="AF36" si="518">AF33+AF34+AF35</f>
        <v>500000.00000000006</v>
      </c>
      <c r="AG36" s="84">
        <f t="shared" ref="AG36" si="519">AG33+AG34+AG35</f>
        <v>500000.00000000006</v>
      </c>
      <c r="AH36" s="84">
        <f t="shared" ref="AH36" si="520">AH33+AH34+AH35</f>
        <v>500000.00000000006</v>
      </c>
      <c r="AI36" s="84">
        <f t="shared" ref="AI36" si="521">AI33+AI34+AI35</f>
        <v>500000.00000000006</v>
      </c>
      <c r="AJ36" s="84">
        <f t="shared" ref="AJ36" si="522">AJ33+AJ34+AJ35</f>
        <v>500000.00000000006</v>
      </c>
      <c r="AK36" s="84">
        <f t="shared" ref="AK36" si="523">AK33+AK34+AK35</f>
        <v>500000.00000000006</v>
      </c>
      <c r="AL36" s="84">
        <f t="shared" ref="AL36" si="524">AL33+AL34+AL35</f>
        <v>500000.00000000006</v>
      </c>
      <c r="AM36" s="84">
        <f t="shared" ref="AM36" si="525">AM33+AM34+AM35</f>
        <v>500000.00000000006</v>
      </c>
      <c r="AN36" s="84">
        <f>AM36</f>
        <v>500000.00000000006</v>
      </c>
      <c r="AO36" s="84">
        <f t="shared" ref="AO36:AZ36" si="526">AO33+AO34+AO35</f>
        <v>512516.72517931799</v>
      </c>
      <c r="AP36" s="84">
        <f t="shared" si="526"/>
        <v>453304.76548355579</v>
      </c>
      <c r="AQ36" s="84">
        <f t="shared" si="526"/>
        <v>393800.79257188953</v>
      </c>
      <c r="AR36" s="84">
        <f t="shared" si="526"/>
        <v>334003.58972258627</v>
      </c>
      <c r="AS36" s="84">
        <f t="shared" si="526"/>
        <v>273911.93514423922</v>
      </c>
      <c r="AT36" s="84">
        <f t="shared" si="526"/>
        <v>213524.60195464399</v>
      </c>
      <c r="AU36" s="84">
        <f t="shared" si="526"/>
        <v>152840.35815958708</v>
      </c>
      <c r="AV36" s="84">
        <f t="shared" si="526"/>
        <v>91857.9666315457</v>
      </c>
      <c r="AW36" s="84">
        <f t="shared" si="526"/>
        <v>30576.185088299098</v>
      </c>
      <c r="AX36" s="84">
        <f t="shared" si="526"/>
        <v>0</v>
      </c>
      <c r="AY36" s="84">
        <f t="shared" si="526"/>
        <v>0</v>
      </c>
      <c r="AZ36" s="84">
        <f t="shared" si="526"/>
        <v>0</v>
      </c>
      <c r="BA36" s="84">
        <f>AZ36</f>
        <v>0</v>
      </c>
      <c r="BB36" s="84">
        <f t="shared" ref="BB36:BM36" si="527">BB33+BB34+BB35</f>
        <v>0</v>
      </c>
      <c r="BC36" s="84">
        <f t="shared" si="527"/>
        <v>0</v>
      </c>
      <c r="BD36" s="84">
        <f t="shared" si="527"/>
        <v>0</v>
      </c>
      <c r="BE36" s="84">
        <f t="shared" si="527"/>
        <v>0</v>
      </c>
      <c r="BF36" s="84">
        <f t="shared" si="527"/>
        <v>0</v>
      </c>
      <c r="BG36" s="84">
        <f t="shared" si="527"/>
        <v>0</v>
      </c>
      <c r="BH36" s="84">
        <f t="shared" si="527"/>
        <v>0</v>
      </c>
      <c r="BI36" s="84">
        <f t="shared" si="527"/>
        <v>0</v>
      </c>
      <c r="BJ36" s="84">
        <f t="shared" si="527"/>
        <v>0</v>
      </c>
      <c r="BK36" s="84">
        <f t="shared" si="527"/>
        <v>0</v>
      </c>
      <c r="BL36" s="84">
        <f t="shared" si="527"/>
        <v>0</v>
      </c>
      <c r="BM36" s="84">
        <f t="shared" si="527"/>
        <v>0</v>
      </c>
      <c r="BN36" s="84">
        <f>BM36</f>
        <v>0</v>
      </c>
      <c r="BO36" s="84">
        <f t="shared" ref="BO36:BZ36" si="528">BO33+BO34+BO35</f>
        <v>0</v>
      </c>
      <c r="BP36" s="84">
        <f t="shared" si="528"/>
        <v>0</v>
      </c>
      <c r="BQ36" s="84">
        <f t="shared" si="528"/>
        <v>0</v>
      </c>
      <c r="BR36" s="84">
        <f t="shared" si="528"/>
        <v>0</v>
      </c>
      <c r="BS36" s="84">
        <f t="shared" si="528"/>
        <v>0</v>
      </c>
      <c r="BT36" s="84">
        <f t="shared" si="528"/>
        <v>0</v>
      </c>
      <c r="BU36" s="84">
        <f t="shared" si="528"/>
        <v>0</v>
      </c>
      <c r="BV36" s="84">
        <f t="shared" si="528"/>
        <v>0</v>
      </c>
      <c r="BW36" s="84">
        <f t="shared" si="528"/>
        <v>0</v>
      </c>
      <c r="BX36" s="84">
        <f t="shared" si="528"/>
        <v>0</v>
      </c>
      <c r="BY36" s="84">
        <f t="shared" si="528"/>
        <v>0</v>
      </c>
      <c r="BZ36" s="84">
        <f t="shared" si="528"/>
        <v>0</v>
      </c>
      <c r="CA36" s="84">
        <f>BZ36</f>
        <v>0</v>
      </c>
      <c r="CB36" s="84">
        <f t="shared" ref="CB36:CM36" si="529">CB33+CB34+CB35</f>
        <v>0</v>
      </c>
      <c r="CC36" s="84">
        <f t="shared" si="529"/>
        <v>0</v>
      </c>
      <c r="CD36" s="84">
        <f t="shared" si="529"/>
        <v>0</v>
      </c>
      <c r="CE36" s="84">
        <f t="shared" si="529"/>
        <v>0</v>
      </c>
      <c r="CF36" s="84">
        <f t="shared" si="529"/>
        <v>0</v>
      </c>
      <c r="CG36" s="84">
        <f t="shared" si="529"/>
        <v>0</v>
      </c>
      <c r="CH36" s="84">
        <f t="shared" si="529"/>
        <v>0</v>
      </c>
      <c r="CI36" s="84">
        <f t="shared" si="529"/>
        <v>0</v>
      </c>
      <c r="CJ36" s="84">
        <f t="shared" si="529"/>
        <v>0</v>
      </c>
      <c r="CK36" s="84">
        <f t="shared" si="529"/>
        <v>0</v>
      </c>
      <c r="CL36" s="84">
        <f t="shared" si="529"/>
        <v>0</v>
      </c>
      <c r="CM36" s="84">
        <f t="shared" si="529"/>
        <v>0</v>
      </c>
      <c r="CN36" s="84">
        <f>CM36</f>
        <v>0</v>
      </c>
      <c r="CO36" s="84">
        <f t="shared" ref="CO36:CZ36" si="530">CO33+CO34+CO35</f>
        <v>0</v>
      </c>
      <c r="CP36" s="84">
        <f t="shared" si="530"/>
        <v>0</v>
      </c>
      <c r="CQ36" s="84">
        <f t="shared" si="530"/>
        <v>0</v>
      </c>
      <c r="CR36" s="84">
        <f t="shared" si="530"/>
        <v>0</v>
      </c>
      <c r="CS36" s="84">
        <f t="shared" si="530"/>
        <v>0</v>
      </c>
      <c r="CT36" s="84">
        <f t="shared" si="530"/>
        <v>0</v>
      </c>
      <c r="CU36" s="84">
        <f t="shared" si="530"/>
        <v>0</v>
      </c>
      <c r="CV36" s="84">
        <f t="shared" si="530"/>
        <v>0</v>
      </c>
      <c r="CW36" s="84">
        <f t="shared" si="530"/>
        <v>0</v>
      </c>
      <c r="CX36" s="84">
        <f t="shared" si="530"/>
        <v>0</v>
      </c>
      <c r="CY36" s="84">
        <f t="shared" si="530"/>
        <v>0</v>
      </c>
      <c r="CZ36" s="84">
        <f t="shared" si="530"/>
        <v>0</v>
      </c>
      <c r="DA36" s="84">
        <f>CZ36</f>
        <v>0</v>
      </c>
      <c r="DB36" s="84">
        <f t="shared" ref="DB36:DK36" si="531">DB33+DB34+DB35</f>
        <v>0</v>
      </c>
      <c r="DC36" s="84">
        <f t="shared" si="531"/>
        <v>0</v>
      </c>
      <c r="DD36" s="84">
        <f t="shared" si="531"/>
        <v>0</v>
      </c>
      <c r="DE36" s="84">
        <f t="shared" si="531"/>
        <v>0</v>
      </c>
      <c r="DF36" s="84">
        <f t="shared" si="531"/>
        <v>0</v>
      </c>
      <c r="DG36" s="84">
        <f t="shared" si="531"/>
        <v>0</v>
      </c>
      <c r="DH36" s="84">
        <f t="shared" si="531"/>
        <v>0</v>
      </c>
      <c r="DI36" s="84">
        <f t="shared" si="531"/>
        <v>0</v>
      </c>
      <c r="DJ36" s="84">
        <f t="shared" si="531"/>
        <v>0</v>
      </c>
      <c r="DK36" s="84">
        <f t="shared" si="531"/>
        <v>0</v>
      </c>
      <c r="DL36" s="84">
        <f t="shared" ref="DL36:DM36" si="532">DL33+DL34+DL35</f>
        <v>0</v>
      </c>
      <c r="DM36" s="84">
        <f t="shared" si="532"/>
        <v>0</v>
      </c>
      <c r="DN36" s="84">
        <f>DM36</f>
        <v>0</v>
      </c>
      <c r="DO36" s="84">
        <f>DO33+DO34+DO35</f>
        <v>0</v>
      </c>
      <c r="DP36" s="84">
        <f t="shared" ref="DP36" si="533">DP33+DP34+DP35</f>
        <v>0</v>
      </c>
      <c r="DQ36" s="84">
        <f t="shared" ref="DQ36" si="534">DQ33+DQ34+DQ35</f>
        <v>0</v>
      </c>
      <c r="DR36" s="84">
        <f t="shared" ref="DR36" si="535">DR33+DR34+DR35</f>
        <v>0</v>
      </c>
      <c r="DS36" s="84">
        <f t="shared" ref="DS36" si="536">DS33+DS34+DS35</f>
        <v>0</v>
      </c>
      <c r="DT36" s="84">
        <f t="shared" ref="DT36" si="537">DT33+DT34+DT35</f>
        <v>0</v>
      </c>
      <c r="DU36" s="84">
        <f t="shared" ref="DU36" si="538">DU33+DU34+DU35</f>
        <v>0</v>
      </c>
      <c r="DV36" s="84">
        <f t="shared" ref="DV36" si="539">DV33+DV34+DV35</f>
        <v>0</v>
      </c>
      <c r="DW36" s="84">
        <f t="shared" ref="DW36" si="540">DW33+DW34+DW35</f>
        <v>0</v>
      </c>
      <c r="DX36" s="84">
        <f t="shared" ref="DX36" si="541">DX33+DX34+DX35</f>
        <v>0</v>
      </c>
      <c r="DY36" s="84">
        <f t="shared" ref="DY36" si="542">DY33+DY34+DY35</f>
        <v>0</v>
      </c>
      <c r="DZ36" s="84">
        <f t="shared" ref="DZ36" si="543">DZ33+DZ34+DZ35</f>
        <v>0</v>
      </c>
      <c r="EA36" s="84">
        <f>DZ36</f>
        <v>0</v>
      </c>
      <c r="EB36" s="84">
        <f>EB33+EB34+EB35</f>
        <v>0</v>
      </c>
      <c r="EC36" s="84">
        <f t="shared" ref="EC36" si="544">EC33+EC34+EC35</f>
        <v>0</v>
      </c>
      <c r="ED36" s="84">
        <f t="shared" ref="ED36" si="545">ED33+ED34+ED35</f>
        <v>0</v>
      </c>
      <c r="EE36" s="84">
        <f t="shared" ref="EE36" si="546">EE33+EE34+EE35</f>
        <v>0</v>
      </c>
      <c r="EF36" s="84">
        <f t="shared" ref="EF36" si="547">EF33+EF34+EF35</f>
        <v>0</v>
      </c>
      <c r="EG36" s="84">
        <f t="shared" ref="EG36" si="548">EG33+EG34+EG35</f>
        <v>0</v>
      </c>
      <c r="EH36" s="84">
        <f t="shared" ref="EH36" si="549">EH33+EH34+EH35</f>
        <v>0</v>
      </c>
      <c r="EI36" s="84">
        <f t="shared" ref="EI36" si="550">EI33+EI34+EI35</f>
        <v>0</v>
      </c>
      <c r="EJ36" s="84">
        <f t="shared" ref="EJ36" si="551">EJ33+EJ34+EJ35</f>
        <v>0</v>
      </c>
      <c r="EK36" s="84">
        <f t="shared" ref="EK36" si="552">EK33+EK34+EK35</f>
        <v>0</v>
      </c>
      <c r="EL36" s="84">
        <f t="shared" ref="EL36" si="553">EL33+EL34+EL35</f>
        <v>0</v>
      </c>
      <c r="EM36" s="84">
        <f t="shared" ref="EM36" si="554">EM33+EM34+EM35</f>
        <v>0</v>
      </c>
      <c r="EN36" s="84">
        <f>EM36</f>
        <v>0</v>
      </c>
      <c r="EO36" s="84">
        <f>EO33+EO34+EO35</f>
        <v>0</v>
      </c>
      <c r="EP36" s="84">
        <f t="shared" ref="EP36" si="555">EP33+EP34+EP35</f>
        <v>0</v>
      </c>
      <c r="EQ36" s="84">
        <f t="shared" ref="EQ36" si="556">EQ33+EQ34+EQ35</f>
        <v>0</v>
      </c>
      <c r="ER36" s="84">
        <f t="shared" ref="ER36" si="557">ER33+ER34+ER35</f>
        <v>0</v>
      </c>
      <c r="ES36" s="84">
        <f t="shared" ref="ES36" si="558">ES33+ES34+ES35</f>
        <v>0</v>
      </c>
      <c r="ET36" s="84">
        <f t="shared" ref="ET36" si="559">ET33+ET34+ET35</f>
        <v>0</v>
      </c>
      <c r="EU36" s="84">
        <f t="shared" ref="EU36" si="560">EU33+EU34+EU35</f>
        <v>0</v>
      </c>
      <c r="EV36" s="84">
        <f t="shared" ref="EV36" si="561">EV33+EV34+EV35</f>
        <v>0</v>
      </c>
      <c r="EW36" s="84">
        <f t="shared" ref="EW36" si="562">EW33+EW34+EW35</f>
        <v>0</v>
      </c>
      <c r="EX36" s="84">
        <f t="shared" ref="EX36" si="563">EX33+EX34+EX35</f>
        <v>0</v>
      </c>
      <c r="EY36" s="84">
        <f t="shared" ref="EY36" si="564">EY33+EY34+EY35</f>
        <v>0</v>
      </c>
      <c r="EZ36" s="84">
        <f t="shared" ref="EZ36" si="565">EZ33+EZ34+EZ35</f>
        <v>0</v>
      </c>
      <c r="FA36" s="84">
        <f>EZ36</f>
        <v>0</v>
      </c>
      <c r="FB36" s="84">
        <f>FB33+FB34+FB35</f>
        <v>0</v>
      </c>
      <c r="FC36" s="84">
        <f t="shared" ref="FC36" si="566">FC33+FC34+FC35</f>
        <v>0</v>
      </c>
      <c r="FD36" s="84">
        <f t="shared" ref="FD36" si="567">FD33+FD34+FD35</f>
        <v>0</v>
      </c>
      <c r="FE36" s="84">
        <f t="shared" ref="FE36" si="568">FE33+FE34+FE35</f>
        <v>0</v>
      </c>
      <c r="FF36" s="84">
        <f t="shared" ref="FF36" si="569">FF33+FF34+FF35</f>
        <v>0</v>
      </c>
      <c r="FG36" s="84">
        <f t="shared" ref="FG36" si="570">FG33+FG34+FG35</f>
        <v>0</v>
      </c>
      <c r="FH36" s="84">
        <f t="shared" ref="FH36" si="571">FH33+FH34+FH35</f>
        <v>0</v>
      </c>
      <c r="FI36" s="84">
        <f t="shared" ref="FI36" si="572">FI33+FI34+FI35</f>
        <v>0</v>
      </c>
      <c r="FJ36" s="84">
        <f t="shared" ref="FJ36" si="573">FJ33+FJ34+FJ35</f>
        <v>0</v>
      </c>
      <c r="FK36" s="84">
        <f t="shared" ref="FK36" si="574">FK33+FK34+FK35</f>
        <v>0</v>
      </c>
      <c r="FL36" s="84">
        <f t="shared" ref="FL36" si="575">FL33+FL34+FL35</f>
        <v>0</v>
      </c>
      <c r="FM36" s="84">
        <f t="shared" ref="FM36" si="576">FM33+FM34+FM35</f>
        <v>0</v>
      </c>
      <c r="FN36" s="84">
        <f>FM36</f>
        <v>0</v>
      </c>
      <c r="FO36" s="84">
        <f>FO33+FO34+FO35</f>
        <v>0</v>
      </c>
      <c r="FP36" s="84">
        <f t="shared" ref="FP36" si="577">FP33+FP34+FP35</f>
        <v>0</v>
      </c>
      <c r="FQ36" s="84">
        <f t="shared" ref="FQ36" si="578">FQ33+FQ34+FQ35</f>
        <v>0</v>
      </c>
      <c r="FR36" s="84">
        <f t="shared" ref="FR36" si="579">FR33+FR34+FR35</f>
        <v>0</v>
      </c>
      <c r="FS36" s="84">
        <f t="shared" ref="FS36" si="580">FS33+FS34+FS35</f>
        <v>0</v>
      </c>
      <c r="FT36" s="84">
        <f t="shared" ref="FT36" si="581">FT33+FT34+FT35</f>
        <v>0</v>
      </c>
      <c r="FU36" s="84">
        <f t="shared" ref="FU36" si="582">FU33+FU34+FU35</f>
        <v>0</v>
      </c>
      <c r="FV36" s="84">
        <f t="shared" ref="FV36" si="583">FV33+FV34+FV35</f>
        <v>0</v>
      </c>
      <c r="FW36" s="84">
        <f t="shared" ref="FW36" si="584">FW33+FW34+FW35</f>
        <v>0</v>
      </c>
      <c r="FX36" s="84">
        <f t="shared" ref="FX36" si="585">FX33+FX34+FX35</f>
        <v>0</v>
      </c>
      <c r="FY36" s="84">
        <f t="shared" ref="FY36" si="586">FY33+FY34+FY35</f>
        <v>0</v>
      </c>
      <c r="FZ36" s="84">
        <f t="shared" ref="FZ36" si="587">FZ33+FZ34+FZ35</f>
        <v>0</v>
      </c>
      <c r="GA36" s="84">
        <f>FZ36</f>
        <v>0</v>
      </c>
      <c r="GB36" s="84">
        <f>GB33+GB34+GB35</f>
        <v>0</v>
      </c>
      <c r="GC36" s="84">
        <f t="shared" ref="GC36" si="588">GC33+GC34+GC35</f>
        <v>0</v>
      </c>
      <c r="GD36" s="84">
        <f t="shared" ref="GD36" si="589">GD33+GD34+GD35</f>
        <v>0</v>
      </c>
      <c r="GE36" s="84">
        <f t="shared" ref="GE36" si="590">GE33+GE34+GE35</f>
        <v>0</v>
      </c>
      <c r="GF36" s="84">
        <f t="shared" ref="GF36" si="591">GF33+GF34+GF35</f>
        <v>0</v>
      </c>
      <c r="GG36" s="84">
        <f t="shared" ref="GG36" si="592">GG33+GG34+GG35</f>
        <v>0</v>
      </c>
      <c r="GH36" s="84">
        <f t="shared" ref="GH36" si="593">GH33+GH34+GH35</f>
        <v>0</v>
      </c>
      <c r="GI36" s="84">
        <f t="shared" ref="GI36" si="594">GI33+GI34+GI35</f>
        <v>0</v>
      </c>
      <c r="GJ36" s="84">
        <f t="shared" ref="GJ36" si="595">GJ33+GJ34+GJ35</f>
        <v>0</v>
      </c>
      <c r="GK36" s="84">
        <f t="shared" ref="GK36" si="596">GK33+GK34+GK35</f>
        <v>0</v>
      </c>
      <c r="GL36" s="84">
        <f t="shared" ref="GL36" si="597">GL33+GL34+GL35</f>
        <v>0</v>
      </c>
      <c r="GM36" s="84">
        <f t="shared" ref="GM36" si="598">GM33+GM34+GM35</f>
        <v>0</v>
      </c>
      <c r="GN36" s="84">
        <f>GM36</f>
        <v>0</v>
      </c>
      <c r="GO36" s="84">
        <f>GO33+GO34+GO35</f>
        <v>0</v>
      </c>
      <c r="GP36" s="84">
        <f t="shared" ref="GP36:GZ36" si="599">GP33+GP34+GP35</f>
        <v>0</v>
      </c>
      <c r="GQ36" s="84">
        <f t="shared" si="599"/>
        <v>0</v>
      </c>
      <c r="GR36" s="84">
        <f t="shared" si="599"/>
        <v>0</v>
      </c>
      <c r="GS36" s="84">
        <f t="shared" si="599"/>
        <v>0</v>
      </c>
      <c r="GT36" s="84">
        <f t="shared" si="599"/>
        <v>0</v>
      </c>
      <c r="GU36" s="84">
        <f t="shared" si="599"/>
        <v>0</v>
      </c>
      <c r="GV36" s="84">
        <f t="shared" si="599"/>
        <v>0</v>
      </c>
      <c r="GW36" s="84">
        <f t="shared" si="599"/>
        <v>0</v>
      </c>
      <c r="GX36" s="84">
        <f t="shared" si="599"/>
        <v>0</v>
      </c>
      <c r="GY36" s="84">
        <f t="shared" si="599"/>
        <v>0</v>
      </c>
      <c r="GZ36" s="84">
        <f t="shared" si="599"/>
        <v>0</v>
      </c>
      <c r="HA36" s="84">
        <f>GZ36</f>
        <v>0</v>
      </c>
      <c r="HB36" s="84">
        <f>HB33+HB34+HB35</f>
        <v>0</v>
      </c>
      <c r="HC36" s="84">
        <f t="shared" ref="HC36:HM36" si="600">HC33+HC34+HC35</f>
        <v>0</v>
      </c>
      <c r="HD36" s="84">
        <f t="shared" si="600"/>
        <v>0</v>
      </c>
      <c r="HE36" s="84">
        <f t="shared" si="600"/>
        <v>0</v>
      </c>
      <c r="HF36" s="84">
        <f t="shared" si="600"/>
        <v>0</v>
      </c>
      <c r="HG36" s="84">
        <f t="shared" si="600"/>
        <v>0</v>
      </c>
      <c r="HH36" s="84">
        <f t="shared" si="600"/>
        <v>0</v>
      </c>
      <c r="HI36" s="84">
        <f t="shared" si="600"/>
        <v>0</v>
      </c>
      <c r="HJ36" s="84">
        <f t="shared" si="600"/>
        <v>0</v>
      </c>
      <c r="HK36" s="84">
        <f t="shared" si="600"/>
        <v>0</v>
      </c>
      <c r="HL36" s="84">
        <f t="shared" si="600"/>
        <v>0</v>
      </c>
      <c r="HM36" s="84">
        <f t="shared" si="600"/>
        <v>0</v>
      </c>
      <c r="HN36" s="84">
        <f>HM36</f>
        <v>0</v>
      </c>
      <c r="HO36" s="84">
        <f>HO33+HO34+HO35</f>
        <v>0</v>
      </c>
      <c r="HP36" s="84">
        <f t="shared" ref="HP36:HZ36" si="601">HP33+HP34+HP35</f>
        <v>0</v>
      </c>
      <c r="HQ36" s="84">
        <f t="shared" si="601"/>
        <v>0</v>
      </c>
      <c r="HR36" s="84">
        <f t="shared" si="601"/>
        <v>0</v>
      </c>
      <c r="HS36" s="84">
        <f t="shared" si="601"/>
        <v>0</v>
      </c>
      <c r="HT36" s="84">
        <f t="shared" si="601"/>
        <v>0</v>
      </c>
      <c r="HU36" s="84">
        <f t="shared" si="601"/>
        <v>0</v>
      </c>
      <c r="HV36" s="84">
        <f t="shared" si="601"/>
        <v>0</v>
      </c>
      <c r="HW36" s="84">
        <f t="shared" si="601"/>
        <v>0</v>
      </c>
      <c r="HX36" s="84">
        <f t="shared" si="601"/>
        <v>0</v>
      </c>
      <c r="HY36" s="84">
        <f t="shared" si="601"/>
        <v>0</v>
      </c>
      <c r="HZ36" s="84">
        <f t="shared" si="601"/>
        <v>0</v>
      </c>
      <c r="IA36" s="84">
        <f>HZ36</f>
        <v>0</v>
      </c>
      <c r="IB36" s="84">
        <f>IB33+IB34+IB35</f>
        <v>0</v>
      </c>
      <c r="IC36" s="84">
        <f t="shared" ref="IC36:IM36" si="602">IC33+IC34+IC35</f>
        <v>0</v>
      </c>
      <c r="ID36" s="84">
        <f t="shared" si="602"/>
        <v>0</v>
      </c>
      <c r="IE36" s="84">
        <f t="shared" si="602"/>
        <v>0</v>
      </c>
      <c r="IF36" s="84">
        <f t="shared" si="602"/>
        <v>0</v>
      </c>
      <c r="IG36" s="84">
        <f t="shared" si="602"/>
        <v>0</v>
      </c>
      <c r="IH36" s="84">
        <f t="shared" si="602"/>
        <v>0</v>
      </c>
      <c r="II36" s="84">
        <f t="shared" si="602"/>
        <v>0</v>
      </c>
      <c r="IJ36" s="84">
        <f t="shared" si="602"/>
        <v>0</v>
      </c>
      <c r="IK36" s="84">
        <f t="shared" si="602"/>
        <v>0</v>
      </c>
      <c r="IL36" s="84">
        <f t="shared" si="602"/>
        <v>0</v>
      </c>
      <c r="IM36" s="84">
        <f t="shared" si="602"/>
        <v>0</v>
      </c>
      <c r="IN36" s="84">
        <f>IM36</f>
        <v>0</v>
      </c>
      <c r="IO36" s="84">
        <f>IO33+IO34+IO35</f>
        <v>0</v>
      </c>
      <c r="IP36" s="84">
        <f t="shared" ref="IP36:IZ36" si="603">IP33+IP34+IP35</f>
        <v>0</v>
      </c>
      <c r="IQ36" s="84">
        <f t="shared" si="603"/>
        <v>0</v>
      </c>
      <c r="IR36" s="84">
        <f t="shared" si="603"/>
        <v>0</v>
      </c>
      <c r="IS36" s="84">
        <f t="shared" si="603"/>
        <v>0</v>
      </c>
      <c r="IT36" s="84">
        <f t="shared" si="603"/>
        <v>0</v>
      </c>
      <c r="IU36" s="84">
        <f t="shared" si="603"/>
        <v>0</v>
      </c>
      <c r="IV36" s="84">
        <f t="shared" si="603"/>
        <v>0</v>
      </c>
      <c r="IW36" s="84">
        <f t="shared" si="603"/>
        <v>0</v>
      </c>
      <c r="IX36" s="84">
        <f t="shared" si="603"/>
        <v>0</v>
      </c>
      <c r="IY36" s="84">
        <f t="shared" si="603"/>
        <v>0</v>
      </c>
      <c r="IZ36" s="84">
        <f t="shared" si="603"/>
        <v>0</v>
      </c>
      <c r="JA36" s="84">
        <f>IZ36</f>
        <v>0</v>
      </c>
      <c r="JB36" s="84">
        <f>JB33+JB34+JB35</f>
        <v>0</v>
      </c>
      <c r="JC36" s="84">
        <f t="shared" ref="JC36:JM36" si="604">JC33+JC34+JC35</f>
        <v>0</v>
      </c>
      <c r="JD36" s="84">
        <f t="shared" si="604"/>
        <v>0</v>
      </c>
      <c r="JE36" s="84">
        <f t="shared" si="604"/>
        <v>0</v>
      </c>
      <c r="JF36" s="84">
        <f t="shared" si="604"/>
        <v>0</v>
      </c>
      <c r="JG36" s="84">
        <f t="shared" si="604"/>
        <v>0</v>
      </c>
      <c r="JH36" s="84">
        <f t="shared" si="604"/>
        <v>0</v>
      </c>
      <c r="JI36" s="84">
        <f t="shared" si="604"/>
        <v>0</v>
      </c>
      <c r="JJ36" s="84">
        <f t="shared" si="604"/>
        <v>0</v>
      </c>
      <c r="JK36" s="84">
        <f t="shared" si="604"/>
        <v>0</v>
      </c>
      <c r="JL36" s="84">
        <f t="shared" si="604"/>
        <v>0</v>
      </c>
      <c r="JM36" s="84">
        <f t="shared" si="604"/>
        <v>0</v>
      </c>
      <c r="JN36" s="84">
        <f>JM36</f>
        <v>0</v>
      </c>
      <c r="JO36" s="84">
        <f>JO33+JO34+JO35</f>
        <v>0</v>
      </c>
      <c r="JP36" s="84">
        <f t="shared" ref="JP36:JZ36" si="605">JP33+JP34+JP35</f>
        <v>0</v>
      </c>
      <c r="JQ36" s="84">
        <f t="shared" si="605"/>
        <v>0</v>
      </c>
      <c r="JR36" s="84">
        <f t="shared" si="605"/>
        <v>0</v>
      </c>
      <c r="JS36" s="84">
        <f t="shared" si="605"/>
        <v>0</v>
      </c>
      <c r="JT36" s="84">
        <f t="shared" si="605"/>
        <v>0</v>
      </c>
      <c r="JU36" s="84">
        <f t="shared" si="605"/>
        <v>0</v>
      </c>
      <c r="JV36" s="84">
        <f t="shared" si="605"/>
        <v>0</v>
      </c>
      <c r="JW36" s="84">
        <f t="shared" si="605"/>
        <v>0</v>
      </c>
      <c r="JX36" s="84">
        <f t="shared" si="605"/>
        <v>0</v>
      </c>
      <c r="JY36" s="84">
        <f t="shared" si="605"/>
        <v>0</v>
      </c>
      <c r="JZ36" s="84">
        <f t="shared" si="605"/>
        <v>0</v>
      </c>
      <c r="KA36" s="84">
        <f>JZ36</f>
        <v>0</v>
      </c>
      <c r="KB36" s="84">
        <f>KB33+KB34+KB35</f>
        <v>0</v>
      </c>
      <c r="KC36" s="84">
        <f t="shared" ref="KC36:KM36" si="606">KC33+KC34+KC35</f>
        <v>0</v>
      </c>
      <c r="KD36" s="84">
        <f t="shared" si="606"/>
        <v>0</v>
      </c>
      <c r="KE36" s="84">
        <f t="shared" si="606"/>
        <v>0</v>
      </c>
      <c r="KF36" s="84">
        <f t="shared" si="606"/>
        <v>0</v>
      </c>
      <c r="KG36" s="84">
        <f t="shared" si="606"/>
        <v>0</v>
      </c>
      <c r="KH36" s="84">
        <f t="shared" si="606"/>
        <v>0</v>
      </c>
      <c r="KI36" s="84">
        <f t="shared" si="606"/>
        <v>0</v>
      </c>
      <c r="KJ36" s="84">
        <f t="shared" si="606"/>
        <v>0</v>
      </c>
      <c r="KK36" s="84">
        <f t="shared" si="606"/>
        <v>0</v>
      </c>
      <c r="KL36" s="84">
        <f t="shared" si="606"/>
        <v>0</v>
      </c>
      <c r="KM36" s="84">
        <f t="shared" si="606"/>
        <v>0</v>
      </c>
      <c r="KN36" s="84">
        <f>KM36</f>
        <v>0</v>
      </c>
      <c r="KO36" s="84">
        <f>KO33+KO34+KO35</f>
        <v>0</v>
      </c>
      <c r="KP36" s="84">
        <f t="shared" ref="KP36:KZ36" si="607">KP33+KP34+KP35</f>
        <v>0</v>
      </c>
      <c r="KQ36" s="84">
        <f t="shared" si="607"/>
        <v>0</v>
      </c>
      <c r="KR36" s="84">
        <f t="shared" si="607"/>
        <v>0</v>
      </c>
      <c r="KS36" s="84">
        <f t="shared" si="607"/>
        <v>0</v>
      </c>
      <c r="KT36" s="84">
        <f t="shared" si="607"/>
        <v>0</v>
      </c>
      <c r="KU36" s="84">
        <f t="shared" si="607"/>
        <v>0</v>
      </c>
      <c r="KV36" s="84">
        <f t="shared" si="607"/>
        <v>0</v>
      </c>
      <c r="KW36" s="84">
        <f t="shared" si="607"/>
        <v>0</v>
      </c>
      <c r="KX36" s="84">
        <f t="shared" si="607"/>
        <v>0</v>
      </c>
      <c r="KY36" s="84">
        <f t="shared" si="607"/>
        <v>0</v>
      </c>
      <c r="KZ36" s="84">
        <f t="shared" si="607"/>
        <v>0</v>
      </c>
      <c r="LA36" s="84">
        <f>KZ36</f>
        <v>0</v>
      </c>
      <c r="LB36" s="84">
        <f>LB33+LB34+LB35</f>
        <v>0</v>
      </c>
      <c r="LC36" s="84">
        <f t="shared" ref="LC36:LM36" si="608">LC33+LC34+LC35</f>
        <v>0</v>
      </c>
      <c r="LD36" s="84">
        <f t="shared" si="608"/>
        <v>0</v>
      </c>
      <c r="LE36" s="84">
        <f t="shared" si="608"/>
        <v>0</v>
      </c>
      <c r="LF36" s="84">
        <f t="shared" si="608"/>
        <v>0</v>
      </c>
      <c r="LG36" s="84">
        <f t="shared" si="608"/>
        <v>0</v>
      </c>
      <c r="LH36" s="84">
        <f t="shared" si="608"/>
        <v>0</v>
      </c>
      <c r="LI36" s="84">
        <f t="shared" si="608"/>
        <v>0</v>
      </c>
      <c r="LJ36" s="84">
        <f t="shared" si="608"/>
        <v>0</v>
      </c>
      <c r="LK36" s="84">
        <f t="shared" si="608"/>
        <v>0</v>
      </c>
      <c r="LL36" s="84">
        <f t="shared" si="608"/>
        <v>0</v>
      </c>
      <c r="LM36" s="84">
        <f t="shared" si="608"/>
        <v>0</v>
      </c>
      <c r="LN36" s="84">
        <f>LM36</f>
        <v>0</v>
      </c>
    </row>
    <row r="37" spans="1:326" s="58" customFormat="1">
      <c r="A37" s="286" t="s">
        <v>143</v>
      </c>
      <c r="B37" s="84"/>
      <c r="C37" s="84">
        <f>+B36*'Dalyvio prielaidos'!$E$160/12</f>
        <v>0</v>
      </c>
      <c r="D37" s="84">
        <f>+C36*'Dalyvio prielaidos'!$E$160/12</f>
        <v>0</v>
      </c>
      <c r="E37" s="84">
        <f>+D36*'Dalyvio prielaidos'!$E$160/12</f>
        <v>0</v>
      </c>
      <c r="F37" s="84">
        <f>+E36*'Dalyvio prielaidos'!$E$160/12</f>
        <v>0</v>
      </c>
      <c r="G37" s="84">
        <f>+F36*'Dalyvio prielaidos'!$E$160/12</f>
        <v>0</v>
      </c>
      <c r="H37" s="84">
        <f>+G36*'Dalyvio prielaidos'!$E$160/12</f>
        <v>0</v>
      </c>
      <c r="I37" s="84">
        <f>+H36*'Dalyvio prielaidos'!$E$160/12</f>
        <v>0</v>
      </c>
      <c r="J37" s="84">
        <f>+I36*'Dalyvio prielaidos'!$E$160/12</f>
        <v>0</v>
      </c>
      <c r="K37" s="84">
        <f>+J36*'Dalyvio prielaidos'!$E$160/12</f>
        <v>130.20833333333334</v>
      </c>
      <c r="L37" s="84">
        <f>+K36*'Dalyvio prielaidos'!$E$160/12</f>
        <v>260.41666666666669</v>
      </c>
      <c r="M37" s="84">
        <f>+L36*'Dalyvio prielaidos'!$E$160/12</f>
        <v>390.625</v>
      </c>
      <c r="N37" s="84">
        <f>SUM(B37:M37)</f>
        <v>781.25</v>
      </c>
      <c r="O37" s="84">
        <f>+N36*'Dalyvio prielaidos'!$E$160/12</f>
        <v>520.83333333333337</v>
      </c>
      <c r="P37" s="84">
        <f>+O36*'Dalyvio prielaidos'!$E$160/12</f>
        <v>954.86111111111131</v>
      </c>
      <c r="Q37" s="84">
        <f>+P36*'Dalyvio prielaidos'!$E$160/12</f>
        <v>1388.8888888888889</v>
      </c>
      <c r="R37" s="84">
        <f>+Q36*'Dalyvio prielaidos'!$E$160/12</f>
        <v>1822.916666666667</v>
      </c>
      <c r="S37" s="84">
        <f>+R36*'Dalyvio prielaidos'!$E$160/12</f>
        <v>2083.3333333333335</v>
      </c>
      <c r="T37" s="84">
        <f>+S36*'Dalyvio prielaidos'!$E$160/12</f>
        <v>2083.3333333333335</v>
      </c>
      <c r="U37" s="84">
        <f>+T36*'Dalyvio prielaidos'!$E$160/12</f>
        <v>2083.3333333333335</v>
      </c>
      <c r="V37" s="84">
        <f>+U36*'Dalyvio prielaidos'!$E$160/12</f>
        <v>2083.3333333333335</v>
      </c>
      <c r="W37" s="84">
        <f>+V36*'Dalyvio prielaidos'!$E$160/12</f>
        <v>2083.3333333333335</v>
      </c>
      <c r="X37" s="84">
        <f>+W36*'Dalyvio prielaidos'!$E$160/12</f>
        <v>2083.3333333333335</v>
      </c>
      <c r="Y37" s="84">
        <f>+X36*'Dalyvio prielaidos'!$E$160/12</f>
        <v>2083.3333333333335</v>
      </c>
      <c r="Z37" s="84">
        <f>+Y36*'Dalyvio prielaidos'!$E$160/12</f>
        <v>2083.3333333333335</v>
      </c>
      <c r="AA37" s="84">
        <f>SUM(O37:Z37)</f>
        <v>21354.166666666668</v>
      </c>
      <c r="AB37" s="84">
        <f>+AA36*'Dalyvio prielaidos'!$E$160/12</f>
        <v>2083.3333333333335</v>
      </c>
      <c r="AC37" s="84">
        <f>+AB36*'Dalyvio prielaidos'!$E$160/12</f>
        <v>2083.3333333333335</v>
      </c>
      <c r="AD37" s="84">
        <f>+AC36*'Dalyvio prielaidos'!$E$160/12</f>
        <v>2083.3333333333335</v>
      </c>
      <c r="AE37" s="84">
        <f>+AD36*'Dalyvio prielaidos'!$E$160/12</f>
        <v>2083.3333333333335</v>
      </c>
      <c r="AF37" s="84">
        <f>+AE36*'Dalyvio prielaidos'!$E$160/12</f>
        <v>2083.3333333333335</v>
      </c>
      <c r="AG37" s="84">
        <f>+AF36*'Dalyvio prielaidos'!$E$160/12</f>
        <v>2083.3333333333335</v>
      </c>
      <c r="AH37" s="84">
        <f>+AG36*'Dalyvio prielaidos'!$E$160/12</f>
        <v>2083.3333333333335</v>
      </c>
      <c r="AI37" s="84">
        <f>+AH36*'Dalyvio prielaidos'!$E$160/12</f>
        <v>2083.3333333333335</v>
      </c>
      <c r="AJ37" s="84">
        <f>+AI36*'Dalyvio prielaidos'!$E$160/12</f>
        <v>2083.3333333333335</v>
      </c>
      <c r="AK37" s="84">
        <f>+AJ36*'Dalyvio prielaidos'!$E$160/12</f>
        <v>2083.3333333333335</v>
      </c>
      <c r="AL37" s="84">
        <f>+AK36*'Dalyvio prielaidos'!$E$160/12</f>
        <v>2083.3333333333335</v>
      </c>
      <c r="AM37" s="84">
        <f>+AL36*'Dalyvio prielaidos'!$E$160/12</f>
        <v>2083.3333333333335</v>
      </c>
      <c r="AN37" s="84">
        <f>SUM(AB37:AM37)</f>
        <v>24999.999999999996</v>
      </c>
      <c r="AO37" s="84">
        <f>+AN36*'Dalyvio prielaidos'!$E$160/12</f>
        <v>2083.3333333333335</v>
      </c>
      <c r="AP37" s="84">
        <f>+AO36*'Dalyvio prielaidos'!$E$160/12</f>
        <v>2135.4863549138249</v>
      </c>
      <c r="AQ37" s="84">
        <f>+AP36*'Dalyvio prielaidos'!$E$160/12</f>
        <v>1888.7698561814825</v>
      </c>
      <c r="AR37" s="84">
        <f>+AQ36*'Dalyvio prielaidos'!$E$160/12</f>
        <v>1640.8366357162065</v>
      </c>
      <c r="AS37" s="84">
        <f>+AR36*'Dalyvio prielaidos'!$E$160/12</f>
        <v>1391.6816238441095</v>
      </c>
      <c r="AT37" s="84">
        <f>+AS36*'Dalyvio prielaidos'!$E$160/12</f>
        <v>1141.2997297676636</v>
      </c>
      <c r="AU37" s="84">
        <f>+AT36*'Dalyvio prielaidos'!$E$160/12</f>
        <v>889.68584147768343</v>
      </c>
      <c r="AV37" s="84">
        <f>+AU36*'Dalyvio prielaidos'!$E$160/12</f>
        <v>636.83482566494615</v>
      </c>
      <c r="AW37" s="84">
        <f>+AV36*'Dalyvio prielaidos'!$E$160/12</f>
        <v>382.74152763144042</v>
      </c>
      <c r="AX37" s="84">
        <f>+AW36*'Dalyvio prielaidos'!$E$160/12</f>
        <v>127.40077120124624</v>
      </c>
      <c r="AY37" s="84">
        <f>+AX36*'Dalyvio prielaidos'!$E$160/12</f>
        <v>0</v>
      </c>
      <c r="AZ37" s="84">
        <f>+AY36*'Dalyvio prielaidos'!$E$160/12</f>
        <v>0</v>
      </c>
      <c r="BA37" s="84">
        <f>SUM(AO37:AZ37)</f>
        <v>12318.070499731935</v>
      </c>
      <c r="BB37" s="84">
        <f>+BA36*'Dalyvio prielaidos'!$E$160/12</f>
        <v>0</v>
      </c>
      <c r="BC37" s="84">
        <f>+BB36*'Dalyvio prielaidos'!$E$160/12</f>
        <v>0</v>
      </c>
      <c r="BD37" s="84">
        <f>+BC36*'Dalyvio prielaidos'!$E$160/12</f>
        <v>0</v>
      </c>
      <c r="BE37" s="84">
        <f>+BD36*'Dalyvio prielaidos'!$E$160/12</f>
        <v>0</v>
      </c>
      <c r="BF37" s="84">
        <f>+BE36*'Dalyvio prielaidos'!$E$160/12</f>
        <v>0</v>
      </c>
      <c r="BG37" s="84">
        <f>+BF36*'Dalyvio prielaidos'!$E$160/12</f>
        <v>0</v>
      </c>
      <c r="BH37" s="84">
        <f>+BG36*'Dalyvio prielaidos'!$E$160/12</f>
        <v>0</v>
      </c>
      <c r="BI37" s="84">
        <f>+BH36*'Dalyvio prielaidos'!$E$160/12</f>
        <v>0</v>
      </c>
      <c r="BJ37" s="84">
        <f>+BI36*'Dalyvio prielaidos'!$E$160/12</f>
        <v>0</v>
      </c>
      <c r="BK37" s="84">
        <f>+BJ36*'Dalyvio prielaidos'!$E$160/12</f>
        <v>0</v>
      </c>
      <c r="BL37" s="84">
        <f>+BK36*'Dalyvio prielaidos'!$E$160/12</f>
        <v>0</v>
      </c>
      <c r="BM37" s="84">
        <f>+BL36*'Dalyvio prielaidos'!$E$160/12</f>
        <v>0</v>
      </c>
      <c r="BN37" s="84">
        <f>SUM(BB37:BM37)</f>
        <v>0</v>
      </c>
      <c r="BO37" s="84">
        <f>+BN36*'Dalyvio prielaidos'!$E$160/12</f>
        <v>0</v>
      </c>
      <c r="BP37" s="84">
        <f>+BO36*'Dalyvio prielaidos'!$E$160/12</f>
        <v>0</v>
      </c>
      <c r="BQ37" s="84">
        <f>+BP36*'Dalyvio prielaidos'!$E$160/12</f>
        <v>0</v>
      </c>
      <c r="BR37" s="84">
        <f>+BQ36*'Dalyvio prielaidos'!$E$160/12</f>
        <v>0</v>
      </c>
      <c r="BS37" s="84">
        <f>+BR36*'Dalyvio prielaidos'!$E$160/12</f>
        <v>0</v>
      </c>
      <c r="BT37" s="84">
        <f>+BS36*'Dalyvio prielaidos'!$E$160/12</f>
        <v>0</v>
      </c>
      <c r="BU37" s="84">
        <f>+BT36*'Dalyvio prielaidos'!$E$160/12</f>
        <v>0</v>
      </c>
      <c r="BV37" s="84">
        <f>+BU36*'Dalyvio prielaidos'!$E$160/12</f>
        <v>0</v>
      </c>
      <c r="BW37" s="84">
        <f>+BV36*'Dalyvio prielaidos'!$E$160/12</f>
        <v>0</v>
      </c>
      <c r="BX37" s="84">
        <f>+BW36*'Dalyvio prielaidos'!$E$160/12</f>
        <v>0</v>
      </c>
      <c r="BY37" s="84">
        <f>+BX36*'Dalyvio prielaidos'!$E$160/12</f>
        <v>0</v>
      </c>
      <c r="BZ37" s="84">
        <f>+BY36*'Dalyvio prielaidos'!$E$160/12</f>
        <v>0</v>
      </c>
      <c r="CA37" s="84">
        <f>SUM(BO37:BZ37)</f>
        <v>0</v>
      </c>
      <c r="CB37" s="84">
        <f>+CA36*'Dalyvio prielaidos'!$E$160/12</f>
        <v>0</v>
      </c>
      <c r="CC37" s="84">
        <f>+CB36*'Dalyvio prielaidos'!$E$160/12</f>
        <v>0</v>
      </c>
      <c r="CD37" s="84">
        <f>+CC36*'Dalyvio prielaidos'!$E$160/12</f>
        <v>0</v>
      </c>
      <c r="CE37" s="84">
        <f>+CD36*'Dalyvio prielaidos'!$E$160/12</f>
        <v>0</v>
      </c>
      <c r="CF37" s="84">
        <f>+CE36*'Dalyvio prielaidos'!$E$160/12</f>
        <v>0</v>
      </c>
      <c r="CG37" s="84">
        <f>+CF36*'Dalyvio prielaidos'!$E$160/12</f>
        <v>0</v>
      </c>
      <c r="CH37" s="84">
        <f>+CG36*'Dalyvio prielaidos'!$E$160/12</f>
        <v>0</v>
      </c>
      <c r="CI37" s="84">
        <f>+CH36*'Dalyvio prielaidos'!$E$160/12</f>
        <v>0</v>
      </c>
      <c r="CJ37" s="84">
        <f>+CI36*'Dalyvio prielaidos'!$E$160/12</f>
        <v>0</v>
      </c>
      <c r="CK37" s="84">
        <f>+CJ36*'Dalyvio prielaidos'!$E$160/12</f>
        <v>0</v>
      </c>
      <c r="CL37" s="84">
        <f>+CK36*'Dalyvio prielaidos'!$E$160/12</f>
        <v>0</v>
      </c>
      <c r="CM37" s="84">
        <f>+CL36*'Dalyvio prielaidos'!$E$160/12</f>
        <v>0</v>
      </c>
      <c r="CN37" s="84">
        <f>SUM(CB37:CM37)</f>
        <v>0</v>
      </c>
      <c r="CO37" s="84">
        <f>+CN36*'Dalyvio prielaidos'!$E$160/12</f>
        <v>0</v>
      </c>
      <c r="CP37" s="84">
        <f>+CO36*'Dalyvio prielaidos'!$E$160/12</f>
        <v>0</v>
      </c>
      <c r="CQ37" s="84">
        <f>+CP36*'Dalyvio prielaidos'!$E$160/12</f>
        <v>0</v>
      </c>
      <c r="CR37" s="84">
        <f>+CQ36*'Dalyvio prielaidos'!$E$160/12</f>
        <v>0</v>
      </c>
      <c r="CS37" s="84">
        <f>+CR36*'Dalyvio prielaidos'!$E$160/12</f>
        <v>0</v>
      </c>
      <c r="CT37" s="84">
        <f>+CS36*'Dalyvio prielaidos'!$E$160/12</f>
        <v>0</v>
      </c>
      <c r="CU37" s="84">
        <f>+CT36*'Dalyvio prielaidos'!$E$160/12</f>
        <v>0</v>
      </c>
      <c r="CV37" s="84">
        <f>+CU36*'Dalyvio prielaidos'!$E$160/12</f>
        <v>0</v>
      </c>
      <c r="CW37" s="84">
        <f>+CV36*'Dalyvio prielaidos'!$E$160/12</f>
        <v>0</v>
      </c>
      <c r="CX37" s="84">
        <f>+CW36*'Dalyvio prielaidos'!$E$160/12</f>
        <v>0</v>
      </c>
      <c r="CY37" s="84">
        <f>+CX36*'Dalyvio prielaidos'!$E$160/12</f>
        <v>0</v>
      </c>
      <c r="CZ37" s="84">
        <f>+CY36*'Dalyvio prielaidos'!$E$160/12</f>
        <v>0</v>
      </c>
      <c r="DA37" s="84">
        <f>SUM(CO37:CZ37)</f>
        <v>0</v>
      </c>
      <c r="DB37" s="84">
        <f>+DA36*'Dalyvio prielaidos'!$E$160/12</f>
        <v>0</v>
      </c>
      <c r="DC37" s="84">
        <f>+DB36*'Dalyvio prielaidos'!$E$160/12</f>
        <v>0</v>
      </c>
      <c r="DD37" s="84">
        <f>+DC36*'Dalyvio prielaidos'!$E$160/12</f>
        <v>0</v>
      </c>
      <c r="DE37" s="84">
        <f>+DD36*'Dalyvio prielaidos'!$E$160/12</f>
        <v>0</v>
      </c>
      <c r="DF37" s="84">
        <f>+DE36*'Dalyvio prielaidos'!$E$160/12</f>
        <v>0</v>
      </c>
      <c r="DG37" s="84">
        <f>+DF36*'Dalyvio prielaidos'!$E$160/12</f>
        <v>0</v>
      </c>
      <c r="DH37" s="84">
        <f>+DG36*'Dalyvio prielaidos'!$E$160/12</f>
        <v>0</v>
      </c>
      <c r="DI37" s="84">
        <f>+DH36*'Dalyvio prielaidos'!$E$160/12</f>
        <v>0</v>
      </c>
      <c r="DJ37" s="84">
        <f>+DI36*'Dalyvio prielaidos'!$E$160/12</f>
        <v>0</v>
      </c>
      <c r="DK37" s="84">
        <f>+DJ36*'Dalyvio prielaidos'!$E$160/12</f>
        <v>0</v>
      </c>
      <c r="DL37" s="84">
        <f>+DK36*'Dalyvio prielaidos'!$E$160/12</f>
        <v>0</v>
      </c>
      <c r="DM37" s="84">
        <f>+DL36*'Dalyvio prielaidos'!$E$160/12</f>
        <v>0</v>
      </c>
      <c r="DN37" s="84">
        <f>SUM(DB37:DM37)</f>
        <v>0</v>
      </c>
      <c r="DO37" s="84">
        <f>+DN36*'Dalyvio prielaidos'!$E$160/12</f>
        <v>0</v>
      </c>
      <c r="DP37" s="84">
        <f>+DO36*'Dalyvio prielaidos'!$E$160/12</f>
        <v>0</v>
      </c>
      <c r="DQ37" s="84">
        <f>+DP36*'Dalyvio prielaidos'!$E$160/12</f>
        <v>0</v>
      </c>
      <c r="DR37" s="84">
        <f>+DQ36*'Dalyvio prielaidos'!$E$160/12</f>
        <v>0</v>
      </c>
      <c r="DS37" s="84">
        <f>+DR36*'Dalyvio prielaidos'!$E$160/12</f>
        <v>0</v>
      </c>
      <c r="DT37" s="84">
        <f>+DS36*'Dalyvio prielaidos'!$E$160/12</f>
        <v>0</v>
      </c>
      <c r="DU37" s="84">
        <f>+DT36*'Dalyvio prielaidos'!$E$160/12</f>
        <v>0</v>
      </c>
      <c r="DV37" s="84">
        <f>+DU36*'Dalyvio prielaidos'!$E$160/12</f>
        <v>0</v>
      </c>
      <c r="DW37" s="84">
        <f>+DV36*'Dalyvio prielaidos'!$E$160/12</f>
        <v>0</v>
      </c>
      <c r="DX37" s="84">
        <f>+DW36*'Dalyvio prielaidos'!$E$160/12</f>
        <v>0</v>
      </c>
      <c r="DY37" s="84">
        <f>+DX36*'Dalyvio prielaidos'!$E$160/12</f>
        <v>0</v>
      </c>
      <c r="DZ37" s="84">
        <f>+DY36*'Dalyvio prielaidos'!$E$160/12</f>
        <v>0</v>
      </c>
      <c r="EA37" s="84">
        <f>SUM(DO37:DZ37)</f>
        <v>0</v>
      </c>
      <c r="EB37" s="84">
        <f>+EA36*'Dalyvio prielaidos'!$E$160/12</f>
        <v>0</v>
      </c>
      <c r="EC37" s="84">
        <f>+EB36*'Dalyvio prielaidos'!$E$160/12</f>
        <v>0</v>
      </c>
      <c r="ED37" s="84">
        <f>+EC36*'Dalyvio prielaidos'!$E$160/12</f>
        <v>0</v>
      </c>
      <c r="EE37" s="84">
        <f>+ED36*'Dalyvio prielaidos'!$E$160/12</f>
        <v>0</v>
      </c>
      <c r="EF37" s="84">
        <f>+EE36*'Dalyvio prielaidos'!$E$160/12</f>
        <v>0</v>
      </c>
      <c r="EG37" s="84">
        <f>+EF36*'Dalyvio prielaidos'!$E$160/12</f>
        <v>0</v>
      </c>
      <c r="EH37" s="84">
        <f>+EG36*'Dalyvio prielaidos'!$E$160/12</f>
        <v>0</v>
      </c>
      <c r="EI37" s="84">
        <f>+EH36*'Dalyvio prielaidos'!$E$160/12</f>
        <v>0</v>
      </c>
      <c r="EJ37" s="84">
        <f>+EI36*'Dalyvio prielaidos'!$E$160/12</f>
        <v>0</v>
      </c>
      <c r="EK37" s="84">
        <f>+EJ36*'Dalyvio prielaidos'!$E$160/12</f>
        <v>0</v>
      </c>
      <c r="EL37" s="84">
        <f>+EK36*'Dalyvio prielaidos'!$E$160/12</f>
        <v>0</v>
      </c>
      <c r="EM37" s="84">
        <f>+EL36*'Dalyvio prielaidos'!$E$160/12</f>
        <v>0</v>
      </c>
      <c r="EN37" s="84">
        <f>SUM(EB37:EM37)</f>
        <v>0</v>
      </c>
      <c r="EO37" s="84">
        <f>+EN36*'Dalyvio prielaidos'!$E$160/12</f>
        <v>0</v>
      </c>
      <c r="EP37" s="84">
        <f>+EO36*'Dalyvio prielaidos'!$E$160/12</f>
        <v>0</v>
      </c>
      <c r="EQ37" s="84">
        <f>+EP36*'Dalyvio prielaidos'!$E$160/12</f>
        <v>0</v>
      </c>
      <c r="ER37" s="84">
        <f>+EQ36*'Dalyvio prielaidos'!$E$160/12</f>
        <v>0</v>
      </c>
      <c r="ES37" s="84">
        <f>+ER36*'Dalyvio prielaidos'!$E$160/12</f>
        <v>0</v>
      </c>
      <c r="ET37" s="84">
        <f>+ES36*'Dalyvio prielaidos'!$E$160/12</f>
        <v>0</v>
      </c>
      <c r="EU37" s="84">
        <f>+ET36*'Dalyvio prielaidos'!$E$160/12</f>
        <v>0</v>
      </c>
      <c r="EV37" s="84">
        <f>+EU36*'Dalyvio prielaidos'!$E$160/12</f>
        <v>0</v>
      </c>
      <c r="EW37" s="84">
        <f>+EV36*'Dalyvio prielaidos'!$E$160/12</f>
        <v>0</v>
      </c>
      <c r="EX37" s="84">
        <f>+EW36*'Dalyvio prielaidos'!$E$160/12</f>
        <v>0</v>
      </c>
      <c r="EY37" s="84">
        <f>+EX36*'Dalyvio prielaidos'!$E$160/12</f>
        <v>0</v>
      </c>
      <c r="EZ37" s="84">
        <f>+EY36*'Dalyvio prielaidos'!$E$160/12</f>
        <v>0</v>
      </c>
      <c r="FA37" s="84">
        <f>SUM(EO37:EZ37)</f>
        <v>0</v>
      </c>
      <c r="FB37" s="84">
        <f>+FA36*'Dalyvio prielaidos'!$E$160/12</f>
        <v>0</v>
      </c>
      <c r="FC37" s="84">
        <f>+FB36*'Dalyvio prielaidos'!$E$160/12</f>
        <v>0</v>
      </c>
      <c r="FD37" s="84">
        <f>+FC36*'Dalyvio prielaidos'!$E$160/12</f>
        <v>0</v>
      </c>
      <c r="FE37" s="84">
        <f>+FD36*'Dalyvio prielaidos'!$E$160/12</f>
        <v>0</v>
      </c>
      <c r="FF37" s="84">
        <f>+FE36*'Dalyvio prielaidos'!$E$160/12</f>
        <v>0</v>
      </c>
      <c r="FG37" s="84">
        <f>+FF36*'Dalyvio prielaidos'!$E$160/12</f>
        <v>0</v>
      </c>
      <c r="FH37" s="84">
        <f>+FG36*'Dalyvio prielaidos'!$E$160/12</f>
        <v>0</v>
      </c>
      <c r="FI37" s="84">
        <f>+FH36*'Dalyvio prielaidos'!$E$160/12</f>
        <v>0</v>
      </c>
      <c r="FJ37" s="84">
        <f>+FI36*'Dalyvio prielaidos'!$E$160/12</f>
        <v>0</v>
      </c>
      <c r="FK37" s="84">
        <f>+FJ36*'Dalyvio prielaidos'!$E$160/12</f>
        <v>0</v>
      </c>
      <c r="FL37" s="84">
        <f>+FK36*'Dalyvio prielaidos'!$E$160/12</f>
        <v>0</v>
      </c>
      <c r="FM37" s="84">
        <f>+FL36*'Dalyvio prielaidos'!$E$160/12</f>
        <v>0</v>
      </c>
      <c r="FN37" s="84">
        <f>SUM(FB37:FM37)</f>
        <v>0</v>
      </c>
      <c r="FO37" s="84">
        <f>+FN36*'Dalyvio prielaidos'!$E$160/12</f>
        <v>0</v>
      </c>
      <c r="FP37" s="84">
        <f>+FO36*'Dalyvio prielaidos'!$E$160/12</f>
        <v>0</v>
      </c>
      <c r="FQ37" s="84">
        <f>+FP36*'Dalyvio prielaidos'!$E$160/12</f>
        <v>0</v>
      </c>
      <c r="FR37" s="84">
        <f>+FQ36*'Dalyvio prielaidos'!$E$160/12</f>
        <v>0</v>
      </c>
      <c r="FS37" s="84">
        <f>+FR36*'Dalyvio prielaidos'!$E$160/12</f>
        <v>0</v>
      </c>
      <c r="FT37" s="84">
        <f>+FS36*'Dalyvio prielaidos'!$E$160/12</f>
        <v>0</v>
      </c>
      <c r="FU37" s="84">
        <f>+FT36*'Dalyvio prielaidos'!$E$160/12</f>
        <v>0</v>
      </c>
      <c r="FV37" s="84">
        <f>+FU36*'Dalyvio prielaidos'!$E$160/12</f>
        <v>0</v>
      </c>
      <c r="FW37" s="84">
        <f>+FV36*'Dalyvio prielaidos'!$E$160/12</f>
        <v>0</v>
      </c>
      <c r="FX37" s="84">
        <f>+FW36*'Dalyvio prielaidos'!$E$160/12</f>
        <v>0</v>
      </c>
      <c r="FY37" s="84">
        <f>+FX36*'Dalyvio prielaidos'!$E$160/12</f>
        <v>0</v>
      </c>
      <c r="FZ37" s="84">
        <f>+FY36*'Dalyvio prielaidos'!$E$160/12</f>
        <v>0</v>
      </c>
      <c r="GA37" s="84">
        <f>SUM(FO37:FZ37)</f>
        <v>0</v>
      </c>
      <c r="GB37" s="84">
        <f>+GA36*'Dalyvio prielaidos'!$E$160/12</f>
        <v>0</v>
      </c>
      <c r="GC37" s="84">
        <f>+GB36*'Dalyvio prielaidos'!$E$160/12</f>
        <v>0</v>
      </c>
      <c r="GD37" s="84">
        <f>+GC36*'Dalyvio prielaidos'!$E$160/12</f>
        <v>0</v>
      </c>
      <c r="GE37" s="84">
        <f>+GD36*'Dalyvio prielaidos'!$E$160/12</f>
        <v>0</v>
      </c>
      <c r="GF37" s="84">
        <f>+GE36*'Dalyvio prielaidos'!$E$160/12</f>
        <v>0</v>
      </c>
      <c r="GG37" s="84">
        <f>+GF36*'Dalyvio prielaidos'!$E$160/12</f>
        <v>0</v>
      </c>
      <c r="GH37" s="84">
        <f>+GG36*'Dalyvio prielaidos'!$E$160/12</f>
        <v>0</v>
      </c>
      <c r="GI37" s="84">
        <f>+GH36*'Dalyvio prielaidos'!$E$160/12</f>
        <v>0</v>
      </c>
      <c r="GJ37" s="84">
        <f>+GI36*'Dalyvio prielaidos'!$E$160/12</f>
        <v>0</v>
      </c>
      <c r="GK37" s="84">
        <f>+GJ36*'Dalyvio prielaidos'!$E$160/12</f>
        <v>0</v>
      </c>
      <c r="GL37" s="84">
        <f>+GK36*'Dalyvio prielaidos'!$E$160/12</f>
        <v>0</v>
      </c>
      <c r="GM37" s="84">
        <f>+GL36*'Dalyvio prielaidos'!$E$160/12</f>
        <v>0</v>
      </c>
      <c r="GN37" s="84">
        <f>SUM(GB37:GM37)</f>
        <v>0</v>
      </c>
      <c r="GO37" s="84">
        <f>+GN36*'Dalyvio prielaidos'!$E$160/12</f>
        <v>0</v>
      </c>
      <c r="GP37" s="84">
        <f>+GO36*'Dalyvio prielaidos'!$E$160/12</f>
        <v>0</v>
      </c>
      <c r="GQ37" s="84">
        <f>+GP36*'Dalyvio prielaidos'!$E$160/12</f>
        <v>0</v>
      </c>
      <c r="GR37" s="84">
        <f>+GQ36*'Dalyvio prielaidos'!$E$160/12</f>
        <v>0</v>
      </c>
      <c r="GS37" s="84">
        <f>+GR36*'Dalyvio prielaidos'!$E$160/12</f>
        <v>0</v>
      </c>
      <c r="GT37" s="84">
        <f>+GS36*'Dalyvio prielaidos'!$E$160/12</f>
        <v>0</v>
      </c>
      <c r="GU37" s="84">
        <f>+GT36*'Dalyvio prielaidos'!$E$160/12</f>
        <v>0</v>
      </c>
      <c r="GV37" s="84">
        <f>+GU36*'Dalyvio prielaidos'!$E$160/12</f>
        <v>0</v>
      </c>
      <c r="GW37" s="84">
        <f>+GV36*'Dalyvio prielaidos'!$E$160/12</f>
        <v>0</v>
      </c>
      <c r="GX37" s="84">
        <f>+GW36*'Dalyvio prielaidos'!$E$160/12</f>
        <v>0</v>
      </c>
      <c r="GY37" s="84">
        <f>+GX36*'Dalyvio prielaidos'!$E$160/12</f>
        <v>0</v>
      </c>
      <c r="GZ37" s="84">
        <f>+GY36*'Dalyvio prielaidos'!$E$160/12</f>
        <v>0</v>
      </c>
      <c r="HA37" s="84">
        <f>SUM(GO37:GZ37)</f>
        <v>0</v>
      </c>
      <c r="HB37" s="84">
        <f>+HA36*'Dalyvio prielaidos'!$E$160/12</f>
        <v>0</v>
      </c>
      <c r="HC37" s="84">
        <f>+HB36*'Dalyvio prielaidos'!$E$160/12</f>
        <v>0</v>
      </c>
      <c r="HD37" s="84">
        <f>+HC36*'Dalyvio prielaidos'!$E$160/12</f>
        <v>0</v>
      </c>
      <c r="HE37" s="84">
        <f>+HD36*'Dalyvio prielaidos'!$E$160/12</f>
        <v>0</v>
      </c>
      <c r="HF37" s="84">
        <f>+HE36*'Dalyvio prielaidos'!$E$160/12</f>
        <v>0</v>
      </c>
      <c r="HG37" s="84">
        <f>+HF36*'Dalyvio prielaidos'!$E$160/12</f>
        <v>0</v>
      </c>
      <c r="HH37" s="84">
        <f>+HG36*'Dalyvio prielaidos'!$E$160/12</f>
        <v>0</v>
      </c>
      <c r="HI37" s="84">
        <f>+HH36*'Dalyvio prielaidos'!$E$160/12</f>
        <v>0</v>
      </c>
      <c r="HJ37" s="84">
        <f>+HI36*'Dalyvio prielaidos'!$E$160/12</f>
        <v>0</v>
      </c>
      <c r="HK37" s="84">
        <f>+HJ36*'Dalyvio prielaidos'!$E$160/12</f>
        <v>0</v>
      </c>
      <c r="HL37" s="84">
        <f>+HK36*'Dalyvio prielaidos'!$E$160/12</f>
        <v>0</v>
      </c>
      <c r="HM37" s="84">
        <f>+HL36*'Dalyvio prielaidos'!$E$160/12</f>
        <v>0</v>
      </c>
      <c r="HN37" s="84">
        <f>SUM(HB37:HM37)</f>
        <v>0</v>
      </c>
      <c r="HO37" s="84">
        <f>+HN36*'Dalyvio prielaidos'!$E$160/12</f>
        <v>0</v>
      </c>
      <c r="HP37" s="84">
        <f>+HO36*'Dalyvio prielaidos'!$E$160/12</f>
        <v>0</v>
      </c>
      <c r="HQ37" s="84">
        <f>+HP36*'Dalyvio prielaidos'!$E$160/12</f>
        <v>0</v>
      </c>
      <c r="HR37" s="84">
        <f>+HQ36*'Dalyvio prielaidos'!$E$160/12</f>
        <v>0</v>
      </c>
      <c r="HS37" s="84">
        <f>+HR36*'Dalyvio prielaidos'!$E$160/12</f>
        <v>0</v>
      </c>
      <c r="HT37" s="84">
        <f>+HS36*'Dalyvio prielaidos'!$E$160/12</f>
        <v>0</v>
      </c>
      <c r="HU37" s="84">
        <f>+HT36*'Dalyvio prielaidos'!$E$160/12</f>
        <v>0</v>
      </c>
      <c r="HV37" s="84">
        <f>+HU36*'Dalyvio prielaidos'!$E$160/12</f>
        <v>0</v>
      </c>
      <c r="HW37" s="84">
        <f>+HV36*'Dalyvio prielaidos'!$E$160/12</f>
        <v>0</v>
      </c>
      <c r="HX37" s="84">
        <f>+HW36*'Dalyvio prielaidos'!$E$160/12</f>
        <v>0</v>
      </c>
      <c r="HY37" s="84">
        <f>+HX36*'Dalyvio prielaidos'!$E$160/12</f>
        <v>0</v>
      </c>
      <c r="HZ37" s="84">
        <f>+HY36*'Dalyvio prielaidos'!$E$160/12</f>
        <v>0</v>
      </c>
      <c r="IA37" s="84">
        <f>SUM(HO37:HZ37)</f>
        <v>0</v>
      </c>
      <c r="IB37" s="84">
        <f>+IA36*'Dalyvio prielaidos'!$E$160/12</f>
        <v>0</v>
      </c>
      <c r="IC37" s="84">
        <f>+IB36*'Dalyvio prielaidos'!$E$160/12</f>
        <v>0</v>
      </c>
      <c r="ID37" s="84">
        <f>+IC36*'Dalyvio prielaidos'!$E$160/12</f>
        <v>0</v>
      </c>
      <c r="IE37" s="84">
        <f>+ID36*'Dalyvio prielaidos'!$E$160/12</f>
        <v>0</v>
      </c>
      <c r="IF37" s="84">
        <f>+IE36*'Dalyvio prielaidos'!$E$160/12</f>
        <v>0</v>
      </c>
      <c r="IG37" s="84">
        <f>+IF36*'Dalyvio prielaidos'!$E$160/12</f>
        <v>0</v>
      </c>
      <c r="IH37" s="84">
        <f>+IG36*'Dalyvio prielaidos'!$E$160/12</f>
        <v>0</v>
      </c>
      <c r="II37" s="84">
        <f>+IH36*'Dalyvio prielaidos'!$E$160/12</f>
        <v>0</v>
      </c>
      <c r="IJ37" s="84">
        <f>+II36*'Dalyvio prielaidos'!$E$160/12</f>
        <v>0</v>
      </c>
      <c r="IK37" s="84">
        <f>+IJ36*'Dalyvio prielaidos'!$E$160/12</f>
        <v>0</v>
      </c>
      <c r="IL37" s="84">
        <f>+IK36*'Dalyvio prielaidos'!$E$160/12</f>
        <v>0</v>
      </c>
      <c r="IM37" s="84">
        <f>+IL36*'Dalyvio prielaidos'!$E$160/12</f>
        <v>0</v>
      </c>
      <c r="IN37" s="84">
        <f>SUM(IB37:IM37)</f>
        <v>0</v>
      </c>
      <c r="IO37" s="84">
        <f>+IN36*'Dalyvio prielaidos'!$E$160/12</f>
        <v>0</v>
      </c>
      <c r="IP37" s="84">
        <f>+IO36*'Dalyvio prielaidos'!$E$160/12</f>
        <v>0</v>
      </c>
      <c r="IQ37" s="84">
        <f>+IP36*'Dalyvio prielaidos'!$E$160/12</f>
        <v>0</v>
      </c>
      <c r="IR37" s="84">
        <f>+IQ36*'Dalyvio prielaidos'!$E$160/12</f>
        <v>0</v>
      </c>
      <c r="IS37" s="84">
        <f>+IR36*'Dalyvio prielaidos'!$E$160/12</f>
        <v>0</v>
      </c>
      <c r="IT37" s="84">
        <f>+IS36*'Dalyvio prielaidos'!$E$160/12</f>
        <v>0</v>
      </c>
      <c r="IU37" s="84">
        <f>+IT36*'Dalyvio prielaidos'!$E$160/12</f>
        <v>0</v>
      </c>
      <c r="IV37" s="84">
        <f>+IU36*'Dalyvio prielaidos'!$E$160/12</f>
        <v>0</v>
      </c>
      <c r="IW37" s="84">
        <f>+IV36*'Dalyvio prielaidos'!$E$160/12</f>
        <v>0</v>
      </c>
      <c r="IX37" s="84">
        <f>+IW36*'Dalyvio prielaidos'!$E$160/12</f>
        <v>0</v>
      </c>
      <c r="IY37" s="84">
        <f>+IX36*'Dalyvio prielaidos'!$E$160/12</f>
        <v>0</v>
      </c>
      <c r="IZ37" s="84">
        <f>+IY36*'Dalyvio prielaidos'!$E$160/12</f>
        <v>0</v>
      </c>
      <c r="JA37" s="84">
        <f>SUM(IO37:IZ37)</f>
        <v>0</v>
      </c>
      <c r="JB37" s="84">
        <f>+JA36*'Dalyvio prielaidos'!$E$160/12</f>
        <v>0</v>
      </c>
      <c r="JC37" s="84">
        <f>+JB36*'Dalyvio prielaidos'!$E$160/12</f>
        <v>0</v>
      </c>
      <c r="JD37" s="84">
        <f>+JC36*'Dalyvio prielaidos'!$E$160/12</f>
        <v>0</v>
      </c>
      <c r="JE37" s="84">
        <f>+JD36*'Dalyvio prielaidos'!$E$160/12</f>
        <v>0</v>
      </c>
      <c r="JF37" s="84">
        <f>+JE36*'Dalyvio prielaidos'!$E$160/12</f>
        <v>0</v>
      </c>
      <c r="JG37" s="84">
        <f>+JF36*'Dalyvio prielaidos'!$E$160/12</f>
        <v>0</v>
      </c>
      <c r="JH37" s="84">
        <f>+JG36*'Dalyvio prielaidos'!$E$160/12</f>
        <v>0</v>
      </c>
      <c r="JI37" s="84">
        <f>+JH36*'Dalyvio prielaidos'!$E$160/12</f>
        <v>0</v>
      </c>
      <c r="JJ37" s="84">
        <f>+JI36*'Dalyvio prielaidos'!$E$160/12</f>
        <v>0</v>
      </c>
      <c r="JK37" s="84">
        <f>+JJ36*'Dalyvio prielaidos'!$E$160/12</f>
        <v>0</v>
      </c>
      <c r="JL37" s="84">
        <f>+JK36*'Dalyvio prielaidos'!$E$160/12</f>
        <v>0</v>
      </c>
      <c r="JM37" s="84">
        <f>+JL36*'Dalyvio prielaidos'!$E$160/12</f>
        <v>0</v>
      </c>
      <c r="JN37" s="84">
        <f>SUM(JB37:JM37)</f>
        <v>0</v>
      </c>
      <c r="JO37" s="84">
        <f>+JN36*'Dalyvio prielaidos'!$E$160/12</f>
        <v>0</v>
      </c>
      <c r="JP37" s="84">
        <f>+JO36*'Dalyvio prielaidos'!$E$160/12</f>
        <v>0</v>
      </c>
      <c r="JQ37" s="84">
        <f>+JP36*'Dalyvio prielaidos'!$E$160/12</f>
        <v>0</v>
      </c>
      <c r="JR37" s="84">
        <f>+JQ36*'Dalyvio prielaidos'!$E$160/12</f>
        <v>0</v>
      </c>
      <c r="JS37" s="84">
        <f>+JR36*'Dalyvio prielaidos'!$E$160/12</f>
        <v>0</v>
      </c>
      <c r="JT37" s="84">
        <f>+JS36*'Dalyvio prielaidos'!$E$160/12</f>
        <v>0</v>
      </c>
      <c r="JU37" s="84">
        <f>+JT36*'Dalyvio prielaidos'!$E$160/12</f>
        <v>0</v>
      </c>
      <c r="JV37" s="84">
        <f>+JU36*'Dalyvio prielaidos'!$E$160/12</f>
        <v>0</v>
      </c>
      <c r="JW37" s="84">
        <f>+JV36*'Dalyvio prielaidos'!$E$160/12</f>
        <v>0</v>
      </c>
      <c r="JX37" s="84">
        <f>+JW36*'Dalyvio prielaidos'!$E$160/12</f>
        <v>0</v>
      </c>
      <c r="JY37" s="84">
        <f>+JX36*'Dalyvio prielaidos'!$E$160/12</f>
        <v>0</v>
      </c>
      <c r="JZ37" s="84">
        <f>+JY36*'Dalyvio prielaidos'!$E$160/12</f>
        <v>0</v>
      </c>
      <c r="KA37" s="84">
        <f>SUM(JO37:JZ37)</f>
        <v>0</v>
      </c>
      <c r="KB37" s="84">
        <f>+KA36*'Dalyvio prielaidos'!$E$160/12</f>
        <v>0</v>
      </c>
      <c r="KC37" s="84">
        <f>+KB36*'Dalyvio prielaidos'!$E$160/12</f>
        <v>0</v>
      </c>
      <c r="KD37" s="84">
        <f>+KC36*'Dalyvio prielaidos'!$E$160/12</f>
        <v>0</v>
      </c>
      <c r="KE37" s="84">
        <f>+KD36*'Dalyvio prielaidos'!$E$160/12</f>
        <v>0</v>
      </c>
      <c r="KF37" s="84">
        <f>+KE36*'Dalyvio prielaidos'!$E$160/12</f>
        <v>0</v>
      </c>
      <c r="KG37" s="84">
        <f>+KF36*'Dalyvio prielaidos'!$E$160/12</f>
        <v>0</v>
      </c>
      <c r="KH37" s="84">
        <f>+KG36*'Dalyvio prielaidos'!$E$160/12</f>
        <v>0</v>
      </c>
      <c r="KI37" s="84">
        <f>+KH36*'Dalyvio prielaidos'!$E$160/12</f>
        <v>0</v>
      </c>
      <c r="KJ37" s="84">
        <f>+KI36*'Dalyvio prielaidos'!$E$160/12</f>
        <v>0</v>
      </c>
      <c r="KK37" s="84">
        <f>+KJ36*'Dalyvio prielaidos'!$E$160/12</f>
        <v>0</v>
      </c>
      <c r="KL37" s="84">
        <f>+KK36*'Dalyvio prielaidos'!$E$160/12</f>
        <v>0</v>
      </c>
      <c r="KM37" s="84">
        <f>+KL36*'Dalyvio prielaidos'!$E$160/12</f>
        <v>0</v>
      </c>
      <c r="KN37" s="84">
        <f>SUM(KB37:KM37)</f>
        <v>0</v>
      </c>
      <c r="KO37" s="84">
        <f>+KN36*'Dalyvio prielaidos'!$E$160/12</f>
        <v>0</v>
      </c>
      <c r="KP37" s="84">
        <f>+KO36*'Dalyvio prielaidos'!$E$160/12</f>
        <v>0</v>
      </c>
      <c r="KQ37" s="84">
        <f>+KP36*'Dalyvio prielaidos'!$E$160/12</f>
        <v>0</v>
      </c>
      <c r="KR37" s="84">
        <f>+KQ36*'Dalyvio prielaidos'!$E$160/12</f>
        <v>0</v>
      </c>
      <c r="KS37" s="84">
        <f>+KR36*'Dalyvio prielaidos'!$E$160/12</f>
        <v>0</v>
      </c>
      <c r="KT37" s="84">
        <f>+KS36*'Dalyvio prielaidos'!$E$160/12</f>
        <v>0</v>
      </c>
      <c r="KU37" s="84">
        <f>+KT36*'Dalyvio prielaidos'!$E$160/12</f>
        <v>0</v>
      </c>
      <c r="KV37" s="84">
        <f>+KU36*'Dalyvio prielaidos'!$E$160/12</f>
        <v>0</v>
      </c>
      <c r="KW37" s="84">
        <f>+KV36*'Dalyvio prielaidos'!$E$160/12</f>
        <v>0</v>
      </c>
      <c r="KX37" s="84">
        <f>+KW36*'Dalyvio prielaidos'!$E$160/12</f>
        <v>0</v>
      </c>
      <c r="KY37" s="84">
        <f>+KX36*'Dalyvio prielaidos'!$E$160/12</f>
        <v>0</v>
      </c>
      <c r="KZ37" s="84">
        <f>+KY36*'Dalyvio prielaidos'!$E$160/12</f>
        <v>0</v>
      </c>
      <c r="LA37" s="84">
        <f>SUM(KO37:KZ37)</f>
        <v>0</v>
      </c>
      <c r="LB37" s="84">
        <f>+LA36*'Dalyvio prielaidos'!$E$160/12</f>
        <v>0</v>
      </c>
      <c r="LC37" s="84">
        <f>+LB36*'Dalyvio prielaidos'!$E$160/12</f>
        <v>0</v>
      </c>
      <c r="LD37" s="84">
        <f>+LC36*'Dalyvio prielaidos'!$E$160/12</f>
        <v>0</v>
      </c>
      <c r="LE37" s="84">
        <f>+LD36*'Dalyvio prielaidos'!$E$160/12</f>
        <v>0</v>
      </c>
      <c r="LF37" s="84">
        <f>+LE36*'Dalyvio prielaidos'!$E$160/12</f>
        <v>0</v>
      </c>
      <c r="LG37" s="84">
        <f>+LF36*'Dalyvio prielaidos'!$E$160/12</f>
        <v>0</v>
      </c>
      <c r="LH37" s="84">
        <f>+LG36*'Dalyvio prielaidos'!$E$160/12</f>
        <v>0</v>
      </c>
      <c r="LI37" s="84">
        <f>+LH36*'Dalyvio prielaidos'!$E$160/12</f>
        <v>0</v>
      </c>
      <c r="LJ37" s="84">
        <f>+LI36*'Dalyvio prielaidos'!$E$160/12</f>
        <v>0</v>
      </c>
      <c r="LK37" s="84">
        <f>+LJ36*'Dalyvio prielaidos'!$E$160/12</f>
        <v>0</v>
      </c>
      <c r="LL37" s="84">
        <f>+LK36*'Dalyvio prielaidos'!$E$160/12</f>
        <v>0</v>
      </c>
      <c r="LM37" s="84">
        <f>+LL36*'Dalyvio prielaidos'!$E$160/12</f>
        <v>0</v>
      </c>
      <c r="LN37" s="84">
        <f>SUM(LB37:LM37)</f>
        <v>0</v>
      </c>
    </row>
    <row r="38" spans="1:326" s="58" customFormat="1">
      <c r="A38" s="283"/>
      <c r="B38" s="392"/>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2"/>
      <c r="AY38" s="392"/>
      <c r="AZ38" s="392"/>
      <c r="BA38" s="392"/>
      <c r="BB38" s="392"/>
      <c r="BC38" s="392"/>
      <c r="BD38" s="392"/>
      <c r="BE38" s="392"/>
      <c r="BF38" s="392"/>
      <c r="BG38" s="392"/>
      <c r="BH38" s="392"/>
      <c r="BI38" s="392"/>
      <c r="BJ38" s="392"/>
      <c r="BK38" s="392"/>
      <c r="BL38" s="392"/>
      <c r="BM38" s="392"/>
      <c r="BN38" s="392"/>
      <c r="BO38" s="392"/>
      <c r="BP38" s="392"/>
      <c r="BQ38" s="392"/>
      <c r="BR38" s="392"/>
      <c r="BS38" s="392"/>
      <c r="BT38" s="392"/>
      <c r="BU38" s="392"/>
      <c r="BV38" s="392"/>
      <c r="BW38" s="392"/>
      <c r="BX38" s="392"/>
      <c r="BY38" s="392"/>
      <c r="BZ38" s="392"/>
      <c r="CA38" s="392"/>
      <c r="CB38" s="392"/>
      <c r="CC38" s="392"/>
      <c r="CD38" s="392"/>
      <c r="CE38" s="392"/>
      <c r="CF38" s="392"/>
      <c r="CG38" s="392"/>
      <c r="CH38" s="392"/>
      <c r="CI38" s="392"/>
      <c r="CJ38" s="392"/>
      <c r="CK38" s="392"/>
      <c r="CL38" s="392"/>
      <c r="CM38" s="392"/>
      <c r="CN38" s="392"/>
      <c r="CO38" s="392"/>
      <c r="CP38" s="392"/>
      <c r="CQ38" s="392"/>
      <c r="CR38" s="392"/>
      <c r="CS38" s="392"/>
      <c r="CT38" s="392"/>
      <c r="CU38" s="392"/>
      <c r="CV38" s="392"/>
      <c r="CW38" s="392"/>
      <c r="CX38" s="392"/>
      <c r="CY38" s="392"/>
      <c r="CZ38" s="392"/>
      <c r="DA38" s="392"/>
      <c r="DB38" s="392"/>
      <c r="DC38" s="392"/>
      <c r="DD38" s="392"/>
      <c r="DE38" s="392"/>
      <c r="DF38" s="392"/>
      <c r="DG38" s="392"/>
      <c r="DH38" s="392"/>
      <c r="DI38" s="392"/>
      <c r="DJ38" s="392"/>
      <c r="DK38" s="392"/>
      <c r="DL38" s="392"/>
      <c r="DM38" s="392"/>
      <c r="DN38" s="392"/>
      <c r="DO38" s="392"/>
      <c r="DP38" s="392"/>
      <c r="DQ38" s="392"/>
      <c r="DR38" s="392"/>
      <c r="DS38" s="392"/>
      <c r="DT38" s="392"/>
      <c r="DU38" s="392"/>
      <c r="DV38" s="392"/>
      <c r="DW38" s="392"/>
      <c r="DX38" s="392"/>
      <c r="DY38" s="392"/>
      <c r="DZ38" s="392"/>
      <c r="EA38" s="392"/>
      <c r="EB38" s="392"/>
      <c r="EC38" s="392"/>
      <c r="ED38" s="392"/>
      <c r="EE38" s="392"/>
      <c r="EF38" s="392"/>
      <c r="EG38" s="392"/>
      <c r="EH38" s="392"/>
      <c r="EI38" s="392"/>
      <c r="EJ38" s="392"/>
      <c r="EK38" s="392"/>
      <c r="EL38" s="392"/>
      <c r="EM38" s="392"/>
      <c r="EN38" s="392"/>
      <c r="EO38" s="392"/>
      <c r="EP38" s="392"/>
      <c r="EQ38" s="392"/>
      <c r="ER38" s="392"/>
      <c r="ES38" s="392"/>
      <c r="ET38" s="392"/>
      <c r="EU38" s="392"/>
      <c r="EV38" s="392"/>
      <c r="EW38" s="392"/>
      <c r="EX38" s="392"/>
      <c r="EY38" s="392"/>
      <c r="EZ38" s="392"/>
      <c r="FA38" s="392"/>
      <c r="FB38" s="392"/>
      <c r="FC38" s="392"/>
      <c r="FD38" s="392"/>
      <c r="FE38" s="392"/>
      <c r="FF38" s="392"/>
      <c r="FG38" s="392"/>
      <c r="FH38" s="392"/>
      <c r="FI38" s="392"/>
      <c r="FJ38" s="392"/>
      <c r="FK38" s="392"/>
      <c r="FL38" s="392"/>
      <c r="FM38" s="392"/>
      <c r="FN38" s="392"/>
      <c r="FO38" s="392"/>
      <c r="FP38" s="392"/>
      <c r="FQ38" s="392"/>
      <c r="FR38" s="392"/>
      <c r="FS38" s="392"/>
      <c r="FT38" s="392"/>
      <c r="FU38" s="392"/>
      <c r="FV38" s="392"/>
      <c r="FW38" s="392"/>
      <c r="FX38" s="392"/>
      <c r="FY38" s="392"/>
      <c r="FZ38" s="392"/>
      <c r="GA38" s="392"/>
      <c r="GB38" s="392"/>
      <c r="GC38" s="392"/>
      <c r="GD38" s="392"/>
      <c r="GE38" s="392"/>
      <c r="GF38" s="392"/>
      <c r="GG38" s="392"/>
      <c r="GH38" s="392"/>
      <c r="GI38" s="392"/>
      <c r="GJ38" s="392"/>
      <c r="GK38" s="392"/>
      <c r="GL38" s="392"/>
      <c r="GM38" s="392"/>
      <c r="GN38" s="392"/>
      <c r="GO38" s="392"/>
      <c r="GP38" s="392"/>
      <c r="GQ38" s="392"/>
      <c r="GR38" s="392"/>
      <c r="GS38" s="392"/>
      <c r="GT38" s="392"/>
      <c r="GU38" s="392"/>
      <c r="GV38" s="392"/>
      <c r="GW38" s="392"/>
      <c r="GX38" s="392"/>
      <c r="GY38" s="392"/>
      <c r="GZ38" s="392"/>
      <c r="HA38" s="392"/>
      <c r="HB38" s="392"/>
      <c r="HC38" s="392"/>
      <c r="HD38" s="392"/>
      <c r="HE38" s="392"/>
      <c r="HF38" s="392"/>
      <c r="HG38" s="392"/>
      <c r="HH38" s="392"/>
      <c r="HI38" s="392"/>
      <c r="HJ38" s="392"/>
      <c r="HK38" s="392"/>
      <c r="HL38" s="392"/>
      <c r="HM38" s="392"/>
      <c r="HN38" s="392"/>
      <c r="HO38" s="392"/>
      <c r="HP38" s="392"/>
      <c r="HQ38" s="392"/>
      <c r="HR38" s="392"/>
      <c r="HS38" s="392"/>
      <c r="HT38" s="392"/>
      <c r="HU38" s="392"/>
      <c r="HV38" s="392"/>
      <c r="HW38" s="392"/>
      <c r="HX38" s="392"/>
      <c r="HY38" s="392"/>
      <c r="HZ38" s="392"/>
      <c r="IA38" s="392"/>
      <c r="IB38" s="392"/>
      <c r="IC38" s="392"/>
      <c r="ID38" s="392"/>
      <c r="IE38" s="392"/>
      <c r="IF38" s="392"/>
      <c r="IG38" s="392"/>
      <c r="IH38" s="392"/>
      <c r="II38" s="392"/>
      <c r="IJ38" s="392"/>
      <c r="IK38" s="392"/>
      <c r="IL38" s="392"/>
      <c r="IM38" s="392"/>
      <c r="IN38" s="392"/>
      <c r="IO38" s="392"/>
      <c r="IP38" s="392"/>
      <c r="IQ38" s="392"/>
      <c r="IR38" s="392"/>
      <c r="IS38" s="392"/>
      <c r="IT38" s="392"/>
      <c r="IU38" s="392"/>
      <c r="IV38" s="392"/>
      <c r="IW38" s="392"/>
      <c r="IX38" s="392"/>
      <c r="IY38" s="392"/>
      <c r="IZ38" s="392"/>
      <c r="JA38" s="392"/>
      <c r="JB38" s="392"/>
      <c r="JC38" s="392"/>
      <c r="JD38" s="392"/>
      <c r="JE38" s="392"/>
      <c r="JF38" s="392"/>
      <c r="JG38" s="392"/>
      <c r="JH38" s="392"/>
      <c r="JI38" s="392"/>
      <c r="JJ38" s="392"/>
      <c r="JK38" s="392"/>
      <c r="JL38" s="392"/>
      <c r="JM38" s="392"/>
      <c r="JN38" s="392"/>
      <c r="JO38" s="392"/>
      <c r="JP38" s="392"/>
      <c r="JQ38" s="392"/>
      <c r="JR38" s="392"/>
      <c r="JS38" s="392"/>
      <c r="JT38" s="392"/>
      <c r="JU38" s="392"/>
      <c r="JV38" s="392"/>
      <c r="JW38" s="392"/>
      <c r="JX38" s="392"/>
      <c r="JY38" s="392"/>
      <c r="JZ38" s="392"/>
      <c r="KA38" s="392"/>
      <c r="KB38" s="392"/>
      <c r="KC38" s="392"/>
      <c r="KD38" s="392"/>
      <c r="KE38" s="392"/>
      <c r="KF38" s="392"/>
      <c r="KG38" s="392"/>
      <c r="KH38" s="392"/>
      <c r="KI38" s="392"/>
      <c r="KJ38" s="392"/>
      <c r="KK38" s="392"/>
      <c r="KL38" s="392"/>
      <c r="KM38" s="392"/>
      <c r="KN38" s="392"/>
      <c r="KO38" s="392"/>
      <c r="KP38" s="392"/>
      <c r="KQ38" s="392"/>
      <c r="KR38" s="392"/>
      <c r="KS38" s="392"/>
      <c r="KT38" s="392"/>
      <c r="KU38" s="392"/>
      <c r="KV38" s="392"/>
      <c r="KW38" s="392"/>
      <c r="KX38" s="392"/>
      <c r="KY38" s="392"/>
      <c r="KZ38" s="392"/>
      <c r="LA38" s="392"/>
      <c r="LB38" s="392"/>
      <c r="LC38" s="392"/>
      <c r="LD38" s="392"/>
      <c r="LE38" s="392"/>
      <c r="LF38" s="392"/>
      <c r="LG38" s="392"/>
      <c r="LH38" s="392"/>
      <c r="LI38" s="392"/>
      <c r="LJ38" s="392"/>
      <c r="LK38" s="392"/>
      <c r="LL38" s="392"/>
      <c r="LM38" s="392"/>
      <c r="LN38" s="392"/>
    </row>
    <row r="39" spans="1:326" ht="14.65" thickBot="1">
      <c r="A39" s="12" t="s">
        <v>339</v>
      </c>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row>
    <row r="40" spans="1:326" s="58" customFormat="1">
      <c r="A40" s="286" t="s">
        <v>141</v>
      </c>
      <c r="B40" s="84"/>
      <c r="C40" s="84">
        <f t="shared" ref="C40" si="609">B42</f>
        <v>16666.666666666668</v>
      </c>
      <c r="D40" s="84">
        <f t="shared" ref="D40" si="610">C42</f>
        <v>18333.333333333336</v>
      </c>
      <c r="E40" s="84">
        <f t="shared" ref="E40" si="611">D42</f>
        <v>20000.000000000004</v>
      </c>
      <c r="F40" s="84">
        <f t="shared" ref="F40" si="612">E42</f>
        <v>21666.666666666672</v>
      </c>
      <c r="G40" s="84">
        <f t="shared" ref="G40" si="613">F42</f>
        <v>23333.333333333339</v>
      </c>
      <c r="H40" s="84">
        <f t="shared" ref="H40" si="614">G42</f>
        <v>25000.000000000007</v>
      </c>
      <c r="I40" s="84">
        <f>H42</f>
        <v>26666.666666666675</v>
      </c>
      <c r="J40" s="84">
        <f t="shared" ref="J40" si="615">I42</f>
        <v>28333.333333333343</v>
      </c>
      <c r="K40" s="84">
        <f t="shared" ref="K40" si="616">J42</f>
        <v>30000.000000000011</v>
      </c>
      <c r="L40" s="84">
        <f t="shared" ref="L40" si="617">K42</f>
        <v>31666.666666666679</v>
      </c>
      <c r="M40" s="84">
        <f t="shared" ref="M40" si="618">L42</f>
        <v>33333.333333333343</v>
      </c>
      <c r="N40" s="84">
        <f>B40</f>
        <v>0</v>
      </c>
      <c r="O40" s="84">
        <f>N42</f>
        <v>36927.083333333343</v>
      </c>
      <c r="P40" s="84">
        <f t="shared" ref="P40" si="619">O42</f>
        <v>38593.750000000007</v>
      </c>
      <c r="Q40" s="84">
        <f t="shared" ref="Q40" si="620">P42</f>
        <v>40260.416666666672</v>
      </c>
      <c r="R40" s="84">
        <f t="shared" ref="R40" si="621">Q42</f>
        <v>41927.083333333336</v>
      </c>
      <c r="S40" s="84">
        <f t="shared" ref="S40" si="622">R42</f>
        <v>43645.833333333336</v>
      </c>
      <c r="T40" s="84">
        <f t="shared" ref="T40" si="623">S42</f>
        <v>45546.875</v>
      </c>
      <c r="U40" s="84">
        <f t="shared" ref="U40" si="624">T42</f>
        <v>47708.333333333336</v>
      </c>
      <c r="V40" s="84">
        <f>U42</f>
        <v>50130.208333333336</v>
      </c>
      <c r="W40" s="84">
        <f t="shared" ref="W40" si="625">V42</f>
        <v>52812.5</v>
      </c>
      <c r="X40" s="84">
        <f t="shared" ref="X40" si="626">W42</f>
        <v>55755.208333333336</v>
      </c>
      <c r="Y40" s="84">
        <f t="shared" ref="Y40" si="627">X42</f>
        <v>58958.333333333336</v>
      </c>
      <c r="Z40" s="84">
        <f t="shared" ref="Z40" si="628">Y42</f>
        <v>62421.875</v>
      </c>
      <c r="AA40" s="84">
        <f>O40</f>
        <v>36927.083333333343</v>
      </c>
      <c r="AB40" s="84">
        <f>AA42</f>
        <v>89894.53125</v>
      </c>
      <c r="AC40" s="84">
        <f t="shared" ref="AC40" si="629">AB42</f>
        <v>93839.84375</v>
      </c>
      <c r="AD40" s="84">
        <f t="shared" ref="AD40" si="630">AC42</f>
        <v>97967.447916666672</v>
      </c>
      <c r="AE40" s="84">
        <f t="shared" ref="AE40" si="631">AD42</f>
        <v>102277.34375</v>
      </c>
      <c r="AF40" s="84">
        <f t="shared" ref="AF40" si="632">AE42</f>
        <v>106769.53125</v>
      </c>
      <c r="AG40" s="84">
        <f t="shared" ref="AG40" si="633">AF42</f>
        <v>111444.01041666667</v>
      </c>
      <c r="AH40" s="84">
        <f t="shared" ref="AH40" si="634">AG42</f>
        <v>131309.91753472222</v>
      </c>
      <c r="AI40" s="84">
        <f>AH42</f>
        <v>131309.91753472222</v>
      </c>
      <c r="AJ40" s="84">
        <f t="shared" ref="AJ40" si="635">AI42</f>
        <v>131309.91753472222</v>
      </c>
      <c r="AK40" s="84">
        <f t="shared" ref="AK40" si="636">AJ42</f>
        <v>131309.91753472222</v>
      </c>
      <c r="AL40" s="84">
        <f t="shared" ref="AL40" si="637">AK42</f>
        <v>131309.91753472222</v>
      </c>
      <c r="AM40" s="84">
        <f t="shared" ref="AM40" si="638">AL42</f>
        <v>131309.91753472222</v>
      </c>
      <c r="AN40" s="84">
        <f>AB40</f>
        <v>89894.53125</v>
      </c>
      <c r="AO40" s="84">
        <f t="shared" ref="AO40" si="639">AN42</f>
        <v>256058.97056502526</v>
      </c>
      <c r="AP40" s="84">
        <f t="shared" ref="AP40" si="640">AO42</f>
        <v>256158.40238320711</v>
      </c>
      <c r="AQ40" s="84">
        <f t="shared" ref="AQ40" si="641">AP42</f>
        <v>255893.25086805556</v>
      </c>
      <c r="AR40" s="84">
        <f t="shared" ref="AR40" si="642">AQ42</f>
        <v>255628.09935290407</v>
      </c>
      <c r="AS40" s="84">
        <f t="shared" ref="AS40" si="643">AR42</f>
        <v>255362.94783775255</v>
      </c>
      <c r="AT40" s="84">
        <f t="shared" ref="AT40" si="644">AS42</f>
        <v>255097.79632260103</v>
      </c>
      <c r="AU40" s="84">
        <f t="shared" ref="AU40" si="645">AT42</f>
        <v>254832.64480744948</v>
      </c>
      <c r="AV40" s="84">
        <f t="shared" ref="AV40" si="646">AU42</f>
        <v>254567.49329229799</v>
      </c>
      <c r="AW40" s="84">
        <f t="shared" ref="AW40" si="647">AV42</f>
        <v>254302.3417771465</v>
      </c>
      <c r="AX40" s="84">
        <f t="shared" ref="AX40" si="648">AW42</f>
        <v>254037.19026199495</v>
      </c>
      <c r="AY40" s="84">
        <f t="shared" ref="AY40" si="649">AX42</f>
        <v>222765.80481829404</v>
      </c>
      <c r="AZ40" s="84">
        <f t="shared" ref="AZ40" si="650">AY42</f>
        <v>160616.34415655208</v>
      </c>
      <c r="BA40" s="84">
        <f>AO40</f>
        <v>256058.97056502526</v>
      </c>
      <c r="BB40" s="84">
        <f t="shared" ref="BB40" si="651">BA42</f>
        <v>98163.735489527608</v>
      </c>
      <c r="BC40" s="84">
        <f t="shared" ref="BC40" si="652">BB42</f>
        <v>179867.90028704028</v>
      </c>
      <c r="BD40" s="84">
        <f t="shared" ref="BD40" si="653">BC42</f>
        <v>117407.12259884235</v>
      </c>
      <c r="BE40" s="84">
        <f t="shared" ref="BE40" si="654">BD42</f>
        <v>54641.899751085024</v>
      </c>
      <c r="BF40" s="84">
        <f t="shared" ref="BF40" si="655">BE42</f>
        <v>-8429.0367777298816</v>
      </c>
      <c r="BG40" s="84">
        <f t="shared" ref="BG40" si="656">BF42</f>
        <v>-71806.96079460677</v>
      </c>
      <c r="BH40" s="84">
        <f t="shared" ref="BH40" si="657">BG42</f>
        <v>-63686.190619472472</v>
      </c>
      <c r="BI40" s="84">
        <f t="shared" ref="BI40" si="658">BH42</f>
        <v>-127382.73661574046</v>
      </c>
      <c r="BJ40" s="84">
        <f t="shared" ref="BJ40" si="659">BI42</f>
        <v>-191388.87680618485</v>
      </c>
      <c r="BK40" s="84">
        <f t="shared" ref="BK40" si="660">BJ42</f>
        <v>-255705.90116661464</v>
      </c>
      <c r="BL40" s="84">
        <f t="shared" ref="BL40" si="661">BK42</f>
        <v>-320335.10504773812</v>
      </c>
      <c r="BM40" s="84">
        <f t="shared" ref="BM40" si="662">BL42</f>
        <v>-385277.78919755825</v>
      </c>
      <c r="BN40" s="84">
        <f>BB40</f>
        <v>98163.735489527608</v>
      </c>
      <c r="BO40" s="84">
        <f t="shared" ref="BO40" si="663">BN42</f>
        <v>-450535.25978386123</v>
      </c>
      <c r="BP40" s="84">
        <f t="shared" ref="BP40" si="664">BO42</f>
        <v>-367063.34844676318</v>
      </c>
      <c r="BQ40" s="84">
        <f t="shared" ref="BQ40" si="665">BP42</f>
        <v>-432333.30936832167</v>
      </c>
      <c r="BR40" s="84">
        <f t="shared" ref="BR40" si="666">BQ42</f>
        <v>-497919.4203795786</v>
      </c>
      <c r="BS40" s="84">
        <f t="shared" ref="BS40" si="667">BR42</f>
        <v>-563822.99877257436</v>
      </c>
      <c r="BT40" s="84">
        <f t="shared" ref="BT40" si="668">BS42</f>
        <v>-630045.36732806615</v>
      </c>
      <c r="BU40" s="84">
        <f t="shared" ref="BU40" si="669">BT42</f>
        <v>-66542.487010331592</v>
      </c>
      <c r="BV40" s="84">
        <f t="shared" ref="BV40" si="670">BU42</f>
        <v>-130781.23727186453</v>
      </c>
      <c r="BW40" s="84">
        <f t="shared" ref="BW40" si="671">BV42</f>
        <v>-195331.84091201244</v>
      </c>
      <c r="BX40" s="84">
        <f t="shared" ref="BX40" si="672">BW42</f>
        <v>-260195.59731985288</v>
      </c>
      <c r="BY40" s="84">
        <f t="shared" ref="BY40" si="673">BX42</f>
        <v>-325373.81129858457</v>
      </c>
      <c r="BZ40" s="84">
        <f t="shared" ref="BZ40" si="674">BY42</f>
        <v>-390867.79308808624</v>
      </c>
      <c r="CA40" s="84">
        <f>BO40</f>
        <v>-450535.25978386123</v>
      </c>
      <c r="CB40" s="84">
        <f t="shared" ref="CB40" si="675">CA42</f>
        <v>-456678.85838756943</v>
      </c>
      <c r="CC40" s="84">
        <f t="shared" ref="CC40" si="676">CB42</f>
        <v>-371914.27076070942</v>
      </c>
      <c r="CD40" s="84">
        <f t="shared" ref="CD40" si="677">CC42</f>
        <v>-437734.74688887905</v>
      </c>
      <c r="CE40" s="84">
        <f t="shared" ref="CE40" si="678">CD42</f>
        <v>-503873.66692010796</v>
      </c>
      <c r="CF40" s="84">
        <f t="shared" ref="CF40" si="679">CE42</f>
        <v>-570332.35770399228</v>
      </c>
      <c r="CG40" s="84">
        <f t="shared" ref="CG40" si="680">CF42</f>
        <v>-637112.15161866799</v>
      </c>
      <c r="CH40" s="84">
        <f t="shared" ref="CH40" si="681">CG42</f>
        <v>-67102.234975178842</v>
      </c>
      <c r="CI40" s="84">
        <f t="shared" ref="CI40" si="682">CH42</f>
        <v>-131873.62055020168</v>
      </c>
      <c r="CJ40" s="84">
        <f t="shared" ref="CJ40" si="683">CI42</f>
        <v>-196959.07881764567</v>
      </c>
      <c r="CK40" s="84">
        <f t="shared" ref="CK40" si="684">CJ42</f>
        <v>-262359.91841372929</v>
      </c>
      <c r="CL40" s="84">
        <f t="shared" ref="CL40" si="685">CK42</f>
        <v>-328077.4534273218</v>
      </c>
      <c r="CM40" s="84">
        <f t="shared" ref="CM40" si="686">CL42</f>
        <v>-394113.00342266291</v>
      </c>
      <c r="CN40" s="84">
        <f>CB40</f>
        <v>-456678.85838756943</v>
      </c>
      <c r="CO40" s="84">
        <f t="shared" ref="CO40" si="687">CN42</f>
        <v>-460467.89346217655</v>
      </c>
      <c r="CP40" s="84">
        <f t="shared" ref="CP40" si="688">CO42</f>
        <v>-377244.44704988168</v>
      </c>
      <c r="CQ40" s="84">
        <f t="shared" ref="CQ40" si="689">CP42</f>
        <v>-443617.43527622585</v>
      </c>
      <c r="CR40" s="84">
        <f t="shared" ref="CR40" si="690">CQ42</f>
        <v>-510311.16953937174</v>
      </c>
      <c r="CS40" s="84">
        <f t="shared" ref="CS40" si="691">CR42</f>
        <v>-577326.98628113931</v>
      </c>
      <c r="CT40" s="84">
        <f t="shared" ref="CT40" si="692">CS42</f>
        <v>-644666.22751185612</v>
      </c>
      <c r="CU40" s="84">
        <f t="shared" ref="CU40" si="693">CT42</f>
        <v>-67664.013321703416</v>
      </c>
      <c r="CV40" s="84">
        <f t="shared" ref="CV40" si="694">CU42</f>
        <v>-132968.04267013981</v>
      </c>
      <c r="CW40" s="84">
        <f t="shared" ref="CW40" si="695">CV42</f>
        <v>-198588.36406005328</v>
      </c>
      <c r="CX40" s="84">
        <f t="shared" ref="CX40" si="696">CW42</f>
        <v>-264526.29537494993</v>
      </c>
      <c r="CY40" s="84">
        <f t="shared" ref="CY40" si="697">CX42</f>
        <v>-330783.15998951724</v>
      </c>
      <c r="CZ40" s="84">
        <f t="shared" ref="CZ40" si="698">CY42</f>
        <v>-397360.2867925039</v>
      </c>
      <c r="DA40" s="84">
        <f>CO40</f>
        <v>-460467.89346217655</v>
      </c>
      <c r="DB40" s="84">
        <f t="shared" ref="DB40" si="699">DA42</f>
        <v>-464259.01020969485</v>
      </c>
      <c r="DC40" s="84">
        <f t="shared" ref="DC40" si="700">DB42</f>
        <v>-383633.56973719376</v>
      </c>
      <c r="DD40" s="84">
        <f t="shared" ref="DD40" si="701">DC42</f>
        <v>-450563.48233837145</v>
      </c>
      <c r="DE40" s="84">
        <f t="shared" ref="DE40" si="702">DD42</f>
        <v>-517816.46149457933</v>
      </c>
      <c r="DF40" s="84">
        <f t="shared" ref="DF40" si="703">DE42</f>
        <v>-585393.8533164633</v>
      </c>
      <c r="DG40" s="84">
        <f t="shared" ref="DG40" si="704">DF42</f>
        <v>-653297.00952346367</v>
      </c>
      <c r="DH40" s="84">
        <f t="shared" ref="DH40" si="705">DG42</f>
        <v>-68230.277943721623</v>
      </c>
      <c r="DI40" s="84">
        <f t="shared" ref="DI40" si="706">DH42</f>
        <v>-134066.96975838611</v>
      </c>
      <c r="DJ40" s="84">
        <f t="shared" ref="DJ40" si="707">DI42</f>
        <v>-200222.17304147029</v>
      </c>
      <c r="DK40" s="84">
        <f t="shared" ref="DK40" si="708">DJ42</f>
        <v>-266697.21492409252</v>
      </c>
      <c r="DL40" s="84">
        <f t="shared" ref="DL40:DM40" si="709">DK42</f>
        <v>-333493.42806708434</v>
      </c>
      <c r="DM40" s="84">
        <f t="shared" si="709"/>
        <v>-400612.15068403049</v>
      </c>
      <c r="DN40" s="84">
        <f>DB40</f>
        <v>-464259.01020969485</v>
      </c>
      <c r="DO40" s="84">
        <f>DM42</f>
        <v>-468054.72656440584</v>
      </c>
      <c r="DP40" s="84">
        <f t="shared" ref="DP40" si="710">DO42</f>
        <v>-391438.42137874942</v>
      </c>
      <c r="DQ40" s="84">
        <f t="shared" ref="DQ40" si="711">DP42</f>
        <v>-458931.15722540329</v>
      </c>
      <c r="DR40" s="84">
        <f t="shared" ref="DR40" si="712">DQ42</f>
        <v>-526749.30472394347</v>
      </c>
      <c r="DS40" s="84">
        <f t="shared" ref="DS40" si="713">DR42</f>
        <v>-594894.21975625283</v>
      </c>
      <c r="DT40" s="84">
        <f t="shared" ref="DT40" si="714">DS42</f>
        <v>-663367.26385372202</v>
      </c>
      <c r="DU40" s="84">
        <f t="shared" ref="DU40" si="715">DT42</f>
        <v>-68802.540367067209</v>
      </c>
      <c r="DV40" s="84">
        <f>DU42</f>
        <v>-135171.91963879863</v>
      </c>
      <c r="DW40" s="84">
        <f t="shared" ref="DW40" si="716">DV42</f>
        <v>-201862.02991002088</v>
      </c>
      <c r="DX40" s="84">
        <f t="shared" ref="DX40" si="717">DW42</f>
        <v>-268874.2075598985</v>
      </c>
      <c r="DY40" s="84">
        <f t="shared" ref="DY40" si="718">DX42</f>
        <v>-336209.79453584249</v>
      </c>
      <c r="DZ40" s="84">
        <f t="shared" ref="DZ40" si="719">DY42</f>
        <v>-403870.13837671152</v>
      </c>
      <c r="EA40" s="84">
        <f>DO40</f>
        <v>-468054.72656440584</v>
      </c>
      <c r="EB40" s="84">
        <f>DZ42</f>
        <v>-471856.59223610943</v>
      </c>
      <c r="EC40" s="84">
        <f t="shared" ref="EC40" si="720">EB42</f>
        <v>-401134.16181930562</v>
      </c>
      <c r="ED40" s="84">
        <f t="shared" ref="ED40" si="721">EC42</f>
        <v>-469197.5996147648</v>
      </c>
      <c r="EE40" s="84">
        <f t="shared" ref="EE40" si="722">ED42</f>
        <v>-537588.82698689704</v>
      </c>
      <c r="EF40" s="84">
        <f t="shared" ref="EF40" si="723">EE42</f>
        <v>-606309.20972560509</v>
      </c>
      <c r="EG40" s="84">
        <f t="shared" ref="EG40" si="724">EF42</f>
        <v>-675360.119311583</v>
      </c>
      <c r="EH40" s="84">
        <f t="shared" ref="EH40" si="725">EG42</f>
        <v>-69382.813628444681</v>
      </c>
      <c r="EI40" s="84">
        <f>EH42</f>
        <v>-136284.91373573494</v>
      </c>
      <c r="EJ40" s="84">
        <f t="shared" ref="EJ40" si="726">EI42</f>
        <v>-203509.96451266413</v>
      </c>
      <c r="EK40" s="84">
        <f t="shared" ref="EK40" si="727">EJ42</f>
        <v>-271059.31158702244</v>
      </c>
      <c r="EL40" s="84">
        <f t="shared" ref="EL40" si="728">EK42</f>
        <v>-338934.30619338248</v>
      </c>
      <c r="EM40" s="84">
        <f t="shared" ref="EM40" si="729">EL42</f>
        <v>-407136.30519646098</v>
      </c>
      <c r="EN40" s="84">
        <f>EB40</f>
        <v>-471856.59223610943</v>
      </c>
      <c r="EO40" s="84">
        <f>EM42</f>
        <v>-475666.67111457756</v>
      </c>
      <c r="EP40" s="84">
        <f t="shared" ref="EP40" si="730">EO42</f>
        <v>-413351.55211665644</v>
      </c>
      <c r="EQ40" s="84">
        <f t="shared" ref="EQ40" si="731">EP42</f>
        <v>-481996.19873532432</v>
      </c>
      <c r="ER40" s="84">
        <f t="shared" ref="ER40" si="732">EQ42</f>
        <v>-550971.05663409526</v>
      </c>
      <c r="ES40" s="84">
        <f t="shared" ref="ES40" si="733">ER42</f>
        <v>-620277.501693303</v>
      </c>
      <c r="ET40" s="84">
        <f t="shared" ref="ET40" si="734">ES42</f>
        <v>-689916.91552611603</v>
      </c>
      <c r="EU40" s="84">
        <f t="shared" ref="EU40" si="735">ET42</f>
        <v>-69973.76997630822</v>
      </c>
      <c r="EV40" s="84">
        <f>EU42</f>
        <v>-137408.63543201756</v>
      </c>
      <c r="EW40" s="84">
        <f t="shared" ref="EW40" si="736">EV42</f>
        <v>-205168.67141298429</v>
      </c>
      <c r="EX40" s="84">
        <f t="shared" ref="EX40" si="737">EW42</f>
        <v>-273255.23279639694</v>
      </c>
      <c r="EY40" s="84">
        <f t="shared" ref="EY40" si="738">EX42</f>
        <v>-341669.68010476581</v>
      </c>
      <c r="EZ40" s="84">
        <f t="shared" ref="EZ40" si="739">EY42</f>
        <v>-410413.37952944473</v>
      </c>
      <c r="FA40" s="84">
        <f>EO40</f>
        <v>-475666.67111457756</v>
      </c>
      <c r="FB40" s="84">
        <f>EZ42</f>
        <v>-479487.70295425173</v>
      </c>
      <c r="FC40" s="84">
        <f t="shared" ref="FC40" si="740">FB42</f>
        <v>-428927.7923759601</v>
      </c>
      <c r="FD40" s="84">
        <f t="shared" ref="FD40" si="741">FC42</f>
        <v>-498167.64302601141</v>
      </c>
      <c r="FE40" s="84">
        <f t="shared" ref="FE40" si="742">FD42</f>
        <v>-567740.18497296318</v>
      </c>
      <c r="FF40" s="84">
        <f t="shared" ref="FF40" si="743">FE42</f>
        <v>-637646.80443055253</v>
      </c>
      <c r="FG40" s="84">
        <f t="shared" ref="FG40" si="744">FF42</f>
        <v>-707888.89338840707</v>
      </c>
      <c r="FH40" s="84">
        <f t="shared" ref="FH40" si="745">FG42</f>
        <v>-70578.956247704336</v>
      </c>
      <c r="FI40" s="84">
        <f>FH42</f>
        <v>-138546.64634318085</v>
      </c>
      <c r="FJ40" s="84">
        <f t="shared" ref="FJ40" si="746">FI42</f>
        <v>-206841.72706658044</v>
      </c>
      <c r="FK40" s="84">
        <f t="shared" ref="FK40" si="747">FJ42</f>
        <v>-275465.56254551944</v>
      </c>
      <c r="FL40" s="84">
        <f t="shared" ref="FL40" si="748">FK42</f>
        <v>-344419.5225914793</v>
      </c>
      <c r="FM40" s="84">
        <f t="shared" ref="FM40" si="749">FL42</f>
        <v>-413704.98272348923</v>
      </c>
      <c r="FN40" s="84">
        <f>FB40</f>
        <v>-479487.70295425173</v>
      </c>
      <c r="FO40" s="84">
        <f>FM42</f>
        <v>-483323.32419190777</v>
      </c>
      <c r="FP40" s="84">
        <f t="shared" ref="FP40" si="750">FO42</f>
        <v>-448973.96966813062</v>
      </c>
      <c r="FQ40" s="84">
        <f t="shared" ref="FQ40" si="751">FP42</f>
        <v>-518827.64908720239</v>
      </c>
      <c r="FR40" s="84">
        <f t="shared" ref="FR40" si="752">FQ42</f>
        <v>-589016.57742304553</v>
      </c>
      <c r="FS40" s="84">
        <f t="shared" ref="FS40" si="753">FR42</f>
        <v>-659542.1515461466</v>
      </c>
      <c r="FT40" s="84">
        <f t="shared" ref="FT40" si="754">FS42</f>
        <v>-730405.77414728585</v>
      </c>
      <c r="FU40" s="84">
        <f t="shared" ref="FU40" si="755">FT42</f>
        <v>-71203.079614502494</v>
      </c>
      <c r="FV40" s="84">
        <f>FU42</f>
        <v>-154833.09244622957</v>
      </c>
      <c r="FW40" s="84">
        <f t="shared" ref="FW40" si="756">FV42</f>
        <v>-238811.56366475552</v>
      </c>
      <c r="FX40" s="84">
        <f t="shared" ref="FX40" si="757">FW42</f>
        <v>-323139.9451800253</v>
      </c>
      <c r="FY40" s="84">
        <f t="shared" ref="FY40" si="758">FX42</f>
        <v>-407819.69495160872</v>
      </c>
      <c r="FZ40" s="84">
        <f t="shared" ref="FZ40" si="759">FY42</f>
        <v>-492852.27701390709</v>
      </c>
      <c r="GA40" s="84">
        <f>FO40</f>
        <v>-483323.32419190777</v>
      </c>
      <c r="GB40" s="84">
        <f>FZ42</f>
        <v>-578239.16150146502</v>
      </c>
      <c r="GC40" s="84">
        <f t="shared" ref="GC40" si="760">GB42</f>
        <v>-581126.95272470906</v>
      </c>
      <c r="GD40" s="84">
        <f t="shared" ref="GD40" si="761">GC42</f>
        <v>-666881.64836106193</v>
      </c>
      <c r="GE40" s="84">
        <f t="shared" ref="GE40" si="762">GD42</f>
        <v>-752993.65522923297</v>
      </c>
      <c r="GF40" s="84">
        <f t="shared" ref="GF40" si="763">GE42</f>
        <v>-839464.46212602139</v>
      </c>
      <c r="GG40" s="84">
        <f t="shared" ref="GG40" si="764">GF42</f>
        <v>-926295.56405154651</v>
      </c>
      <c r="GH40" s="84">
        <f t="shared" ref="GH40" si="765">GG42</f>
        <v>-87192.898183548125</v>
      </c>
      <c r="GI40" s="84">
        <f>GH42</f>
        <v>-170889.53525931289</v>
      </c>
      <c r="GJ40" s="84">
        <f t="shared" ref="GJ40" si="766">GI42</f>
        <v>-254934.90832289335</v>
      </c>
      <c r="GK40" s="84">
        <f t="shared" ref="GK40" si="767">GJ42</f>
        <v>-339330.47044090537</v>
      </c>
      <c r="GL40" s="84">
        <f t="shared" ref="GL40" si="768">GK42</f>
        <v>-424077.68073440914</v>
      </c>
      <c r="GM40" s="84">
        <f t="shared" ref="GM40" si="769">GL42</f>
        <v>-509178.00440413581</v>
      </c>
      <c r="GN40" s="84">
        <f>GB40</f>
        <v>-578239.16150146502</v>
      </c>
      <c r="GO40" s="108"/>
      <c r="GP40" s="108"/>
      <c r="GQ40" s="108"/>
      <c r="GR40" s="108"/>
      <c r="GS40" s="108"/>
      <c r="GT40" s="108"/>
      <c r="GU40" s="108"/>
      <c r="GV40" s="108"/>
      <c r="GW40" s="108"/>
      <c r="GX40" s="108"/>
      <c r="GY40" s="108"/>
      <c r="GZ40" s="108"/>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c r="IW40" s="84"/>
      <c r="IX40" s="84"/>
      <c r="IY40" s="84"/>
      <c r="IZ40" s="84"/>
      <c r="JA40" s="84"/>
      <c r="JB40" s="84"/>
      <c r="JC40" s="84"/>
      <c r="JD40" s="84"/>
      <c r="JE40" s="84"/>
      <c r="JF40" s="84"/>
      <c r="JG40" s="84"/>
      <c r="JH40" s="84"/>
      <c r="JI40" s="84"/>
      <c r="JJ40" s="84"/>
      <c r="JK40" s="84"/>
      <c r="JL40" s="84"/>
      <c r="JM40" s="84"/>
      <c r="JN40" s="84"/>
      <c r="JO40" s="84"/>
      <c r="JP40" s="84"/>
      <c r="JQ40" s="84"/>
      <c r="JR40" s="84"/>
      <c r="JS40" s="84"/>
      <c r="JT40" s="84"/>
      <c r="JU40" s="84"/>
      <c r="JV40" s="84"/>
      <c r="JW40" s="84"/>
      <c r="JX40" s="84"/>
      <c r="JY40" s="84"/>
      <c r="JZ40" s="84"/>
      <c r="KA40" s="84"/>
      <c r="KB40" s="84"/>
      <c r="KC40" s="84"/>
      <c r="KD40" s="84"/>
      <c r="KE40" s="84"/>
      <c r="KF40" s="84"/>
      <c r="KG40" s="84"/>
      <c r="KH40" s="84"/>
      <c r="KI40" s="84"/>
      <c r="KJ40" s="84"/>
      <c r="KK40" s="84"/>
      <c r="KL40" s="84"/>
      <c r="KM40" s="84"/>
      <c r="KN40" s="84"/>
      <c r="KO40" s="84"/>
      <c r="KP40" s="84"/>
      <c r="KQ40" s="84"/>
      <c r="KR40" s="84"/>
      <c r="KS40" s="84"/>
      <c r="KT40" s="84"/>
      <c r="KU40" s="84"/>
      <c r="KV40" s="84"/>
      <c r="KW40" s="84"/>
      <c r="KX40" s="84"/>
      <c r="KY40" s="84"/>
      <c r="KZ40" s="84"/>
      <c r="LA40" s="84"/>
      <c r="LB40" s="84"/>
      <c r="LC40" s="84"/>
      <c r="LD40" s="84"/>
      <c r="LE40" s="84"/>
      <c r="LF40" s="84"/>
      <c r="LG40" s="84"/>
      <c r="LH40" s="84"/>
      <c r="LI40" s="84"/>
      <c r="LJ40" s="84"/>
      <c r="LK40" s="84"/>
      <c r="LL40" s="84"/>
      <c r="LM40" s="84"/>
      <c r="LN40" s="84"/>
    </row>
    <row r="41" spans="1:326" s="58" customFormat="1">
      <c r="A41" s="286" t="s">
        <v>340</v>
      </c>
      <c r="B41" s="84">
        <f>IF(B10&lt;='Bazinės prielaidos'!$E$11+'Bazinės prielaidos'!$E$15,+B24+B25+B28,0)</f>
        <v>16666.666666666668</v>
      </c>
      <c r="C41" s="84">
        <f>IF(C10&lt;='Bazinės prielaidos'!$E$11+'Bazinės prielaidos'!$E$15,+C24+C25+C28,0)</f>
        <v>1666.6666666666667</v>
      </c>
      <c r="D41" s="84">
        <f>IF(D10&lt;='Bazinės prielaidos'!$E$11+'Bazinės prielaidos'!$E$15,+D24+D25+D28,0)</f>
        <v>1666.6666666666667</v>
      </c>
      <c r="E41" s="84">
        <f>IF(E10&lt;='Bazinės prielaidos'!$E$11+'Bazinės prielaidos'!$E$15,+E24+E25+E28,0)</f>
        <v>1666.6666666666667</v>
      </c>
      <c r="F41" s="84">
        <f>IF(F10&lt;='Bazinės prielaidos'!$E$11+'Bazinės prielaidos'!$E$15,+F24+F25+F28,0)</f>
        <v>1666.6666666666667</v>
      </c>
      <c r="G41" s="84">
        <f>IF(G10&lt;='Bazinės prielaidos'!$E$11+'Bazinės prielaidos'!$E$15,+G24+G25+G28,0)</f>
        <v>1666.6666666666667</v>
      </c>
      <c r="H41" s="84">
        <f>IF(H10&lt;='Bazinės prielaidos'!$E$11+'Bazinės prielaidos'!$E$15,+H24+H25+H28,0)</f>
        <v>1666.6666666666667</v>
      </c>
      <c r="I41" s="84">
        <f>IF(I10&lt;='Bazinės prielaidos'!$E$11+'Bazinės prielaidos'!$E$15,+I24+I25+I28,0)</f>
        <v>1666.6666666666667</v>
      </c>
      <c r="J41" s="84">
        <f>IF(J10&lt;='Bazinės prielaidos'!$E$11+'Bazinės prielaidos'!$E$15,+J24+J25+J28,0)</f>
        <v>1666.6666666666667</v>
      </c>
      <c r="K41" s="84">
        <f>IF(K10&lt;='Bazinės prielaidos'!$E$11+'Bazinės prielaidos'!$E$15,+K24+K25+K28,0)</f>
        <v>1666.6666666666667</v>
      </c>
      <c r="L41" s="84">
        <f>IF(L10&lt;='Bazinės prielaidos'!$E$11+'Bazinės prielaidos'!$E$15,+L24+L25+L28,0)</f>
        <v>1666.6666666666667</v>
      </c>
      <c r="M41" s="84">
        <f>IF(B10&lt;='Bazinės prielaidos'!$E$11+'Bazinės prielaidos'!$E$15,+M24+M25+M28+N37+N43,0)</f>
        <v>3593.7500000000009</v>
      </c>
      <c r="N41" s="84">
        <f>SUM(B41:M41)</f>
        <v>36927.083333333343</v>
      </c>
      <c r="O41" s="84">
        <f>IF(O10&lt;='Bazinės prielaidos'!$E$11+'Bazinės prielaidos'!$E$15,+O24+O25+O28,0)</f>
        <v>1666.6666666666667</v>
      </c>
      <c r="P41" s="84">
        <f>IF(P10&lt;='Bazinės prielaidos'!$E$11+'Bazinės prielaidos'!$E$15,+P24+P25+P28,0)</f>
        <v>1666.6666666666667</v>
      </c>
      <c r="Q41" s="84">
        <f>IF(Q10&lt;='Bazinės prielaidos'!$E$11+'Bazinės prielaidos'!$E$15,+Q24+Q25+Q28,0)</f>
        <v>1666.6666666666667</v>
      </c>
      <c r="R41" s="84">
        <f>IF(R10&lt;='Bazinės prielaidos'!$E$11+'Bazinės prielaidos'!$E$15,+R24+R25+R28,0)</f>
        <v>1718.7500000000002</v>
      </c>
      <c r="S41" s="84">
        <f>IF(S10&lt;='Bazinės prielaidos'!$E$11+'Bazinės prielaidos'!$E$15,+S24+S25+S28,0)</f>
        <v>1901.041666666667</v>
      </c>
      <c r="T41" s="84">
        <f>IF(T10&lt;='Bazinės prielaidos'!$E$11+'Bazinės prielaidos'!$E$15,+T24+T25+T28,0)</f>
        <v>2161.4583333333335</v>
      </c>
      <c r="U41" s="84">
        <f>IF(U10&lt;='Bazinės prielaidos'!$E$11+'Bazinės prielaidos'!$E$15,+U24+U25+U28,0)</f>
        <v>2421.875</v>
      </c>
      <c r="V41" s="84">
        <f>IF(V10&lt;='Bazinės prielaidos'!$E$11+'Bazinės prielaidos'!$E$15,+V24+V25+V28,0)</f>
        <v>2682.291666666667</v>
      </c>
      <c r="W41" s="84">
        <f>IF(W10&lt;='Bazinės prielaidos'!$E$11+'Bazinės prielaidos'!$E$15,+W24+W25+W28,0)</f>
        <v>2942.7083333333335</v>
      </c>
      <c r="X41" s="84">
        <f>IF(X10&lt;='Bazinės prielaidos'!$E$11+'Bazinės prielaidos'!$E$15,+X24+X25+X28,0)</f>
        <v>3203.1250000000009</v>
      </c>
      <c r="Y41" s="84">
        <f>IF(Y10&lt;='Bazinės prielaidos'!$E$11+'Bazinės prielaidos'!$E$15,+Y24+Y25+Y28,0)</f>
        <v>3463.541666666667</v>
      </c>
      <c r="Z41" s="84">
        <f>IF(O10&lt;='Bazinės prielaidos'!$E$11+'Bazinės prielaidos'!$E$15,+Z24+Z25+Z28+AA37+AA43,0)</f>
        <v>27472.65625</v>
      </c>
      <c r="AA41" s="84">
        <f>SUM(O41:Z41)</f>
        <v>52967.447916666672</v>
      </c>
      <c r="AB41" s="84">
        <f>IF(AB10&lt;='Bazinės prielaidos'!$E$11+'Bazinės prielaidos'!$E$15,+AB24+AB25+AB28,0)</f>
        <v>3945.3125</v>
      </c>
      <c r="AC41" s="84">
        <f>IF(AC10&lt;='Bazinės prielaidos'!$E$11+'Bazinės prielaidos'!$E$15,+AC24+AC25+AC28,0)</f>
        <v>4127.604166666667</v>
      </c>
      <c r="AD41" s="84">
        <f>IF(AD10&lt;='Bazinės prielaidos'!$E$11+'Bazinės prielaidos'!$E$15,+AD24+AD25+AD28,0)</f>
        <v>4309.895833333333</v>
      </c>
      <c r="AE41" s="84">
        <f>IF(AE10&lt;='Bazinės prielaidos'!$E$11+'Bazinės prielaidos'!$E$15,+AE24+AE25+AE28,0)</f>
        <v>4492.1875000000009</v>
      </c>
      <c r="AF41" s="84">
        <f>IF(AF10&lt;='Bazinės prielaidos'!$E$11+'Bazinės prielaidos'!$E$15,+AF24+AF25+AF28,0)</f>
        <v>4674.479166666667</v>
      </c>
      <c r="AG41" s="84">
        <f>IF(V10&lt;='Bazinės prielaidos'!$E$11+'Bazinės prielaidos'!$E$15,+AG24+AG25+AG28+SUM(AB37:AG37,AB43:AG43),0)</f>
        <v>19865.907118055558</v>
      </c>
      <c r="AH41" s="84">
        <f t="shared" ref="AH41" si="770">-(AH18-AH55-AH56-AH59-AH60-AH61-AH49)+AH64-AG64</f>
        <v>0</v>
      </c>
      <c r="AI41" s="84">
        <f t="shared" ref="AI41" si="771">-(AI18-AI55-AI56-AI59-AI60-AI61-AI49)+AI64-AH64</f>
        <v>0</v>
      </c>
      <c r="AJ41" s="84">
        <f t="shared" ref="AJ41" si="772">-(AJ18-AJ55-AJ56-AJ59-AJ60-AJ61-AJ49)+AJ64-AI64</f>
        <v>0</v>
      </c>
      <c r="AK41" s="84">
        <f t="shared" ref="AK41" si="773">-(AK18-AK55-AK56-AK59-AK60-AK61-AK49)+AK64-AJ64</f>
        <v>0</v>
      </c>
      <c r="AL41" s="84">
        <f t="shared" ref="AL41" si="774">-(AL18-AL55-AL56-AL59-AL60-AL61-AL49)+AL64-AK64</f>
        <v>0</v>
      </c>
      <c r="AM41" s="84">
        <f t="shared" ref="AM41:AX41" si="775">-(AM18-AM55-AM56-AM59-AM60-AM61-AM49)+AM64-AL64</f>
        <v>124749.05303030304</v>
      </c>
      <c r="AN41" s="84">
        <f>SUM(AB41:AM41)</f>
        <v>166164.43931502526</v>
      </c>
      <c r="AO41" s="84">
        <f t="shared" si="775"/>
        <v>99.431818181838025</v>
      </c>
      <c r="AP41" s="84">
        <f t="shared" si="775"/>
        <v>-265.15151515153411</v>
      </c>
      <c r="AQ41" s="84">
        <f t="shared" si="775"/>
        <v>-265.15151515149046</v>
      </c>
      <c r="AR41" s="84">
        <f t="shared" si="775"/>
        <v>-265.15151515151956</v>
      </c>
      <c r="AS41" s="84">
        <f t="shared" si="775"/>
        <v>-265.15151515151956</v>
      </c>
      <c r="AT41" s="377">
        <f>-(AT18-AT55-AT56-AT59-AT60-AT61-AT49)+AT64-AS64-0</f>
        <v>-265.15151515153411</v>
      </c>
      <c r="AU41" s="84">
        <f t="shared" si="775"/>
        <v>-265.15151515150501</v>
      </c>
      <c r="AV41" s="84">
        <f t="shared" si="775"/>
        <v>-265.15151515150501</v>
      </c>
      <c r="AW41" s="84">
        <f t="shared" si="775"/>
        <v>-265.15151515153411</v>
      </c>
      <c r="AX41" s="84">
        <f t="shared" si="775"/>
        <v>-31271.385443700914</v>
      </c>
      <c r="AY41" s="84">
        <f>-(AY18-AY55-AY56-AY59-AY60-AY61-AY49)+AY64-AX64</f>
        <v>-62149.460661741956</v>
      </c>
      <c r="AZ41" s="84">
        <f>-(AZ18-AZ55-AZ56-AZ59-AZ60-AZ61-AZ49)+AZ64-AY64</f>
        <v>-62452.608667024469</v>
      </c>
      <c r="BA41" s="84">
        <f>SUM(AO41:AZ41)</f>
        <v>-157895.23507549765</v>
      </c>
      <c r="BB41" s="84">
        <f t="shared" ref="BB41" si="776">-(BB18-BB55-BB56-BB59-BB60-BB61-BB49)+BB64-BA64</f>
        <v>81704.164797512669</v>
      </c>
      <c r="BC41" s="84">
        <f t="shared" ref="BC41" si="777">-(BC18-BC55-BC56-BC59-BC60-BC61-BC49)+BC64-BB64</f>
        <v>-62460.777688197923</v>
      </c>
      <c r="BD41" s="84">
        <f t="shared" ref="BD41" si="778">-(BD18-BD55-BD56-BD59-BD60-BD61-BD49)+BD64-BC64</f>
        <v>-62765.22284775733</v>
      </c>
      <c r="BE41" s="84">
        <f t="shared" ref="BE41" si="779">-(BE18-BE55-BE56-BE59-BE60-BE61-BE49)+BE64-BD64</f>
        <v>-63070.936528814906</v>
      </c>
      <c r="BF41" s="84">
        <f t="shared" ref="BF41" si="780">-(BF18-BF55-BF56-BF59-BF60-BF61-BF49)+BF64-BE64</f>
        <v>-63377.924016876896</v>
      </c>
      <c r="BG41" s="377">
        <f>-(BG18-BG55-BG56-BG59-BG60-BG61-BG49)+BG64-BF64-0</f>
        <v>8120.7701751342975</v>
      </c>
      <c r="BH41" s="84">
        <f t="shared" ref="BH41:BK41" si="781">-(BH18-BH55-BH56-BH59-BH60-BH61-BH49)+BH64-BG64</f>
        <v>-63696.545996267996</v>
      </c>
      <c r="BI41" s="84">
        <f t="shared" si="781"/>
        <v>-64006.140190444385</v>
      </c>
      <c r="BJ41" s="84">
        <f t="shared" si="781"/>
        <v>-64317.024360429787</v>
      </c>
      <c r="BK41" s="84">
        <f t="shared" si="781"/>
        <v>-64629.203881123503</v>
      </c>
      <c r="BL41" s="84">
        <f>-(BL18-BL55-BL56-BL59-BL60-BL61-BL49)+BL64-BK64</f>
        <v>-64942.684149820103</v>
      </c>
      <c r="BM41" s="84">
        <f>-(BM18-BM55-BM56-BM59-BM60-BM61-BM49)+BM64-BL64</f>
        <v>-65257.470586302952</v>
      </c>
      <c r="BN41" s="84">
        <f>SUM(BB41:BM41)</f>
        <v>-548698.99527338881</v>
      </c>
      <c r="BO41" s="84">
        <f t="shared" ref="BO41" si="782">-(BO18-BO55-BO56-BO59-BO60-BO61-BO49)+BO64-BN64</f>
        <v>83471.911337098049</v>
      </c>
      <c r="BP41" s="84">
        <f t="shared" ref="BP41" si="783">-(BP18-BP55-BP56-BP59-BP60-BP61-BP49)+BP64-BO64</f>
        <v>-65269.960921558464</v>
      </c>
      <c r="BQ41" s="84">
        <f t="shared" ref="BQ41" si="784">-(BQ18-BQ55-BQ56-BQ59-BQ60-BQ61-BQ49)+BQ64-BP64</f>
        <v>-65586.1110112569</v>
      </c>
      <c r="BR41" s="84">
        <f t="shared" ref="BR41" si="785">-(BR18-BR55-BR56-BR59-BR60-BR61-BR49)+BR64-BQ64</f>
        <v>-65903.578392995696</v>
      </c>
      <c r="BS41" s="84">
        <f t="shared" ref="BS41" si="786">-(BS18-BS55-BS56-BS59-BS60-BS61-BS49)+BS64-BR64</f>
        <v>-66222.368555491776</v>
      </c>
      <c r="BT41" s="377">
        <f>-(BT18-BT55-BT56-BT59-BT60-BT61-BT49)+BT64-BS64-0</f>
        <v>563502.88031773455</v>
      </c>
      <c r="BU41" s="84">
        <f t="shared" ref="BU41:BX41" si="787">-(BU18-BU55-BU56-BU59-BU60-BU61-BU49)+BU64-BT64</f>
        <v>-64238.750261532943</v>
      </c>
      <c r="BV41" s="84">
        <f t="shared" si="787"/>
        <v>-64550.603640147921</v>
      </c>
      <c r="BW41" s="84">
        <f t="shared" si="787"/>
        <v>-64863.756407840432</v>
      </c>
      <c r="BX41" s="84">
        <f t="shared" si="787"/>
        <v>-65178.213978731692</v>
      </c>
      <c r="BY41" s="84">
        <f>-(BY18-BY55-BY56-BY59-BY60-BY61-BY49)+BY64-BX64</f>
        <v>-65493.981789501682</v>
      </c>
      <c r="BZ41" s="84">
        <f>-(BZ18-BZ55-BZ56-BZ59-BZ60-BZ61-BZ49)+BZ64-BY64</f>
        <v>-65811.065299483176</v>
      </c>
      <c r="CA41" s="84">
        <f>SUM(BO41:BZ41)</f>
        <v>-6143.5986037081093</v>
      </c>
      <c r="CB41" s="84">
        <f t="shared" ref="CB41" si="788">-(CB18-CB55-CB56-CB59-CB60-CB61-CB49)+CB64-CA64</f>
        <v>84764.587626859982</v>
      </c>
      <c r="CC41" s="84">
        <f t="shared" ref="CC41" si="789">-(CC18-CC55-CC56-CC59-CC60-CC61-CC49)+CC64-CB64</f>
        <v>-65820.476128169612</v>
      </c>
      <c r="CD41" s="84">
        <f t="shared" ref="CD41" si="790">-(CD18-CD55-CD56-CD59-CD60-CD61-CD49)+CD64-CC64</f>
        <v>-66138.920031228903</v>
      </c>
      <c r="CE41" s="84">
        <f t="shared" ref="CE41" si="791">-(CE18-CE55-CE56-CE59-CE60-CE61-CE49)+CE64-CD64</f>
        <v>-66458.690783884274</v>
      </c>
      <c r="CF41" s="84">
        <f t="shared" ref="CF41" si="792">-(CF18-CF55-CF56-CF59-CF60-CF61-CF49)+CF64-CE64</f>
        <v>-66779.793914675713</v>
      </c>
      <c r="CG41" s="377">
        <f>-(CG18-CG55-CG56-CG59-CG60-CG61-CG49)+CG64-CF64-0</f>
        <v>570009.91664348915</v>
      </c>
      <c r="CH41" s="84">
        <f t="shared" ref="CH41:CK41" si="793">-(CH18-CH55-CH56-CH59-CH60-CH61-CH49)+CH64-CG64</f>
        <v>-64771.385575022825</v>
      </c>
      <c r="CI41" s="84">
        <f t="shared" si="793"/>
        <v>-65085.458267444003</v>
      </c>
      <c r="CJ41" s="84">
        <f t="shared" si="793"/>
        <v>-65400.839596083635</v>
      </c>
      <c r="CK41" s="84">
        <f t="shared" si="793"/>
        <v>-65717.535013592511</v>
      </c>
      <c r="CL41" s="84">
        <f>-(CL18-CL55-CL56-CL59-CL60-CL61-CL49)+CL64-CK64</f>
        <v>-66035.549995341105</v>
      </c>
      <c r="CM41" s="84">
        <f>-(CM18-CM55-CM56-CM59-CM60-CM61-CM49)+CM64-CL64</f>
        <v>-66354.890039513615</v>
      </c>
      <c r="CN41" s="84">
        <f>SUM(CB41:CM41)</f>
        <v>-3789.0350746070326</v>
      </c>
      <c r="CO41" s="84">
        <f t="shared" ref="CO41" si="794">-(CO18-CO55-CO56-CO59-CO60-CO61-CO49)+CO64-CN64</f>
        <v>83223.446412294841</v>
      </c>
      <c r="CP41" s="84">
        <f t="shared" ref="CP41" si="795">-(CP18-CP55-CP56-CP59-CP60-CP61-CP49)+CP64-CO64</f>
        <v>-66372.988226344183</v>
      </c>
      <c r="CQ41" s="84">
        <f t="shared" ref="CQ41" si="796">-(CQ18-CQ55-CQ56-CQ59-CQ60-CQ61-CQ49)+CQ64-CP64</f>
        <v>-66693.734263145874</v>
      </c>
      <c r="CR41" s="84">
        <f t="shared" ref="CR41" si="797">-(CR18-CR55-CR56-CR59-CR60-CR61-CR49)+CR64-CQ64</f>
        <v>-67015.816741767601</v>
      </c>
      <c r="CS41" s="84">
        <f t="shared" ref="CS41" si="798">-(CS18-CS55-CS56-CS59-CS60-CS61-CS49)+CS64-CR64</f>
        <v>-67339.241230716827</v>
      </c>
      <c r="CT41" s="377">
        <f>-(CT18-CT55-CT56-CT59-CT60-CT61-CT49)+CT64-CS64-0</f>
        <v>577002.21419015271</v>
      </c>
      <c r="CU41" s="84">
        <f t="shared" ref="CU41:CX41" si="799">-(CU18-CU55-CU56-CU59-CU60-CU61-CU49)+CU64-CT64</f>
        <v>-65304.029348436386</v>
      </c>
      <c r="CV41" s="84">
        <f t="shared" si="799"/>
        <v>-65620.321389913472</v>
      </c>
      <c r="CW41" s="84">
        <f t="shared" si="799"/>
        <v>-65937.931314896676</v>
      </c>
      <c r="CX41" s="84">
        <f t="shared" si="799"/>
        <v>-66256.864614567326</v>
      </c>
      <c r="CY41" s="84">
        <f>-(CY18-CY55-CY56-CY59-CY60-CY61-CY49)+CY64-CX64</f>
        <v>-66577.126802986633</v>
      </c>
      <c r="CZ41" s="84">
        <f>-(CZ18-CZ55-CZ56-CZ59-CZ60-CZ61-CZ49)+CZ64-CY64</f>
        <v>-66898.723417190951</v>
      </c>
      <c r="DA41" s="84">
        <f>SUM(CO41:CZ41)</f>
        <v>-3791.1167475183756</v>
      </c>
      <c r="DB41" s="84">
        <f t="shared" ref="DB41" si="800">-(DB18-DB55-DB56-DB59-DB60-DB61-DB49)+DB64-DA64</f>
        <v>80625.440472501068</v>
      </c>
      <c r="DC41" s="84">
        <f t="shared" ref="DC41" si="801">-(DC18-DC55-DC56-DC59-DC60-DC61-DC49)+DC64-DB64</f>
        <v>-66929.912601177697</v>
      </c>
      <c r="DD41" s="84">
        <f t="shared" ref="DD41" si="802">-(DD18-DD55-DD56-DD59-DD60-DD61-DD49)+DD64-DC64</f>
        <v>-67252.979156207875</v>
      </c>
      <c r="DE41" s="84">
        <f t="shared" ref="DE41" si="803">-(DE18-DE55-DE56-DE59-DE60-DE61-DE49)+DE64-DD64</f>
        <v>-67577.391821883968</v>
      </c>
      <c r="DF41" s="84">
        <f t="shared" ref="DF41" si="804">-(DF18-DF55-DF56-DF59-DF60-DF61-DF49)+DF64-DE64</f>
        <v>-67903.1562070004</v>
      </c>
      <c r="DG41" s="377">
        <f>-(DG18-DG55-DG56-DG59-DG60-DG61-DG49)+DG64-DF64-0</f>
        <v>585066.73157974205</v>
      </c>
      <c r="DH41" s="84">
        <f t="shared" ref="DH41:DK41" si="805">-(DH18-DH55-DH56-DH59-DH60-DH61-DH49)+DH64-DG64</f>
        <v>-65836.691814664489</v>
      </c>
      <c r="DI41" s="84">
        <f t="shared" si="805"/>
        <v>-66155.203283084178</v>
      </c>
      <c r="DJ41" s="84">
        <f t="shared" si="805"/>
        <v>-66475.041882622259</v>
      </c>
      <c r="DK41" s="84">
        <f t="shared" si="805"/>
        <v>-66796.213142991808</v>
      </c>
      <c r="DL41" s="84">
        <f>-(DL18-DL55-DL56-DL59-DL60-DL61-DL49)+DL64-DK64</f>
        <v>-67118.722616946165</v>
      </c>
      <c r="DM41" s="84">
        <f>-(DM18-DM55-DM56-DM59-DM60-DM61-DM49)+DM64-DL64</f>
        <v>-67442.575880375356</v>
      </c>
      <c r="DN41" s="84">
        <f>SUM(DB41:DM41)</f>
        <v>-3795.7163547110831</v>
      </c>
      <c r="DO41" s="84">
        <f t="shared" ref="DO41" si="806">-(DO18-DO55-DO56-DO59-DO60-DO61-DO49)+DO64-DN64</f>
        <v>76616.305185656383</v>
      </c>
      <c r="DP41" s="84">
        <f t="shared" ref="DP41" si="807">-(DP18-DP55-DP56-DP59-DP60-DP61-DP49)+DP64-DO64</f>
        <v>-67492.735846653872</v>
      </c>
      <c r="DQ41" s="84">
        <f t="shared" ref="DQ41" si="808">-(DQ18-DQ55-DQ56-DQ59-DQ60-DQ61-DQ49)+DQ64-DP64</f>
        <v>-67818.147498540173</v>
      </c>
      <c r="DR41" s="84">
        <f t="shared" ref="DR41" si="809">-(DR18-DR55-DR56-DR59-DR60-DR61-DR49)+DR64-DQ64</f>
        <v>-68144.915032309349</v>
      </c>
      <c r="DS41" s="84">
        <f t="shared" ref="DS41" si="810">-(DS18-DS55-DS56-DS59-DS60-DS61-DS49)+DS64-DR64</f>
        <v>-68473.044097469246</v>
      </c>
      <c r="DT41" s="377">
        <f>-(DT18-DT55-DT56-DT59-DT60-DT61-DT49)+DT64-DS64-0</f>
        <v>594564.72348665481</v>
      </c>
      <c r="DU41" s="84">
        <f t="shared" ref="DU41:DZ41" si="811">-(DU18-DU55-DU56-DU59-DU60-DU61-DU49)+DU64-DT64</f>
        <v>-66369.379271731435</v>
      </c>
      <c r="DV41" s="84">
        <f t="shared" si="811"/>
        <v>-66690.110271222264</v>
      </c>
      <c r="DW41" s="84">
        <f t="shared" si="811"/>
        <v>-67012.177649877602</v>
      </c>
      <c r="DX41" s="84">
        <f t="shared" si="811"/>
        <v>-67335.58697594401</v>
      </c>
      <c r="DY41" s="84">
        <f t="shared" si="811"/>
        <v>-67660.343840869027</v>
      </c>
      <c r="DZ41" s="84">
        <f t="shared" si="811"/>
        <v>-67986.453859397923</v>
      </c>
      <c r="EA41" s="84">
        <f>SUM(DO41:DZ41)</f>
        <v>-3801.8656717036647</v>
      </c>
      <c r="EB41" s="84">
        <f t="shared" ref="EB41" si="812">-(EB18-EB55-EB56-EB59-EB60-EB61-EB49)+EB64-EA64</f>
        <v>70722.430416803807</v>
      </c>
      <c r="EC41" s="84">
        <f t="shared" ref="EC41" si="813">-(EC18-EC55-EC56-EC59-EC60-EC61-EC49)+EC64-EB64</f>
        <v>-68063.437795459206</v>
      </c>
      <c r="ED41" s="84">
        <f t="shared" ref="ED41" si="814">-(ED18-ED55-ED56-ED59-ED60-ED61-ED49)+ED64-EC64</f>
        <v>-68391.227372132227</v>
      </c>
      <c r="EE41" s="84">
        <f t="shared" ref="EE41" si="815">-(EE18-EE55-EE56-EE59-EE60-EE61-EE49)+EE64-ED64</f>
        <v>-68720.382738708024</v>
      </c>
      <c r="EF41" s="84">
        <f t="shared" ref="EF41" si="816">-(EF18-EF55-EF56-EF59-EF60-EF61-EF49)+EF64-EE64</f>
        <v>-69050.90958597789</v>
      </c>
      <c r="EG41" s="377">
        <f>-(EG18-EG55-EG56-EG59-EG60-EG61-EG49)+EG64-EF64-0</f>
        <v>605977.30568313831</v>
      </c>
      <c r="EH41" s="84">
        <f t="shared" ref="EH41:EM41" si="817">-(EH18-EH55-EH56-EH59-EH60-EH61-EH49)+EH64-EG64</f>
        <v>-66902.100107290244</v>
      </c>
      <c r="EI41" s="84">
        <f t="shared" si="817"/>
        <v>-67225.050776929173</v>
      </c>
      <c r="EJ41" s="84">
        <f t="shared" si="817"/>
        <v>-67549.347074358302</v>
      </c>
      <c r="EK41" s="84">
        <f t="shared" si="817"/>
        <v>-67874.994606360066</v>
      </c>
      <c r="EL41" s="84">
        <f t="shared" si="817"/>
        <v>-68201.999003078483</v>
      </c>
      <c r="EM41" s="84">
        <f t="shared" si="817"/>
        <v>-68530.365918116557</v>
      </c>
      <c r="EN41" s="84">
        <f>SUM(EB41:EM41)</f>
        <v>-3810.0788784681208</v>
      </c>
      <c r="EO41" s="84">
        <f t="shared" ref="EO41" si="818">-(EO18-EO55-EO56-EO59-EO60-EO61-EO49)+EO64-EN64</f>
        <v>62315.118997921119</v>
      </c>
      <c r="EP41" s="84">
        <f t="shared" ref="EP41" si="819">-(EP18-EP55-EP56-EP59-EP60-EP61-EP49)+EP64-EO64</f>
        <v>-68644.646618667874</v>
      </c>
      <c r="EQ41" s="84">
        <f t="shared" ref="EQ41" si="820">-(EQ18-EQ55-EQ56-EQ59-EQ60-EQ61-EQ49)+EQ64-EP64</f>
        <v>-68974.857898770933</v>
      </c>
      <c r="ER41" s="84">
        <f t="shared" ref="ER41" si="821">-(ER18-ER55-ER56-ER59-ER60-ER61-ER49)+ER64-EQ64</f>
        <v>-69306.44505920769</v>
      </c>
      <c r="ES41" s="84">
        <f t="shared" ref="ES41" si="822">-(ES18-ES55-ES56-ES59-ES60-ES61-ES49)+ES64-ER64</f>
        <v>-69639.413832812992</v>
      </c>
      <c r="ET41" s="377">
        <f>-(ET18-ET55-ET56-ET59-ET60-ET61-ET49)+ET64-ES64-0</f>
        <v>619943.14554980781</v>
      </c>
      <c r="EU41" s="84">
        <f t="shared" ref="EU41:EZ41" si="823">-(EU18-EU55-EU56-EU59-EU60-EU61-EU49)+EU64-ET64</f>
        <v>-67434.86545570934</v>
      </c>
      <c r="EV41" s="84">
        <f t="shared" si="823"/>
        <v>-67760.035980966728</v>
      </c>
      <c r="EW41" s="84">
        <f t="shared" si="823"/>
        <v>-68086.561383412685</v>
      </c>
      <c r="EX41" s="84">
        <f t="shared" si="823"/>
        <v>-68414.447308368835</v>
      </c>
      <c r="EY41" s="84">
        <f t="shared" si="823"/>
        <v>-68743.699424678925</v>
      </c>
      <c r="EZ41" s="84">
        <f t="shared" si="823"/>
        <v>-69074.323424807008</v>
      </c>
      <c r="FA41" s="84">
        <f>SUM(EO41:EZ41)</f>
        <v>-3821.0318396740331</v>
      </c>
      <c r="FB41" s="84">
        <f t="shared" ref="FB41" si="824">-(FB18-FB55-FB56-FB59-FB60-FB61-FB49)+FB64-FA64</f>
        <v>50559.910578291616</v>
      </c>
      <c r="FC41" s="84">
        <f t="shared" ref="FC41" si="825">-(FC18-FC55-FC56-FC59-FC60-FC61-FC49)+FC64-FB64</f>
        <v>-69239.850650051332</v>
      </c>
      <c r="FD41" s="84">
        <f t="shared" ref="FD41" si="826">-(FD18-FD55-FD56-FD59-FD60-FD61-FD49)+FD64-FC64</f>
        <v>-69572.54194695178</v>
      </c>
      <c r="FE41" s="84">
        <f t="shared" ref="FE41" si="827">-(FE18-FE55-FE56-FE59-FE60-FE61-FE49)+FE64-FD64</f>
        <v>-69906.619457589361</v>
      </c>
      <c r="FF41" s="84">
        <f t="shared" ref="FF41" si="828">-(FF18-FF55-FF56-FF59-FF60-FF61-FF49)+FF64-FE64</f>
        <v>-70242.088957854561</v>
      </c>
      <c r="FG41" s="377">
        <f>-(FG18-FG55-FG56-FG59-FG60-FG61-FG49)+FG64-FF64-0</f>
        <v>637309.93714070274</v>
      </c>
      <c r="FH41" s="84">
        <f t="shared" ref="FH41:FM41" si="829">-(FH18-FH55-FH56-FH59-FH60-FH61-FH49)+FH64-FG64</f>
        <v>-67967.69009547653</v>
      </c>
      <c r="FI41" s="84">
        <f t="shared" si="829"/>
        <v>-68295.080723399602</v>
      </c>
      <c r="FJ41" s="84">
        <f t="shared" si="829"/>
        <v>-68623.835478939029</v>
      </c>
      <c r="FK41" s="84">
        <f t="shared" si="829"/>
        <v>-68953.960045959859</v>
      </c>
      <c r="FL41" s="84">
        <f t="shared" si="829"/>
        <v>-69285.460132009946</v>
      </c>
      <c r="FM41" s="84">
        <f t="shared" si="829"/>
        <v>-69618.34146841857</v>
      </c>
      <c r="FN41" s="84">
        <f>SUM(FB41:FM41)</f>
        <v>-3835.6212376561743</v>
      </c>
      <c r="FO41" s="84">
        <f t="shared" ref="FO41" si="830">-(FO18-FO55-FO56-FO59-FO60-FO61-FO49)+FO64-FN64</f>
        <v>34349.354523777147</v>
      </c>
      <c r="FP41" s="84">
        <f t="shared" ref="FP41" si="831">-(FP18-FP55-FP56-FP59-FP60-FP61-FP49)+FP64-FO64</f>
        <v>-69853.679419071734</v>
      </c>
      <c r="FQ41" s="84">
        <f t="shared" ref="FQ41" si="832">-(FQ18-FQ55-FQ56-FQ59-FQ60-FQ61-FQ49)+FQ64-FP64</f>
        <v>-70188.928335843128</v>
      </c>
      <c r="FR41" s="84">
        <f t="shared" ref="FR41" si="833">-(FR18-FR55-FR56-FR59-FR60-FR61-FR49)+FR64-FQ64</f>
        <v>-70525.574123101062</v>
      </c>
      <c r="FS41" s="84">
        <f t="shared" ref="FS41" si="834">-(FS18-FS55-FS56-FS59-FS60-FS61-FS49)+FS64-FR64</f>
        <v>-70863.622601139228</v>
      </c>
      <c r="FT41" s="377">
        <f>-(FT18-FT55-FT56-FT59-FT60-FT61-FT49)+FT64-FS64-0</f>
        <v>659202.69453278335</v>
      </c>
      <c r="FU41" s="84">
        <f t="shared" ref="FU41:FZ41" si="835">-(FU18-FU55-FU56-FU59-FU60-FU61-FU49)+FU64-FT64</f>
        <v>-83630.012831727072</v>
      </c>
      <c r="FV41" s="84">
        <f t="shared" si="835"/>
        <v>-83978.471218525956</v>
      </c>
      <c r="FW41" s="84">
        <f t="shared" si="835"/>
        <v>-84328.381515269808</v>
      </c>
      <c r="FX41" s="84">
        <f t="shared" si="835"/>
        <v>-84679.749771583418</v>
      </c>
      <c r="FY41" s="84">
        <f t="shared" si="835"/>
        <v>-85032.582062298345</v>
      </c>
      <c r="FZ41" s="84">
        <f t="shared" si="835"/>
        <v>-85386.884487557923</v>
      </c>
      <c r="GA41" s="84">
        <f>SUM(FO41:FZ41)</f>
        <v>-94915.837309557217</v>
      </c>
      <c r="GB41" s="84">
        <f t="shared" ref="GB41" si="836">-(GB18-GB55-GB56-GB59-GB60-GB61-GB49)+GB64-GA64</f>
        <v>-2887.7912232440285</v>
      </c>
      <c r="GC41" s="84">
        <f t="shared" ref="GC41" si="837">-(GC18-GC55-GC56-GC59-GC60-GC61-GC49)+GC64-GB64</f>
        <v>-85754.695636352932</v>
      </c>
      <c r="GD41" s="84">
        <f t="shared" ref="GD41" si="838">-(GD18-GD55-GD56-GD59-GD60-GD61-GD49)+GD64-GC64</f>
        <v>-86112.006868171069</v>
      </c>
      <c r="GE41" s="84">
        <f t="shared" ref="GE41" si="839">-(GE18-GE55-GE56-GE59-GE60-GE61-GE49)+GE64-GD64</f>
        <v>-86470.806896788446</v>
      </c>
      <c r="GF41" s="84">
        <f t="shared" ref="GF41" si="840">-(GF18-GF55-GF56-GF59-GF60-GF61-GF49)+GF64-GE64</f>
        <v>-86831.101925525072</v>
      </c>
      <c r="GG41" s="377">
        <f>-(GG18-GG55-GG56-GG59-GG60-GG61-GG49)+GG64-GF64-0</f>
        <v>839102.66586799838</v>
      </c>
      <c r="GH41" s="84">
        <f t="shared" ref="GH41:GM41" si="841">-(GH18-GH55-GH56-GH59-GH60-GH61-GH49)+GH64-GG64</f>
        <v>-83696.637075764767</v>
      </c>
      <c r="GI41" s="84">
        <f t="shared" si="841"/>
        <v>-84045.373063580453</v>
      </c>
      <c r="GJ41" s="84">
        <f t="shared" si="841"/>
        <v>-84395.562118012036</v>
      </c>
      <c r="GK41" s="84">
        <f t="shared" si="841"/>
        <v>-84747.210293503755</v>
      </c>
      <c r="GL41" s="84">
        <f t="shared" si="841"/>
        <v>-85100.323669726684</v>
      </c>
      <c r="GM41" s="84">
        <f t="shared" si="841"/>
        <v>2222249.0030173007</v>
      </c>
      <c r="GN41" s="84">
        <f>SUM(GB41:GM41)</f>
        <v>2291310.1601146297</v>
      </c>
      <c r="GO41" s="84">
        <f t="shared" ref="GO41" si="842">-(GO18-GO55-GO56-GO59-GO60-GO61-GO49)+GO64-GN64</f>
        <v>-4.8603396862745283E-11</v>
      </c>
      <c r="GP41" s="84">
        <f t="shared" ref="GP41" si="843">-(GP18-GP55-GP56-GP59-GP60-GP61-GP49)+GP64-GO64</f>
        <v>0</v>
      </c>
      <c r="GQ41" s="84">
        <f t="shared" ref="GQ41" si="844">-(GQ18-GQ55-GQ56-GQ59-GQ60-GQ61-GQ49)+GQ64-GP64</f>
        <v>0</v>
      </c>
      <c r="GR41" s="84">
        <f t="shared" ref="GR41" si="845">-(GR18-GR55-GR56-GR59-GR60-GR61-GR49)+GR64-GQ64</f>
        <v>0</v>
      </c>
      <c r="GS41" s="84">
        <f t="shared" ref="GS41" si="846">-(GS18-GS55-GS56-GS59-GS60-GS61-GS49)+GS64-GR64</f>
        <v>0</v>
      </c>
      <c r="GT41" s="377">
        <f>-(GT18-GT55-GT56-GT59-GT60-GT61-GT49)+GT64-GS64-0</f>
        <v>0</v>
      </c>
      <c r="GU41" s="286"/>
      <c r="GV41" s="286"/>
      <c r="GW41" s="286"/>
      <c r="GX41" s="286"/>
      <c r="GY41" s="286"/>
      <c r="GZ41" s="286"/>
      <c r="HA41" s="84"/>
      <c r="HB41" s="286"/>
      <c r="HC41" s="286"/>
      <c r="HD41" s="286"/>
      <c r="HE41" s="286"/>
      <c r="HF41" s="286"/>
      <c r="HG41" s="286"/>
      <c r="HH41" s="286"/>
      <c r="HI41" s="286"/>
      <c r="HJ41" s="286"/>
      <c r="HK41" s="286"/>
      <c r="HL41" s="286"/>
      <c r="HM41" s="286"/>
      <c r="HN41" s="84"/>
      <c r="HO41" s="286"/>
      <c r="HP41" s="286"/>
      <c r="HQ41" s="286"/>
      <c r="HR41" s="286"/>
      <c r="HS41" s="286"/>
      <c r="HT41" s="286"/>
      <c r="HU41" s="286"/>
      <c r="HV41" s="286"/>
      <c r="HW41" s="286"/>
      <c r="HX41" s="286"/>
      <c r="HY41" s="286"/>
      <c r="HZ41" s="286"/>
      <c r="IA41" s="84"/>
      <c r="IB41" s="286"/>
      <c r="IC41" s="286"/>
      <c r="ID41" s="286"/>
      <c r="IE41" s="286"/>
      <c r="IF41" s="286"/>
      <c r="IG41" s="286"/>
      <c r="IH41" s="286"/>
      <c r="II41" s="286"/>
      <c r="IJ41" s="286"/>
      <c r="IK41" s="286"/>
      <c r="IL41" s="286"/>
      <c r="IM41" s="286"/>
      <c r="IN41" s="84"/>
      <c r="IO41" s="286"/>
      <c r="IP41" s="286"/>
      <c r="IQ41" s="286"/>
      <c r="IR41" s="286"/>
      <c r="IS41" s="286"/>
      <c r="IT41" s="286"/>
      <c r="IU41" s="286"/>
      <c r="IV41" s="286"/>
      <c r="IW41" s="286"/>
      <c r="IX41" s="286"/>
      <c r="IY41" s="286"/>
      <c r="IZ41" s="286"/>
      <c r="JA41" s="84"/>
      <c r="JB41" s="286"/>
      <c r="JC41" s="286"/>
      <c r="JD41" s="286"/>
      <c r="JE41" s="286"/>
      <c r="JF41" s="286"/>
      <c r="JG41" s="286"/>
      <c r="JH41" s="286"/>
      <c r="JI41" s="286"/>
      <c r="JJ41" s="286"/>
      <c r="JK41" s="286"/>
      <c r="JL41" s="286"/>
      <c r="JM41" s="286"/>
      <c r="JN41" s="84"/>
      <c r="JO41" s="286"/>
      <c r="JP41" s="286"/>
      <c r="JQ41" s="286"/>
      <c r="JR41" s="286"/>
      <c r="JS41" s="286"/>
      <c r="JT41" s="286"/>
      <c r="JU41" s="286"/>
      <c r="JV41" s="286"/>
      <c r="JW41" s="286"/>
      <c r="JX41" s="286"/>
      <c r="JY41" s="286"/>
      <c r="JZ41" s="286"/>
      <c r="KA41" s="84"/>
      <c r="KB41" s="286"/>
      <c r="KC41" s="286"/>
      <c r="KD41" s="286"/>
      <c r="KE41" s="286"/>
      <c r="KF41" s="286"/>
      <c r="KG41" s="286"/>
      <c r="KH41" s="286"/>
      <c r="KI41" s="286"/>
      <c r="KJ41" s="286"/>
      <c r="KK41" s="286"/>
      <c r="KL41" s="286"/>
      <c r="KM41" s="286"/>
      <c r="KN41" s="84"/>
      <c r="KO41" s="286"/>
      <c r="KP41" s="286"/>
      <c r="KQ41" s="286"/>
      <c r="KR41" s="286"/>
      <c r="KS41" s="286"/>
      <c r="KT41" s="286"/>
      <c r="KU41" s="286"/>
      <c r="KV41" s="286"/>
      <c r="KW41" s="286"/>
      <c r="KX41" s="286"/>
      <c r="KY41" s="286"/>
      <c r="KZ41" s="286"/>
      <c r="LA41" s="84"/>
      <c r="LB41" s="286"/>
      <c r="LC41" s="286"/>
      <c r="LD41" s="286"/>
      <c r="LE41" s="286"/>
      <c r="LF41" s="286"/>
      <c r="LG41" s="286"/>
      <c r="LH41" s="286"/>
      <c r="LI41" s="286"/>
      <c r="LJ41" s="286"/>
      <c r="LK41" s="286"/>
      <c r="LL41" s="286"/>
      <c r="LM41" s="286"/>
      <c r="LN41" s="84"/>
    </row>
    <row r="42" spans="1:326" s="58" customFormat="1">
      <c r="A42" s="286" t="s">
        <v>144</v>
      </c>
      <c r="B42" s="84">
        <f>B40+B41</f>
        <v>16666.666666666668</v>
      </c>
      <c r="C42" s="84">
        <f t="shared" ref="C42:M42" si="847">C40+C41</f>
        <v>18333.333333333336</v>
      </c>
      <c r="D42" s="84">
        <f t="shared" si="847"/>
        <v>20000.000000000004</v>
      </c>
      <c r="E42" s="84">
        <f t="shared" si="847"/>
        <v>21666.666666666672</v>
      </c>
      <c r="F42" s="84">
        <f t="shared" si="847"/>
        <v>23333.333333333339</v>
      </c>
      <c r="G42" s="84">
        <f t="shared" si="847"/>
        <v>25000.000000000007</v>
      </c>
      <c r="H42" s="84">
        <f t="shared" si="847"/>
        <v>26666.666666666675</v>
      </c>
      <c r="I42" s="84">
        <f t="shared" si="847"/>
        <v>28333.333333333343</v>
      </c>
      <c r="J42" s="84">
        <f t="shared" si="847"/>
        <v>30000.000000000011</v>
      </c>
      <c r="K42" s="84">
        <f t="shared" si="847"/>
        <v>31666.666666666679</v>
      </c>
      <c r="L42" s="84">
        <f t="shared" si="847"/>
        <v>33333.333333333343</v>
      </c>
      <c r="M42" s="84">
        <f t="shared" si="847"/>
        <v>36927.083333333343</v>
      </c>
      <c r="N42" s="84">
        <f>M42</f>
        <v>36927.083333333343</v>
      </c>
      <c r="O42" s="84">
        <f t="shared" ref="O42:P42" si="848">O40+O41</f>
        <v>38593.750000000007</v>
      </c>
      <c r="P42" s="84">
        <f t="shared" si="848"/>
        <v>40260.416666666672</v>
      </c>
      <c r="Q42" s="84">
        <f t="shared" ref="Q42:Z42" si="849">Q40+Q41</f>
        <v>41927.083333333336</v>
      </c>
      <c r="R42" s="84">
        <f t="shared" si="849"/>
        <v>43645.833333333336</v>
      </c>
      <c r="S42" s="84">
        <f t="shared" si="849"/>
        <v>45546.875</v>
      </c>
      <c r="T42" s="84">
        <f t="shared" si="849"/>
        <v>47708.333333333336</v>
      </c>
      <c r="U42" s="84">
        <f t="shared" si="849"/>
        <v>50130.208333333336</v>
      </c>
      <c r="V42" s="84">
        <f t="shared" si="849"/>
        <v>52812.5</v>
      </c>
      <c r="W42" s="84">
        <f t="shared" si="849"/>
        <v>55755.208333333336</v>
      </c>
      <c r="X42" s="84">
        <f t="shared" si="849"/>
        <v>58958.333333333336</v>
      </c>
      <c r="Y42" s="84">
        <f t="shared" si="849"/>
        <v>62421.875</v>
      </c>
      <c r="Z42" s="84">
        <f t="shared" si="849"/>
        <v>89894.53125</v>
      </c>
      <c r="AA42" s="84">
        <f>Z42</f>
        <v>89894.53125</v>
      </c>
      <c r="AB42" s="84">
        <f t="shared" ref="AB42:AM42" si="850">AB40+AB41</f>
        <v>93839.84375</v>
      </c>
      <c r="AC42" s="84">
        <f t="shared" si="850"/>
        <v>97967.447916666672</v>
      </c>
      <c r="AD42" s="84">
        <f t="shared" si="850"/>
        <v>102277.34375</v>
      </c>
      <c r="AE42" s="84">
        <f t="shared" si="850"/>
        <v>106769.53125</v>
      </c>
      <c r="AF42" s="84">
        <f t="shared" si="850"/>
        <v>111444.01041666667</v>
      </c>
      <c r="AG42" s="84">
        <f t="shared" si="850"/>
        <v>131309.91753472222</v>
      </c>
      <c r="AH42" s="84">
        <f t="shared" si="850"/>
        <v>131309.91753472222</v>
      </c>
      <c r="AI42" s="84">
        <f t="shared" si="850"/>
        <v>131309.91753472222</v>
      </c>
      <c r="AJ42" s="84">
        <f t="shared" si="850"/>
        <v>131309.91753472222</v>
      </c>
      <c r="AK42" s="84">
        <f t="shared" si="850"/>
        <v>131309.91753472222</v>
      </c>
      <c r="AL42" s="84">
        <f t="shared" si="850"/>
        <v>131309.91753472222</v>
      </c>
      <c r="AM42" s="84">
        <f t="shared" si="850"/>
        <v>256058.97056502526</v>
      </c>
      <c r="AN42" s="84">
        <f>AM42</f>
        <v>256058.97056502526</v>
      </c>
      <c r="AO42" s="84">
        <f t="shared" ref="AO42:AZ42" si="851">AO40+AO41</f>
        <v>256158.40238320711</v>
      </c>
      <c r="AP42" s="84">
        <f t="shared" si="851"/>
        <v>255893.25086805556</v>
      </c>
      <c r="AQ42" s="84">
        <f t="shared" si="851"/>
        <v>255628.09935290407</v>
      </c>
      <c r="AR42" s="84">
        <f t="shared" si="851"/>
        <v>255362.94783775255</v>
      </c>
      <c r="AS42" s="84">
        <f t="shared" si="851"/>
        <v>255097.79632260103</v>
      </c>
      <c r="AT42" s="84">
        <f t="shared" si="851"/>
        <v>254832.64480744948</v>
      </c>
      <c r="AU42" s="84">
        <f t="shared" si="851"/>
        <v>254567.49329229799</v>
      </c>
      <c r="AV42" s="84">
        <f t="shared" si="851"/>
        <v>254302.3417771465</v>
      </c>
      <c r="AW42" s="84">
        <f t="shared" si="851"/>
        <v>254037.19026199495</v>
      </c>
      <c r="AX42" s="84">
        <f t="shared" si="851"/>
        <v>222765.80481829404</v>
      </c>
      <c r="AY42" s="84">
        <f t="shared" si="851"/>
        <v>160616.34415655208</v>
      </c>
      <c r="AZ42" s="84">
        <f t="shared" si="851"/>
        <v>98163.735489527608</v>
      </c>
      <c r="BA42" s="84">
        <f>AZ42</f>
        <v>98163.735489527608</v>
      </c>
      <c r="BB42" s="84">
        <f t="shared" ref="BB42:BG42" si="852">BB40+BB41</f>
        <v>179867.90028704028</v>
      </c>
      <c r="BC42" s="84">
        <f t="shared" si="852"/>
        <v>117407.12259884235</v>
      </c>
      <c r="BD42" s="84">
        <f t="shared" si="852"/>
        <v>54641.899751085024</v>
      </c>
      <c r="BE42" s="84">
        <f t="shared" si="852"/>
        <v>-8429.0367777298816</v>
      </c>
      <c r="BF42" s="84">
        <f t="shared" si="852"/>
        <v>-71806.96079460677</v>
      </c>
      <c r="BG42" s="84">
        <f t="shared" si="852"/>
        <v>-63686.190619472472</v>
      </c>
      <c r="BH42" s="84">
        <f t="shared" ref="BH42:BM42" si="853">BH40+BH41</f>
        <v>-127382.73661574046</v>
      </c>
      <c r="BI42" s="84">
        <f t="shared" si="853"/>
        <v>-191388.87680618485</v>
      </c>
      <c r="BJ42" s="84">
        <f t="shared" si="853"/>
        <v>-255705.90116661464</v>
      </c>
      <c r="BK42" s="84">
        <f t="shared" si="853"/>
        <v>-320335.10504773812</v>
      </c>
      <c r="BL42" s="84">
        <f t="shared" si="853"/>
        <v>-385277.78919755825</v>
      </c>
      <c r="BM42" s="84">
        <f t="shared" si="853"/>
        <v>-450535.25978386123</v>
      </c>
      <c r="BN42" s="84">
        <f>BM42</f>
        <v>-450535.25978386123</v>
      </c>
      <c r="BO42" s="84">
        <f t="shared" ref="BO42:BT42" si="854">BO40+BO41</f>
        <v>-367063.34844676318</v>
      </c>
      <c r="BP42" s="84">
        <f t="shared" si="854"/>
        <v>-432333.30936832167</v>
      </c>
      <c r="BQ42" s="84">
        <f t="shared" si="854"/>
        <v>-497919.4203795786</v>
      </c>
      <c r="BR42" s="84">
        <f t="shared" si="854"/>
        <v>-563822.99877257436</v>
      </c>
      <c r="BS42" s="84">
        <f t="shared" si="854"/>
        <v>-630045.36732806615</v>
      </c>
      <c r="BT42" s="84">
        <f t="shared" si="854"/>
        <v>-66542.487010331592</v>
      </c>
      <c r="BU42" s="84">
        <f t="shared" ref="BU42:BZ42" si="855">BU40+BU41</f>
        <v>-130781.23727186453</v>
      </c>
      <c r="BV42" s="84">
        <f t="shared" si="855"/>
        <v>-195331.84091201244</v>
      </c>
      <c r="BW42" s="84">
        <f t="shared" si="855"/>
        <v>-260195.59731985288</v>
      </c>
      <c r="BX42" s="84">
        <f t="shared" si="855"/>
        <v>-325373.81129858457</v>
      </c>
      <c r="BY42" s="84">
        <f t="shared" si="855"/>
        <v>-390867.79308808624</v>
      </c>
      <c r="BZ42" s="84">
        <f t="shared" si="855"/>
        <v>-456678.85838756943</v>
      </c>
      <c r="CA42" s="84">
        <f>BZ42</f>
        <v>-456678.85838756943</v>
      </c>
      <c r="CB42" s="84">
        <f t="shared" ref="CB42:CG42" si="856">CB40+CB41</f>
        <v>-371914.27076070942</v>
      </c>
      <c r="CC42" s="84">
        <f t="shared" si="856"/>
        <v>-437734.74688887905</v>
      </c>
      <c r="CD42" s="84">
        <f t="shared" si="856"/>
        <v>-503873.66692010796</v>
      </c>
      <c r="CE42" s="84">
        <f t="shared" si="856"/>
        <v>-570332.35770399228</v>
      </c>
      <c r="CF42" s="84">
        <f t="shared" si="856"/>
        <v>-637112.15161866799</v>
      </c>
      <c r="CG42" s="84">
        <f t="shared" si="856"/>
        <v>-67102.234975178842</v>
      </c>
      <c r="CH42" s="84">
        <f t="shared" ref="CH42:CM42" si="857">CH40+CH41</f>
        <v>-131873.62055020168</v>
      </c>
      <c r="CI42" s="84">
        <f t="shared" si="857"/>
        <v>-196959.07881764567</v>
      </c>
      <c r="CJ42" s="84">
        <f t="shared" si="857"/>
        <v>-262359.91841372929</v>
      </c>
      <c r="CK42" s="84">
        <f t="shared" si="857"/>
        <v>-328077.4534273218</v>
      </c>
      <c r="CL42" s="84">
        <f t="shared" si="857"/>
        <v>-394113.00342266291</v>
      </c>
      <c r="CM42" s="84">
        <f t="shared" si="857"/>
        <v>-460467.89346217655</v>
      </c>
      <c r="CN42" s="84">
        <f>CM42</f>
        <v>-460467.89346217655</v>
      </c>
      <c r="CO42" s="84">
        <f t="shared" ref="CO42:CT42" si="858">CO40+CO41</f>
        <v>-377244.44704988168</v>
      </c>
      <c r="CP42" s="84">
        <f t="shared" si="858"/>
        <v>-443617.43527622585</v>
      </c>
      <c r="CQ42" s="84">
        <f t="shared" si="858"/>
        <v>-510311.16953937174</v>
      </c>
      <c r="CR42" s="84">
        <f t="shared" si="858"/>
        <v>-577326.98628113931</v>
      </c>
      <c r="CS42" s="84">
        <f t="shared" si="858"/>
        <v>-644666.22751185612</v>
      </c>
      <c r="CT42" s="84">
        <f t="shared" si="858"/>
        <v>-67664.013321703416</v>
      </c>
      <c r="CU42" s="84">
        <f t="shared" ref="CU42:CZ42" si="859">CU40+CU41</f>
        <v>-132968.04267013981</v>
      </c>
      <c r="CV42" s="84">
        <f t="shared" si="859"/>
        <v>-198588.36406005328</v>
      </c>
      <c r="CW42" s="84">
        <f t="shared" si="859"/>
        <v>-264526.29537494993</v>
      </c>
      <c r="CX42" s="84">
        <f t="shared" si="859"/>
        <v>-330783.15998951724</v>
      </c>
      <c r="CY42" s="84">
        <f t="shared" si="859"/>
        <v>-397360.2867925039</v>
      </c>
      <c r="CZ42" s="84">
        <f t="shared" si="859"/>
        <v>-464259.01020969485</v>
      </c>
      <c r="DA42" s="84">
        <f>CZ42</f>
        <v>-464259.01020969485</v>
      </c>
      <c r="DB42" s="84">
        <f t="shared" ref="DB42:DG42" si="860">DB40+DB41</f>
        <v>-383633.56973719376</v>
      </c>
      <c r="DC42" s="84">
        <f t="shared" si="860"/>
        <v>-450563.48233837145</v>
      </c>
      <c r="DD42" s="84">
        <f t="shared" si="860"/>
        <v>-517816.46149457933</v>
      </c>
      <c r="DE42" s="84">
        <f t="shared" si="860"/>
        <v>-585393.8533164633</v>
      </c>
      <c r="DF42" s="84">
        <f t="shared" si="860"/>
        <v>-653297.00952346367</v>
      </c>
      <c r="DG42" s="84">
        <f t="shared" si="860"/>
        <v>-68230.277943721623</v>
      </c>
      <c r="DH42" s="84">
        <f t="shared" ref="DH42:DK42" si="861">DH40+DH41</f>
        <v>-134066.96975838611</v>
      </c>
      <c r="DI42" s="84">
        <f t="shared" si="861"/>
        <v>-200222.17304147029</v>
      </c>
      <c r="DJ42" s="84">
        <f t="shared" si="861"/>
        <v>-266697.21492409252</v>
      </c>
      <c r="DK42" s="84">
        <f t="shared" si="861"/>
        <v>-333493.42806708434</v>
      </c>
      <c r="DL42" s="84">
        <f t="shared" ref="DL42:DM42" si="862">DL40+DL41</f>
        <v>-400612.15068403049</v>
      </c>
      <c r="DM42" s="84">
        <f t="shared" si="862"/>
        <v>-468054.72656440584</v>
      </c>
      <c r="DN42" s="84">
        <f>DM42</f>
        <v>-468054.72656440584</v>
      </c>
      <c r="DO42" s="84">
        <f t="shared" ref="DO42:DT42" si="863">DO40+DO41</f>
        <v>-391438.42137874942</v>
      </c>
      <c r="DP42" s="84">
        <f t="shared" si="863"/>
        <v>-458931.15722540329</v>
      </c>
      <c r="DQ42" s="84">
        <f t="shared" si="863"/>
        <v>-526749.30472394347</v>
      </c>
      <c r="DR42" s="84">
        <f t="shared" si="863"/>
        <v>-594894.21975625283</v>
      </c>
      <c r="DS42" s="84">
        <f t="shared" si="863"/>
        <v>-663367.26385372202</v>
      </c>
      <c r="DT42" s="84">
        <f t="shared" si="863"/>
        <v>-68802.540367067209</v>
      </c>
      <c r="DU42" s="84">
        <f t="shared" ref="DU42:DZ42" si="864">DU40+DU41</f>
        <v>-135171.91963879863</v>
      </c>
      <c r="DV42" s="84">
        <f t="shared" si="864"/>
        <v>-201862.02991002088</v>
      </c>
      <c r="DW42" s="84">
        <f t="shared" si="864"/>
        <v>-268874.2075598985</v>
      </c>
      <c r="DX42" s="84">
        <f t="shared" si="864"/>
        <v>-336209.79453584249</v>
      </c>
      <c r="DY42" s="84">
        <f t="shared" si="864"/>
        <v>-403870.13837671152</v>
      </c>
      <c r="DZ42" s="84">
        <f t="shared" si="864"/>
        <v>-471856.59223610943</v>
      </c>
      <c r="EA42" s="84">
        <f>DZ42</f>
        <v>-471856.59223610943</v>
      </c>
      <c r="EB42" s="84">
        <f t="shared" ref="EB42:EG42" si="865">EB40+EB41</f>
        <v>-401134.16181930562</v>
      </c>
      <c r="EC42" s="84">
        <f t="shared" si="865"/>
        <v>-469197.5996147648</v>
      </c>
      <c r="ED42" s="84">
        <f t="shared" si="865"/>
        <v>-537588.82698689704</v>
      </c>
      <c r="EE42" s="84">
        <f t="shared" si="865"/>
        <v>-606309.20972560509</v>
      </c>
      <c r="EF42" s="84">
        <f t="shared" si="865"/>
        <v>-675360.119311583</v>
      </c>
      <c r="EG42" s="84">
        <f t="shared" si="865"/>
        <v>-69382.813628444681</v>
      </c>
      <c r="EH42" s="84">
        <f t="shared" ref="EH42:EM42" si="866">EH40+EH41</f>
        <v>-136284.91373573494</v>
      </c>
      <c r="EI42" s="84">
        <f t="shared" si="866"/>
        <v>-203509.96451266413</v>
      </c>
      <c r="EJ42" s="84">
        <f t="shared" si="866"/>
        <v>-271059.31158702244</v>
      </c>
      <c r="EK42" s="84">
        <f t="shared" si="866"/>
        <v>-338934.30619338248</v>
      </c>
      <c r="EL42" s="84">
        <f t="shared" si="866"/>
        <v>-407136.30519646098</v>
      </c>
      <c r="EM42" s="84">
        <f t="shared" si="866"/>
        <v>-475666.67111457756</v>
      </c>
      <c r="EN42" s="84">
        <f>EM42</f>
        <v>-475666.67111457756</v>
      </c>
      <c r="EO42" s="84">
        <f t="shared" ref="EO42:ET42" si="867">EO40+EO41</f>
        <v>-413351.55211665644</v>
      </c>
      <c r="EP42" s="84">
        <f t="shared" si="867"/>
        <v>-481996.19873532432</v>
      </c>
      <c r="EQ42" s="84">
        <f t="shared" si="867"/>
        <v>-550971.05663409526</v>
      </c>
      <c r="ER42" s="84">
        <f t="shared" si="867"/>
        <v>-620277.501693303</v>
      </c>
      <c r="ES42" s="84">
        <f t="shared" si="867"/>
        <v>-689916.91552611603</v>
      </c>
      <c r="ET42" s="84">
        <f t="shared" si="867"/>
        <v>-69973.76997630822</v>
      </c>
      <c r="EU42" s="84">
        <f t="shared" ref="EU42:EZ42" si="868">EU40+EU41</f>
        <v>-137408.63543201756</v>
      </c>
      <c r="EV42" s="84">
        <f t="shared" si="868"/>
        <v>-205168.67141298429</v>
      </c>
      <c r="EW42" s="84">
        <f t="shared" si="868"/>
        <v>-273255.23279639694</v>
      </c>
      <c r="EX42" s="84">
        <f t="shared" si="868"/>
        <v>-341669.68010476581</v>
      </c>
      <c r="EY42" s="84">
        <f t="shared" si="868"/>
        <v>-410413.37952944473</v>
      </c>
      <c r="EZ42" s="84">
        <f t="shared" si="868"/>
        <v>-479487.70295425173</v>
      </c>
      <c r="FA42" s="84">
        <f>EZ42</f>
        <v>-479487.70295425173</v>
      </c>
      <c r="FB42" s="84">
        <f t="shared" ref="FB42:FG42" si="869">FB40+FB41</f>
        <v>-428927.7923759601</v>
      </c>
      <c r="FC42" s="84">
        <f t="shared" si="869"/>
        <v>-498167.64302601141</v>
      </c>
      <c r="FD42" s="84">
        <f t="shared" si="869"/>
        <v>-567740.18497296318</v>
      </c>
      <c r="FE42" s="84">
        <f t="shared" si="869"/>
        <v>-637646.80443055253</v>
      </c>
      <c r="FF42" s="84">
        <f t="shared" si="869"/>
        <v>-707888.89338840707</v>
      </c>
      <c r="FG42" s="84">
        <f t="shared" si="869"/>
        <v>-70578.956247704336</v>
      </c>
      <c r="FH42" s="84">
        <f t="shared" ref="FH42:FM42" si="870">FH40+FH41</f>
        <v>-138546.64634318085</v>
      </c>
      <c r="FI42" s="84">
        <f t="shared" si="870"/>
        <v>-206841.72706658044</v>
      </c>
      <c r="FJ42" s="84">
        <f t="shared" si="870"/>
        <v>-275465.56254551944</v>
      </c>
      <c r="FK42" s="84">
        <f t="shared" si="870"/>
        <v>-344419.5225914793</v>
      </c>
      <c r="FL42" s="84">
        <f t="shared" si="870"/>
        <v>-413704.98272348923</v>
      </c>
      <c r="FM42" s="84">
        <f t="shared" si="870"/>
        <v>-483323.32419190777</v>
      </c>
      <c r="FN42" s="84">
        <f>FM42</f>
        <v>-483323.32419190777</v>
      </c>
      <c r="FO42" s="84">
        <f t="shared" ref="FO42:FT42" si="871">FO40+FO41</f>
        <v>-448973.96966813062</v>
      </c>
      <c r="FP42" s="84">
        <f t="shared" si="871"/>
        <v>-518827.64908720239</v>
      </c>
      <c r="FQ42" s="84">
        <f t="shared" si="871"/>
        <v>-589016.57742304553</v>
      </c>
      <c r="FR42" s="84">
        <f t="shared" si="871"/>
        <v>-659542.1515461466</v>
      </c>
      <c r="FS42" s="84">
        <f t="shared" si="871"/>
        <v>-730405.77414728585</v>
      </c>
      <c r="FT42" s="84">
        <f t="shared" si="871"/>
        <v>-71203.079614502494</v>
      </c>
      <c r="FU42" s="84">
        <f t="shared" ref="FU42:FZ42" si="872">FU40+FU41</f>
        <v>-154833.09244622957</v>
      </c>
      <c r="FV42" s="84">
        <f t="shared" si="872"/>
        <v>-238811.56366475552</v>
      </c>
      <c r="FW42" s="84">
        <f t="shared" si="872"/>
        <v>-323139.9451800253</v>
      </c>
      <c r="FX42" s="84">
        <f t="shared" si="872"/>
        <v>-407819.69495160872</v>
      </c>
      <c r="FY42" s="84">
        <f t="shared" si="872"/>
        <v>-492852.27701390709</v>
      </c>
      <c r="FZ42" s="84">
        <f t="shared" si="872"/>
        <v>-578239.16150146502</v>
      </c>
      <c r="GA42" s="84">
        <f>FZ42</f>
        <v>-578239.16150146502</v>
      </c>
      <c r="GB42" s="84">
        <f t="shared" ref="GB42:GG42" si="873">GB40+GB41</f>
        <v>-581126.95272470906</v>
      </c>
      <c r="GC42" s="84">
        <f t="shared" si="873"/>
        <v>-666881.64836106193</v>
      </c>
      <c r="GD42" s="84">
        <f t="shared" si="873"/>
        <v>-752993.65522923297</v>
      </c>
      <c r="GE42" s="84">
        <f t="shared" si="873"/>
        <v>-839464.46212602139</v>
      </c>
      <c r="GF42" s="84">
        <f t="shared" si="873"/>
        <v>-926295.56405154651</v>
      </c>
      <c r="GG42" s="84">
        <f t="shared" si="873"/>
        <v>-87192.898183548125</v>
      </c>
      <c r="GH42" s="84">
        <f t="shared" ref="GH42:GM42" si="874">GH40+GH41</f>
        <v>-170889.53525931289</v>
      </c>
      <c r="GI42" s="84">
        <f t="shared" si="874"/>
        <v>-254934.90832289335</v>
      </c>
      <c r="GJ42" s="84">
        <f t="shared" si="874"/>
        <v>-339330.47044090537</v>
      </c>
      <c r="GK42" s="84">
        <f t="shared" si="874"/>
        <v>-424077.68073440914</v>
      </c>
      <c r="GL42" s="84">
        <f t="shared" si="874"/>
        <v>-509178.00440413581</v>
      </c>
      <c r="GM42" s="84">
        <f t="shared" si="874"/>
        <v>1713070.998613165</v>
      </c>
      <c r="GN42" s="84">
        <f>GM42</f>
        <v>1713070.998613165</v>
      </c>
      <c r="GO42" s="84">
        <f t="shared" ref="GO42:GT42" si="875">GO40+GO41</f>
        <v>-4.8603396862745283E-11</v>
      </c>
      <c r="GP42" s="84">
        <f t="shared" si="875"/>
        <v>0</v>
      </c>
      <c r="GQ42" s="84">
        <f t="shared" si="875"/>
        <v>0</v>
      </c>
      <c r="GR42" s="84">
        <f t="shared" si="875"/>
        <v>0</v>
      </c>
      <c r="GS42" s="84">
        <f t="shared" si="875"/>
        <v>0</v>
      </c>
      <c r="GT42" s="84">
        <f t="shared" si="875"/>
        <v>0</v>
      </c>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c r="IW42" s="84"/>
      <c r="IX42" s="84"/>
      <c r="IY42" s="84"/>
      <c r="IZ42" s="84"/>
      <c r="JA42" s="84"/>
      <c r="JB42" s="84"/>
      <c r="JC42" s="84"/>
      <c r="JD42" s="84"/>
      <c r="JE42" s="84"/>
      <c r="JF42" s="84"/>
      <c r="JG42" s="84"/>
      <c r="JH42" s="84"/>
      <c r="JI42" s="84"/>
      <c r="JJ42" s="84"/>
      <c r="JK42" s="84"/>
      <c r="JL42" s="84"/>
      <c r="JM42" s="84"/>
      <c r="JN42" s="84"/>
      <c r="JO42" s="84"/>
      <c r="JP42" s="84"/>
      <c r="JQ42" s="84"/>
      <c r="JR42" s="84"/>
      <c r="JS42" s="84"/>
      <c r="JT42" s="84"/>
      <c r="JU42" s="84"/>
      <c r="JV42" s="84"/>
      <c r="JW42" s="84"/>
      <c r="JX42" s="84"/>
      <c r="JY42" s="84"/>
      <c r="JZ42" s="84"/>
      <c r="KA42" s="84"/>
      <c r="KB42" s="84"/>
      <c r="KC42" s="84"/>
      <c r="KD42" s="84"/>
      <c r="KE42" s="84"/>
      <c r="KF42" s="84"/>
      <c r="KG42" s="84"/>
      <c r="KH42" s="84"/>
      <c r="KI42" s="84"/>
      <c r="KJ42" s="84"/>
      <c r="KK42" s="84"/>
      <c r="KL42" s="84"/>
      <c r="KM42" s="84"/>
      <c r="KN42" s="84"/>
      <c r="KO42" s="84"/>
      <c r="KP42" s="84"/>
      <c r="KQ42" s="84"/>
      <c r="KR42" s="84"/>
      <c r="KS42" s="84"/>
      <c r="KT42" s="84"/>
      <c r="KU42" s="84"/>
      <c r="KV42" s="84"/>
      <c r="KW42" s="84"/>
      <c r="KX42" s="84"/>
      <c r="KY42" s="84"/>
      <c r="KZ42" s="84"/>
      <c r="LA42" s="84"/>
      <c r="LB42" s="84"/>
      <c r="LC42" s="84"/>
      <c r="LD42" s="84"/>
      <c r="LE42" s="84"/>
      <c r="LF42" s="84"/>
      <c r="LG42" s="84"/>
      <c r="LH42" s="84"/>
      <c r="LI42" s="84"/>
      <c r="LJ42" s="84"/>
      <c r="LK42" s="84"/>
      <c r="LL42" s="84"/>
      <c r="LM42" s="84"/>
      <c r="LN42" s="84"/>
    </row>
    <row r="43" spans="1:326" s="58" customFormat="1" ht="14.65" thickBot="1">
      <c r="A43" s="286" t="s">
        <v>143</v>
      </c>
      <c r="B43" s="84"/>
      <c r="C43" s="84">
        <f>IF(B10&lt;='Bazinės prielaidos'!$E$11+'Bazinės prielaidos'!$E$15,+B42*'Dalyvio prielaidos'!$E$160/12,0)</f>
        <v>69.444444444444457</v>
      </c>
      <c r="D43" s="84">
        <f>IF(C10&lt;='Bazinės prielaidos'!$E$11+'Bazinės prielaidos'!$E$15,+C42*'Dalyvio prielaidos'!$E$160/12,0)</f>
        <v>76.3888888888889</v>
      </c>
      <c r="E43" s="84">
        <f>IF(D10&lt;='Bazinės prielaidos'!$E$11+'Bazinės prielaidos'!$E$15,+D42*'Dalyvio prielaidos'!$E$160/12,0)</f>
        <v>83.333333333333357</v>
      </c>
      <c r="F43" s="84">
        <f>IF(E10&lt;='Bazinės prielaidos'!$E$11+'Bazinės prielaidos'!$E$15,+E42*'Dalyvio prielaidos'!$E$160/12,0)</f>
        <v>90.277777777777814</v>
      </c>
      <c r="G43" s="84">
        <f>IF(F10&lt;='Bazinės prielaidos'!$E$11+'Bazinės prielaidos'!$E$15,+F42*'Dalyvio prielaidos'!$E$160/12,0)</f>
        <v>97.222222222222243</v>
      </c>
      <c r="H43" s="84">
        <f>IF(G10&lt;='Bazinės prielaidos'!$E$11+'Bazinės prielaidos'!$E$15,+G42*'Dalyvio prielaidos'!$E$160/12,0)</f>
        <v>104.1666666666667</v>
      </c>
      <c r="I43" s="84">
        <f>IF(H10&lt;='Bazinės prielaidos'!$E$11+'Bazinės prielaidos'!$E$15,+H42*'Dalyvio prielaidos'!$E$160/12,0)</f>
        <v>111.11111111111116</v>
      </c>
      <c r="J43" s="84">
        <f>IF(I10&lt;='Bazinės prielaidos'!$E$11+'Bazinės prielaidos'!$E$15,+I42*'Dalyvio prielaidos'!$E$160/12,0)</f>
        <v>118.0555555555556</v>
      </c>
      <c r="K43" s="84">
        <f>IF(J10&lt;='Bazinės prielaidos'!$E$11+'Bazinės prielaidos'!$E$15,+J42*'Dalyvio prielaidos'!$E$160/12,0)</f>
        <v>125.00000000000006</v>
      </c>
      <c r="L43" s="84">
        <f>IF(K10&lt;='Bazinės prielaidos'!$E$11+'Bazinės prielaidos'!$E$15,+K42*'Dalyvio prielaidos'!$E$160/12,0)</f>
        <v>131.94444444444449</v>
      </c>
      <c r="M43" s="84">
        <f>IF(L10&lt;='Bazinės prielaidos'!$E$11+'Bazinės prielaidos'!$E$15,+L42*'Dalyvio prielaidos'!$E$160/12,0)</f>
        <v>138.88888888888894</v>
      </c>
      <c r="N43" s="84">
        <f>SUM(B43:M43)</f>
        <v>1145.8333333333337</v>
      </c>
      <c r="O43" s="84">
        <f>IF(N10&lt;='Bazinės prielaidos'!$E$11+'Bazinės prielaidos'!$E$15,+N42*'Dalyvio prielaidos'!$E$160/12,0)</f>
        <v>153.86284722222226</v>
      </c>
      <c r="P43" s="84">
        <f>IF(O10&lt;='Bazinės prielaidos'!$E$11+'Bazinės prielaidos'!$E$15,+O42*'Dalyvio prielaidos'!$E$160/12,0)</f>
        <v>160.80729166666671</v>
      </c>
      <c r="Q43" s="84">
        <f>IF(P10&lt;='Bazinės prielaidos'!$E$11+'Bazinės prielaidos'!$E$15,+P42*'Dalyvio prielaidos'!$E$160/12,0)</f>
        <v>167.75173611111114</v>
      </c>
      <c r="R43" s="84">
        <f>IF(Q10&lt;='Bazinės prielaidos'!$E$11+'Bazinės prielaidos'!$E$15,+Q42*'Dalyvio prielaidos'!$E$160/12,0)</f>
        <v>174.69618055555557</v>
      </c>
      <c r="S43" s="84">
        <f>IF(R10&lt;='Bazinės prielaidos'!$E$11+'Bazinės prielaidos'!$E$15,+R42*'Dalyvio prielaidos'!$E$160/12,0)</f>
        <v>181.85763888888891</v>
      </c>
      <c r="T43" s="84">
        <f>IF(S10&lt;='Bazinės prielaidos'!$E$11+'Bazinės prielaidos'!$E$15,+S42*'Dalyvio prielaidos'!$E$160/12,0)</f>
        <v>189.77864583333334</v>
      </c>
      <c r="U43" s="84">
        <f>IF(T10&lt;='Bazinės prielaidos'!$E$11+'Bazinės prielaidos'!$E$15,+T42*'Dalyvio prielaidos'!$E$160/12,0)</f>
        <v>198.78472222222226</v>
      </c>
      <c r="V43" s="84">
        <f>IF(U10&lt;='Bazinės prielaidos'!$E$11+'Bazinės prielaidos'!$E$15,+U42*'Dalyvio prielaidos'!$E$160/12,0)</f>
        <v>208.87586805555557</v>
      </c>
      <c r="W43" s="84">
        <f>IF(V10&lt;='Bazinės prielaidos'!$E$11+'Bazinės prielaidos'!$E$15,+V42*'Dalyvio prielaidos'!$E$160/12,0)</f>
        <v>220.05208333333334</v>
      </c>
      <c r="X43" s="84">
        <f>IF(W10&lt;='Bazinės prielaidos'!$E$11+'Bazinės prielaidos'!$E$15,+W42*'Dalyvio prielaidos'!$E$160/12,0)</f>
        <v>232.31336805555557</v>
      </c>
      <c r="Y43" s="84">
        <f>IF(X10&lt;='Bazinės prielaidos'!$E$11+'Bazinės prielaidos'!$E$15,+X42*'Dalyvio prielaidos'!$E$160/12,0)</f>
        <v>245.65972222222226</v>
      </c>
      <c r="Z43" s="84">
        <f>IF(Y10&lt;='Bazinės prielaidos'!$E$11+'Bazinės prielaidos'!$E$15,+Y42*'Dalyvio prielaidos'!$E$160/12,0)</f>
        <v>260.09114583333331</v>
      </c>
      <c r="AA43" s="84">
        <f>SUM(O43:Z43)</f>
        <v>2394.5312500000005</v>
      </c>
      <c r="AB43" s="84">
        <f>IF(AA10&lt;='Bazinės prielaidos'!$E$11+'Bazinės prielaidos'!$E$15,+AA42*'Dalyvio prielaidos'!$E$160/12,0)</f>
        <v>374.560546875</v>
      </c>
      <c r="AC43" s="84">
        <f>IF(AB10&lt;='Bazinės prielaidos'!$E$11+'Bazinės prielaidos'!$E$15,+AB42*'Dalyvio prielaidos'!$E$160/12,0)</f>
        <v>390.99934895833331</v>
      </c>
      <c r="AD43" s="84">
        <f>IF(AC10&lt;='Bazinės prielaidos'!$E$11+'Bazinės prielaidos'!$E$15,+AC42*'Dalyvio prielaidos'!$E$160/12,0)</f>
        <v>408.19769965277783</v>
      </c>
      <c r="AE43" s="84">
        <f>IF(AD10&lt;='Bazinės prielaidos'!$E$11+'Bazinės prielaidos'!$E$15,+AD42*'Dalyvio prielaidos'!$E$160/12,0)</f>
        <v>426.15559895833331</v>
      </c>
      <c r="AF43" s="84">
        <f>IF(AE10&lt;='Bazinės prielaidos'!$E$11+'Bazinės prielaidos'!$E$15,+AE42*'Dalyvio prielaidos'!$E$160/12,0)</f>
        <v>444.873046875</v>
      </c>
      <c r="AG43" s="84">
        <f>IF(AF10&lt;='Bazinės prielaidos'!$E$11+'Bazinės prielaidos'!$E$15,+AF42*'Dalyvio prielaidos'!$E$160/12,0)</f>
        <v>464.35004340277783</v>
      </c>
      <c r="AH43" s="84">
        <f>IF(AG10&lt;='Bazinės prielaidos'!$E$11+'Bazinės prielaidos'!$E$15,+AG42*'Dalyvio prielaidos'!$E$160/12,0)</f>
        <v>547.12465639467598</v>
      </c>
      <c r="AI43" s="84">
        <f>IF(AH10&lt;='Bazinės prielaidos'!$E$11+'Bazinės prielaidos'!$E$15,+AH42*'Dalyvio prielaidos'!$E$160/12,0)</f>
        <v>547.12465639467598</v>
      </c>
      <c r="AJ43" s="84">
        <f>IF(AI10&lt;='Bazinės prielaidos'!$E$11+'Bazinės prielaidos'!$E$15,+AI42*'Dalyvio prielaidos'!$E$160/12,0)</f>
        <v>547.12465639467598</v>
      </c>
      <c r="AK43" s="84">
        <f>IF(AJ10&lt;='Bazinės prielaidos'!$E$11+'Bazinės prielaidos'!$E$15,+AJ42*'Dalyvio prielaidos'!$E$160/12,0)</f>
        <v>547.12465639467598</v>
      </c>
      <c r="AL43" s="84">
        <f>IF(AK10&lt;='Bazinės prielaidos'!$E$11+'Bazinės prielaidos'!$E$15,+AK42*'Dalyvio prielaidos'!$E$160/12,0)</f>
        <v>547.12465639467598</v>
      </c>
      <c r="AM43" s="84">
        <f>IF(AL10&lt;='Bazinės prielaidos'!$E$11+'Bazinės prielaidos'!$E$15,+AL42*'Dalyvio prielaidos'!$E$160/12,0)</f>
        <v>547.12465639467598</v>
      </c>
      <c r="AN43" s="84">
        <f>SUM(AB43:AM43)</f>
        <v>5791.8842230902783</v>
      </c>
      <c r="AO43" s="84">
        <f>+AN42*'Dalyvio prielaidos'!$E$160/12</f>
        <v>1066.9123773542719</v>
      </c>
      <c r="AP43" s="84">
        <f>+AO42*'Dalyvio prielaidos'!$E$160/12</f>
        <v>1067.3266765966964</v>
      </c>
      <c r="AQ43" s="84">
        <f>+AP42*'Dalyvio prielaidos'!$E$160/12</f>
        <v>1066.2218786168983</v>
      </c>
      <c r="AR43" s="84">
        <f>+AQ42*'Dalyvio prielaidos'!$E$160/12</f>
        <v>1065.1170806371003</v>
      </c>
      <c r="AS43" s="84">
        <f>+AR42*'Dalyvio prielaidos'!$E$160/12</f>
        <v>1064.0122826573024</v>
      </c>
      <c r="AT43" s="84">
        <f>+AS42*'Dalyvio prielaidos'!$E$160/12</f>
        <v>1062.9074846775045</v>
      </c>
      <c r="AU43" s="84">
        <f>+AT42*'Dalyvio prielaidos'!$E$160/12</f>
        <v>1061.8026866977063</v>
      </c>
      <c r="AV43" s="84">
        <f>+AU42*'Dalyvio prielaidos'!$E$160/12</f>
        <v>1060.6978887179084</v>
      </c>
      <c r="AW43" s="84">
        <f>+AV42*'Dalyvio prielaidos'!$E$160/12</f>
        <v>1059.5930907381105</v>
      </c>
      <c r="AX43" s="84">
        <f>+AW42*'Dalyvio prielaidos'!$E$160/12</f>
        <v>1058.4882927583124</v>
      </c>
      <c r="AY43" s="84">
        <f>+AX42*'Dalyvio prielaidos'!$E$160/12</f>
        <v>928.1908534095586</v>
      </c>
      <c r="AZ43" s="84">
        <f>+AY42*'Dalyvio prielaidos'!$E$160/12</f>
        <v>669.23476731896699</v>
      </c>
      <c r="BA43" s="84">
        <f>SUM(AO43:AZ43)</f>
        <v>12230.505360180336</v>
      </c>
      <c r="BB43" s="84">
        <f>+BA42*'Dalyvio prielaidos'!$E$160/12</f>
        <v>409.01556453969835</v>
      </c>
      <c r="BC43" s="84">
        <f>+BB42*'Dalyvio prielaidos'!$E$160/12</f>
        <v>749.44958452933452</v>
      </c>
      <c r="BD43" s="84">
        <f>+BC42*'Dalyvio prielaidos'!$E$160/12</f>
        <v>489.19634416184317</v>
      </c>
      <c r="BE43" s="84">
        <f>+BD42*'Dalyvio prielaidos'!$E$160/12</f>
        <v>227.67458229618762</v>
      </c>
      <c r="BF43" s="84">
        <f>+BE42*'Dalyvio prielaidos'!$E$160/12</f>
        <v>-35.120986573874511</v>
      </c>
      <c r="BG43" s="84">
        <f>+BF42*'Dalyvio prielaidos'!$E$160/12</f>
        <v>-299.19566997752821</v>
      </c>
      <c r="BH43" s="84">
        <f>+BG42*'Dalyvio prielaidos'!$E$160/12</f>
        <v>-265.35912758113528</v>
      </c>
      <c r="BI43" s="84">
        <f>+BH42*'Dalyvio prielaidos'!$E$160/12</f>
        <v>-530.76140256558529</v>
      </c>
      <c r="BJ43" s="84">
        <f>+BI42*'Dalyvio prielaidos'!$E$160/12</f>
        <v>-797.45365335910355</v>
      </c>
      <c r="BK43" s="84">
        <f>+BJ42*'Dalyvio prielaidos'!$E$160/12</f>
        <v>-1065.4412548608943</v>
      </c>
      <c r="BL43" s="84">
        <f>+BK42*'Dalyvio prielaidos'!$E$160/12</f>
        <v>-1334.7296043655756</v>
      </c>
      <c r="BM43" s="84">
        <f>+BL42*'Dalyvio prielaidos'!$E$160/12</f>
        <v>-1605.3241216564927</v>
      </c>
      <c r="BN43" s="84">
        <f>SUM(BB43:BM43)</f>
        <v>-4058.0497454131255</v>
      </c>
      <c r="BO43" s="84">
        <f>+BN42*'Dalyvio prielaidos'!$E$160/12</f>
        <v>-1877.2302490994218</v>
      </c>
      <c r="BP43" s="84">
        <f>+BO42*'Dalyvio prielaidos'!$E$160/12</f>
        <v>-1529.43061852818</v>
      </c>
      <c r="BQ43" s="84">
        <f>+BP42*'Dalyvio prielaidos'!$E$160/12</f>
        <v>-1801.3887890346739</v>
      </c>
      <c r="BR43" s="84">
        <f>+BQ42*'Dalyvio prielaidos'!$E$160/12</f>
        <v>-2074.6642515815779</v>
      </c>
      <c r="BS43" s="84">
        <f>+BR42*'Dalyvio prielaidos'!$E$160/12</f>
        <v>-2349.2624948857265</v>
      </c>
      <c r="BT43" s="84">
        <f>+BS42*'Dalyvio prielaidos'!$E$160/12</f>
        <v>-2625.1890305336092</v>
      </c>
      <c r="BU43" s="84">
        <f>+BT42*'Dalyvio prielaidos'!$E$160/12</f>
        <v>-277.2603625430483</v>
      </c>
      <c r="BV43" s="84">
        <f>+BU42*'Dalyvio prielaidos'!$E$160/12</f>
        <v>-544.92182196610224</v>
      </c>
      <c r="BW43" s="84">
        <f>+BV42*'Dalyvio prielaidos'!$E$160/12</f>
        <v>-813.88267046671854</v>
      </c>
      <c r="BX43" s="84">
        <f>+BW42*'Dalyvio prielaidos'!$E$160/12</f>
        <v>-1084.1483221660537</v>
      </c>
      <c r="BY43" s="84">
        <f>+BX42*'Dalyvio prielaidos'!$E$160/12</f>
        <v>-1355.7242137441024</v>
      </c>
      <c r="BZ43" s="84">
        <f>+BY42*'Dalyvio prielaidos'!$E$160/12</f>
        <v>-1628.6158045336927</v>
      </c>
      <c r="CA43" s="84">
        <f>SUM(BO43:BZ43)</f>
        <v>-17961.718629082905</v>
      </c>
      <c r="CB43" s="84">
        <f>+CA42*'Dalyvio prielaidos'!$E$160/12</f>
        <v>-1902.8285766148729</v>
      </c>
      <c r="CC43" s="84">
        <f>+CB42*'Dalyvio prielaidos'!$E$160/12</f>
        <v>-1549.6427948362891</v>
      </c>
      <c r="CD43" s="84">
        <f>+CC42*'Dalyvio prielaidos'!$E$160/12</f>
        <v>-1823.894778703663</v>
      </c>
      <c r="CE43" s="84">
        <f>+CD42*'Dalyvio prielaidos'!$E$160/12</f>
        <v>-2099.4736121671167</v>
      </c>
      <c r="CF43" s="84">
        <f>+CE42*'Dalyvio prielaidos'!$E$160/12</f>
        <v>-2376.3848237666348</v>
      </c>
      <c r="CG43" s="84">
        <f>+CF42*'Dalyvio prielaidos'!$E$160/12</f>
        <v>-2654.6339650777832</v>
      </c>
      <c r="CH43" s="84">
        <f>+CG42*'Dalyvio prielaidos'!$E$160/12</f>
        <v>-279.59264572991185</v>
      </c>
      <c r="CI43" s="84">
        <f>+CH42*'Dalyvio prielaidos'!$E$160/12</f>
        <v>-549.47341895917373</v>
      </c>
      <c r="CJ43" s="84">
        <f>+CI42*'Dalyvio prielaidos'!$E$160/12</f>
        <v>-820.66282840685699</v>
      </c>
      <c r="CK43" s="84">
        <f>+CJ42*'Dalyvio prielaidos'!$E$160/12</f>
        <v>-1093.1663267238721</v>
      </c>
      <c r="CL43" s="84">
        <f>+CK42*'Dalyvio prielaidos'!$E$160/12</f>
        <v>-1366.9893892805076</v>
      </c>
      <c r="CM43" s="84">
        <f>+CL42*'Dalyvio prielaidos'!$E$160/12</f>
        <v>-1642.1375142610957</v>
      </c>
      <c r="CN43" s="84">
        <f>SUM(CB43:CM43)</f>
        <v>-18158.88067452778</v>
      </c>
      <c r="CO43" s="84">
        <f>+CN42*'Dalyvio prielaidos'!$E$160/12</f>
        <v>-1918.6162227590692</v>
      </c>
      <c r="CP43" s="84">
        <f>+CO42*'Dalyvio prielaidos'!$E$160/12</f>
        <v>-1571.8518627078404</v>
      </c>
      <c r="CQ43" s="84">
        <f>+CP42*'Dalyvio prielaidos'!$E$160/12</f>
        <v>-1848.4059803176078</v>
      </c>
      <c r="CR43" s="84">
        <f>+CQ42*'Dalyvio prielaidos'!$E$160/12</f>
        <v>-2126.2965397473822</v>
      </c>
      <c r="CS43" s="84">
        <f>+CR42*'Dalyvio prielaidos'!$E$160/12</f>
        <v>-2405.5291095047473</v>
      </c>
      <c r="CT43" s="84">
        <f>+CS42*'Dalyvio prielaidos'!$E$160/12</f>
        <v>-2686.1092812994007</v>
      </c>
      <c r="CU43" s="84">
        <f>+CT42*'Dalyvio prielaidos'!$E$160/12</f>
        <v>-281.93338884043095</v>
      </c>
      <c r="CV43" s="84">
        <f>+CU42*'Dalyvio prielaidos'!$E$160/12</f>
        <v>-554.03351112558255</v>
      </c>
      <c r="CW43" s="84">
        <f>+CV42*'Dalyvio prielaidos'!$E$160/12</f>
        <v>-827.45151691688864</v>
      </c>
      <c r="CX43" s="84">
        <f>+CW42*'Dalyvio prielaidos'!$E$160/12</f>
        <v>-1102.1928973956249</v>
      </c>
      <c r="CY43" s="84">
        <f>+CX42*'Dalyvio prielaidos'!$E$160/12</f>
        <v>-1378.2631666229884</v>
      </c>
      <c r="CZ43" s="84">
        <f>+CY42*'Dalyvio prielaidos'!$E$160/12</f>
        <v>-1655.6678616354329</v>
      </c>
      <c r="DA43" s="84">
        <f>SUM(CO43:CZ43)</f>
        <v>-18356.351338872995</v>
      </c>
      <c r="DB43" s="84">
        <f>+DA42*'Dalyvio prielaidos'!$E$160/12</f>
        <v>-1934.4125425403954</v>
      </c>
      <c r="DC43" s="84">
        <f>+DB42*'Dalyvio prielaidos'!$E$160/12</f>
        <v>-1598.4732072383074</v>
      </c>
      <c r="DD43" s="84">
        <f>+DC42*'Dalyvio prielaidos'!$E$160/12</f>
        <v>-1877.3478430765479</v>
      </c>
      <c r="DE43" s="84">
        <f>+DD42*'Dalyvio prielaidos'!$E$160/12</f>
        <v>-2157.5685895607471</v>
      </c>
      <c r="DF43" s="84">
        <f>+DE42*'Dalyvio prielaidos'!$E$160/12</f>
        <v>-2439.1410554852641</v>
      </c>
      <c r="DG43" s="84">
        <f>+DF42*'Dalyvio prielaidos'!$E$160/12</f>
        <v>-2722.070873014432</v>
      </c>
      <c r="DH43" s="84">
        <f>+DG42*'Dalyvio prielaidos'!$E$160/12</f>
        <v>-284.29282476550679</v>
      </c>
      <c r="DI43" s="84">
        <f>+DH42*'Dalyvio prielaidos'!$E$160/12</f>
        <v>-558.61237399327547</v>
      </c>
      <c r="DJ43" s="84">
        <f>+DI42*'Dalyvio prielaidos'!$E$160/12</f>
        <v>-834.25905433945957</v>
      </c>
      <c r="DK43" s="84">
        <f>+DJ42*'Dalyvio prielaidos'!$E$160/12</f>
        <v>-1111.2383955170524</v>
      </c>
      <c r="DL43" s="84">
        <f>+DK42*'Dalyvio prielaidos'!$E$160/12</f>
        <v>-1389.5559502795184</v>
      </c>
      <c r="DM43" s="84">
        <f>+DL42*'Dalyvio prielaidos'!$E$160/12</f>
        <v>-1669.2172945167938</v>
      </c>
      <c r="DN43" s="84">
        <f>SUM(DB43:DM43)</f>
        <v>-18576.190004327302</v>
      </c>
      <c r="DO43" s="84">
        <f>+DN42*'Dalyvio prielaidos'!$E$160/12</f>
        <v>-1950.228027351691</v>
      </c>
      <c r="DP43" s="84">
        <f>+DO42*'Dalyvio prielaidos'!$E$160/12</f>
        <v>-1630.9934224114559</v>
      </c>
      <c r="DQ43" s="84">
        <f>+DP42*'Dalyvio prielaidos'!$E$160/12</f>
        <v>-1912.2131551058471</v>
      </c>
      <c r="DR43" s="84">
        <f>+DQ42*'Dalyvio prielaidos'!$E$160/12</f>
        <v>-2194.7887696830981</v>
      </c>
      <c r="DS43" s="84">
        <f>+DR42*'Dalyvio prielaidos'!$E$160/12</f>
        <v>-2478.7259156510536</v>
      </c>
      <c r="DT43" s="84">
        <f>+DS42*'Dalyvio prielaidos'!$E$160/12</f>
        <v>-2764.0302660571756</v>
      </c>
      <c r="DU43" s="84">
        <f>+DT42*'Dalyvio prielaidos'!$E$160/12</f>
        <v>-286.67725152944672</v>
      </c>
      <c r="DV43" s="84">
        <f>+DU42*'Dalyvio prielaidos'!$E$160/12</f>
        <v>-563.21633182832772</v>
      </c>
      <c r="DW43" s="84">
        <f>+DV42*'Dalyvio prielaidos'!$E$160/12</f>
        <v>-841.09179129175379</v>
      </c>
      <c r="DX43" s="84">
        <f>+DW42*'Dalyvio prielaidos'!$E$160/12</f>
        <v>-1120.3091981662437</v>
      </c>
      <c r="DY43" s="84">
        <f>+DX42*'Dalyvio prielaidos'!$E$160/12</f>
        <v>-1400.8741438993438</v>
      </c>
      <c r="DZ43" s="84">
        <f>+DY42*'Dalyvio prielaidos'!$E$160/12</f>
        <v>-1682.7922432362982</v>
      </c>
      <c r="EA43" s="84">
        <f>SUM(DO43:DZ43)</f>
        <v>-18825.940516211733</v>
      </c>
      <c r="EB43" s="84">
        <f>+EA42*'Dalyvio prielaidos'!$E$160/12</f>
        <v>-1966.0691343171227</v>
      </c>
      <c r="EC43" s="84">
        <f>+EB42*'Dalyvio prielaidos'!$E$160/12</f>
        <v>-1671.3923409137735</v>
      </c>
      <c r="ED43" s="84">
        <f>+EC42*'Dalyvio prielaidos'!$E$160/12</f>
        <v>-1954.9899983948535</v>
      </c>
      <c r="EE43" s="84">
        <f>+ED42*'Dalyvio prielaidos'!$E$160/12</f>
        <v>-2239.9534457787377</v>
      </c>
      <c r="EF43" s="84">
        <f>+EE42*'Dalyvio prielaidos'!$E$160/12</f>
        <v>-2526.2883738566879</v>
      </c>
      <c r="EG43" s="84">
        <f>+EF42*'Dalyvio prielaidos'!$E$160/12</f>
        <v>-2814.0004971315957</v>
      </c>
      <c r="EH43" s="84">
        <f>+EG42*'Dalyvio prielaidos'!$E$160/12</f>
        <v>-289.09505678518616</v>
      </c>
      <c r="EI43" s="84">
        <f>+EH42*'Dalyvio prielaidos'!$E$160/12</f>
        <v>-567.85380723222897</v>
      </c>
      <c r="EJ43" s="84">
        <f>+EI42*'Dalyvio prielaidos'!$E$160/12</f>
        <v>-847.95818546943394</v>
      </c>
      <c r="EK43" s="84">
        <f>+EJ42*'Dalyvio prielaidos'!$E$160/12</f>
        <v>-1129.4137982792602</v>
      </c>
      <c r="EL43" s="84">
        <f>+EK42*'Dalyvio prielaidos'!$E$160/12</f>
        <v>-1412.2262758057605</v>
      </c>
      <c r="EM43" s="84">
        <f>+EL42*'Dalyvio prielaidos'!$E$160/12</f>
        <v>-1696.401271651921</v>
      </c>
      <c r="EN43" s="84">
        <f>SUM(EB43:EM43)</f>
        <v>-19115.642185616562</v>
      </c>
      <c r="EO43" s="84">
        <f>+EN42*'Dalyvio prielaidos'!$E$160/12</f>
        <v>-1981.9444629774068</v>
      </c>
      <c r="EP43" s="84">
        <f>+EO42*'Dalyvio prielaidos'!$E$160/12</f>
        <v>-1722.298133819402</v>
      </c>
      <c r="EQ43" s="84">
        <f>+EP42*'Dalyvio prielaidos'!$E$160/12</f>
        <v>-2008.3174947305181</v>
      </c>
      <c r="ER43" s="84">
        <f>+EQ42*'Dalyvio prielaidos'!$E$160/12</f>
        <v>-2295.7127359753972</v>
      </c>
      <c r="ES43" s="84">
        <f>+ER42*'Dalyvio prielaidos'!$E$160/12</f>
        <v>-2584.4895903887627</v>
      </c>
      <c r="ET43" s="84">
        <f>+ES42*'Dalyvio prielaidos'!$E$160/12</f>
        <v>-2874.6538146921503</v>
      </c>
      <c r="EU43" s="84">
        <f>+ET42*'Dalyvio prielaidos'!$E$160/12</f>
        <v>-291.55737490128428</v>
      </c>
      <c r="EV43" s="84">
        <f>+EU42*'Dalyvio prielaidos'!$E$160/12</f>
        <v>-572.53598096673988</v>
      </c>
      <c r="EW43" s="84">
        <f>+EV42*'Dalyvio prielaidos'!$E$160/12</f>
        <v>-854.8694642207679</v>
      </c>
      <c r="EX43" s="84">
        <f>+EW42*'Dalyvio prielaidos'!$E$160/12</f>
        <v>-1138.5634699849873</v>
      </c>
      <c r="EY43" s="84">
        <f>+EX42*'Dalyvio prielaidos'!$E$160/12</f>
        <v>-1423.6236671031909</v>
      </c>
      <c r="EZ43" s="84">
        <f>+EY42*'Dalyvio prielaidos'!$E$160/12</f>
        <v>-1710.0557480393534</v>
      </c>
      <c r="FA43" s="84">
        <f>SUM(EO43:EZ43)</f>
        <v>-19458.621937799962</v>
      </c>
      <c r="FB43" s="84">
        <f>+FA42*'Dalyvio prielaidos'!$E$160/12</f>
        <v>-1997.8654289760489</v>
      </c>
      <c r="FC43" s="84">
        <f>+FB42*'Dalyvio prielaidos'!$E$160/12</f>
        <v>-1787.1991348998338</v>
      </c>
      <c r="FD43" s="84">
        <f>+FC42*'Dalyvio prielaidos'!$E$160/12</f>
        <v>-2075.698512608381</v>
      </c>
      <c r="FE43" s="84">
        <f>+FD42*'Dalyvio prielaidos'!$E$160/12</f>
        <v>-2365.5841040540131</v>
      </c>
      <c r="FF43" s="84">
        <f>+FE42*'Dalyvio prielaidos'!$E$160/12</f>
        <v>-2656.8616851273023</v>
      </c>
      <c r="FG43" s="84">
        <f>+FF42*'Dalyvio prielaidos'!$E$160/12</f>
        <v>-2949.5370557850297</v>
      </c>
      <c r="FH43" s="84">
        <f>+FG42*'Dalyvio prielaidos'!$E$160/12</f>
        <v>-294.07898436543474</v>
      </c>
      <c r="FI43" s="84">
        <f>+FH42*'Dalyvio prielaidos'!$E$160/12</f>
        <v>-577.27769309658686</v>
      </c>
      <c r="FJ43" s="84">
        <f>+FI42*'Dalyvio prielaidos'!$E$160/12</f>
        <v>-861.84052944408529</v>
      </c>
      <c r="FK43" s="84">
        <f>+FJ42*'Dalyvio prielaidos'!$E$160/12</f>
        <v>-1147.7731772729978</v>
      </c>
      <c r="FL43" s="84">
        <f>+FK42*'Dalyvio prielaidos'!$E$160/12</f>
        <v>-1435.0813441311639</v>
      </c>
      <c r="FM43" s="84">
        <f>+FL42*'Dalyvio prielaidos'!$E$160/12</f>
        <v>-1723.7707613478717</v>
      </c>
      <c r="FN43" s="84">
        <f>SUM(FB43:FM43)</f>
        <v>-19872.568411108747</v>
      </c>
      <c r="FO43" s="84">
        <f>+FN42*'Dalyvio prielaidos'!$E$160/12</f>
        <v>-2013.8471841329492</v>
      </c>
      <c r="FP43" s="84">
        <f>+FO42*'Dalyvio prielaidos'!$E$160/12</f>
        <v>-1870.7248736172112</v>
      </c>
      <c r="FQ43" s="84">
        <f>+FP42*'Dalyvio prielaidos'!$E$160/12</f>
        <v>-2161.781871196677</v>
      </c>
      <c r="FR43" s="84">
        <f>+FQ42*'Dalyvio prielaidos'!$E$160/12</f>
        <v>-2454.2357392626895</v>
      </c>
      <c r="FS43" s="84">
        <f>+FR42*'Dalyvio prielaidos'!$E$160/12</f>
        <v>-2748.0922981089443</v>
      </c>
      <c r="FT43" s="84">
        <f>+FS42*'Dalyvio prielaidos'!$E$160/12</f>
        <v>-3043.3573922803575</v>
      </c>
      <c r="FU43" s="84">
        <f>+FT42*'Dalyvio prielaidos'!$E$160/12</f>
        <v>-296.67949839376041</v>
      </c>
      <c r="FV43" s="84">
        <f>+FU42*'Dalyvio prielaidos'!$E$160/12</f>
        <v>-645.13788519262323</v>
      </c>
      <c r="FW43" s="84">
        <f>+FV42*'Dalyvio prielaidos'!$E$160/12</f>
        <v>-995.04818193648134</v>
      </c>
      <c r="FX43" s="84">
        <f>+FW42*'Dalyvio prielaidos'!$E$160/12</f>
        <v>-1346.4164382501056</v>
      </c>
      <c r="FY43" s="84">
        <f>+FX42*'Dalyvio prielaidos'!$E$160/12</f>
        <v>-1699.2487289650364</v>
      </c>
      <c r="FZ43" s="84">
        <f>+FY42*'Dalyvio prielaidos'!$E$160/12</f>
        <v>-2053.5511542246131</v>
      </c>
      <c r="GA43" s="84">
        <f>SUM(FO43:FZ43)</f>
        <v>-21328.121245561448</v>
      </c>
      <c r="GB43" s="84">
        <f>+GA42*'Dalyvio prielaidos'!$E$160/12</f>
        <v>-2409.3298395894376</v>
      </c>
      <c r="GC43" s="84">
        <f>+GB42*'Dalyvio prielaidos'!$E$160/12</f>
        <v>-2421.3623030196213</v>
      </c>
      <c r="GD43" s="84">
        <f>+GC42*'Dalyvio prielaidos'!$E$160/12</f>
        <v>-2778.6735348377583</v>
      </c>
      <c r="GE43" s="84">
        <f>+GD42*'Dalyvio prielaidos'!$E$160/12</f>
        <v>-3137.4735634551375</v>
      </c>
      <c r="GF43" s="84">
        <f>+GE42*'Dalyvio prielaidos'!$E$160/12</f>
        <v>-3497.7685921917559</v>
      </c>
      <c r="GG43" s="84">
        <f>+GF42*'Dalyvio prielaidos'!$E$160/12</f>
        <v>-3859.5648502147774</v>
      </c>
      <c r="GH43" s="84">
        <f>+GG42*'Dalyvio prielaidos'!$E$160/12</f>
        <v>-363.30374243145053</v>
      </c>
      <c r="GI43" s="84">
        <f>+GH42*'Dalyvio prielaidos'!$E$160/12</f>
        <v>-712.03973024713707</v>
      </c>
      <c r="GJ43" s="84">
        <f>+GI42*'Dalyvio prielaidos'!$E$160/12</f>
        <v>-1062.2287846787224</v>
      </c>
      <c r="GK43" s="84">
        <f>+GJ42*'Dalyvio prielaidos'!$E$160/12</f>
        <v>-1413.8769601704391</v>
      </c>
      <c r="GL43" s="84">
        <f>+GK42*'Dalyvio prielaidos'!$E$160/12</f>
        <v>-1766.9903363933715</v>
      </c>
      <c r="GM43" s="84">
        <f>+GL42*'Dalyvio prielaidos'!$E$160/12</f>
        <v>-2121.5750183505661</v>
      </c>
      <c r="GN43" s="84">
        <f>SUM(GB43:GM43)</f>
        <v>-25544.187255580175</v>
      </c>
      <c r="GO43" s="84">
        <f>+GN42*'Dalyvio prielaidos'!$E$160/12</f>
        <v>7137.7958275548544</v>
      </c>
      <c r="GP43" s="84">
        <f>+GO42*'Dalyvio prielaidos'!$E$160/12</f>
        <v>-2.0251415359477203E-13</v>
      </c>
      <c r="GQ43" s="84">
        <f>+GP42*'Dalyvio prielaidos'!$E$160/12</f>
        <v>0</v>
      </c>
      <c r="GR43" s="84">
        <f>+GQ42*'Dalyvio prielaidos'!$E$160/12</f>
        <v>0</v>
      </c>
      <c r="GS43" s="84">
        <f>+GR42*'Dalyvio prielaidos'!$E$160/12</f>
        <v>0</v>
      </c>
      <c r="GT43" s="84">
        <f>+GS42*'Dalyvio prielaidos'!$E$160/12</f>
        <v>0</v>
      </c>
      <c r="GU43" s="101"/>
      <c r="GV43" s="101"/>
      <c r="GW43" s="101"/>
      <c r="GX43" s="101"/>
      <c r="GY43" s="101"/>
      <c r="GZ43" s="101"/>
      <c r="HA43" s="84"/>
      <c r="HB43" s="381"/>
      <c r="HC43" s="381"/>
      <c r="HD43" s="381"/>
      <c r="HE43" s="381"/>
      <c r="HF43" s="381"/>
      <c r="HG43" s="381"/>
      <c r="HH43" s="381"/>
      <c r="HI43" s="381"/>
      <c r="HJ43" s="381"/>
      <c r="HK43" s="381"/>
      <c r="HL43" s="381"/>
      <c r="HM43" s="381"/>
      <c r="HN43" s="84"/>
      <c r="HO43" s="381"/>
      <c r="HP43" s="381"/>
      <c r="HQ43" s="381"/>
      <c r="HR43" s="381"/>
      <c r="HS43" s="381"/>
      <c r="HT43" s="381"/>
      <c r="HU43" s="381"/>
      <c r="HV43" s="381"/>
      <c r="HW43" s="381"/>
      <c r="HX43" s="381"/>
      <c r="HY43" s="381"/>
      <c r="HZ43" s="381"/>
      <c r="IA43" s="84"/>
      <c r="IB43" s="381"/>
      <c r="IC43" s="381"/>
      <c r="ID43" s="381"/>
      <c r="IE43" s="381"/>
      <c r="IF43" s="381"/>
      <c r="IG43" s="381"/>
      <c r="IH43" s="381"/>
      <c r="II43" s="381"/>
      <c r="IJ43" s="381"/>
      <c r="IK43" s="381"/>
      <c r="IL43" s="381"/>
      <c r="IM43" s="381"/>
      <c r="IN43" s="84"/>
      <c r="IO43" s="381"/>
      <c r="IP43" s="381"/>
      <c r="IQ43" s="381"/>
      <c r="IR43" s="381"/>
      <c r="IS43" s="381"/>
      <c r="IT43" s="381"/>
      <c r="IU43" s="381"/>
      <c r="IV43" s="381"/>
      <c r="IW43" s="381"/>
      <c r="IX43" s="381"/>
      <c r="IY43" s="381"/>
      <c r="IZ43" s="381"/>
      <c r="JA43" s="84"/>
      <c r="JB43" s="381"/>
      <c r="JC43" s="381"/>
      <c r="JD43" s="381"/>
      <c r="JE43" s="381"/>
      <c r="JF43" s="381"/>
      <c r="JG43" s="381"/>
      <c r="JH43" s="381"/>
      <c r="JI43" s="381"/>
      <c r="JJ43" s="381"/>
      <c r="JK43" s="381"/>
      <c r="JL43" s="381"/>
      <c r="JM43" s="381"/>
      <c r="JN43" s="84"/>
      <c r="JO43" s="381"/>
      <c r="JP43" s="381"/>
      <c r="JQ43" s="381"/>
      <c r="JR43" s="381"/>
      <c r="JS43" s="381"/>
      <c r="JT43" s="381"/>
      <c r="JU43" s="381"/>
      <c r="JV43" s="381"/>
      <c r="JW43" s="381"/>
      <c r="JX43" s="381"/>
      <c r="JY43" s="381"/>
      <c r="JZ43" s="381"/>
      <c r="KA43" s="84"/>
      <c r="KB43" s="381"/>
      <c r="KC43" s="381"/>
      <c r="KD43" s="381"/>
      <c r="KE43" s="381"/>
      <c r="KF43" s="381"/>
      <c r="KG43" s="381"/>
      <c r="KH43" s="381"/>
      <c r="KI43" s="381"/>
      <c r="KJ43" s="381"/>
      <c r="KK43" s="381"/>
      <c r="KL43" s="381"/>
      <c r="KM43" s="381"/>
      <c r="KN43" s="84"/>
      <c r="KO43" s="381"/>
      <c r="KP43" s="381"/>
      <c r="KQ43" s="381"/>
      <c r="KR43" s="381"/>
      <c r="KS43" s="381"/>
      <c r="KT43" s="381"/>
      <c r="KU43" s="381"/>
      <c r="KV43" s="381"/>
      <c r="KW43" s="381"/>
      <c r="KX43" s="381"/>
      <c r="KY43" s="381"/>
      <c r="KZ43" s="381"/>
      <c r="LA43" s="84"/>
      <c r="LB43" s="381"/>
      <c r="LC43" s="381"/>
      <c r="LD43" s="381"/>
      <c r="LE43" s="381"/>
      <c r="LF43" s="381"/>
      <c r="LG43" s="381"/>
      <c r="LH43" s="381"/>
      <c r="LI43" s="381"/>
      <c r="LJ43" s="381"/>
      <c r="LK43" s="381"/>
      <c r="LL43" s="381"/>
      <c r="LM43" s="381"/>
      <c r="LN43" s="84"/>
    </row>
    <row r="44" spans="1:326" s="58" customFormat="1">
      <c r="A44" s="283"/>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392"/>
      <c r="AW44" s="392"/>
      <c r="AX44" s="392"/>
      <c r="AY44" s="392"/>
      <c r="AZ44" s="392"/>
      <c r="BA44" s="392"/>
      <c r="BB44" s="392"/>
      <c r="BC44" s="392"/>
      <c r="BD44" s="392"/>
      <c r="BE44" s="392"/>
      <c r="BF44" s="392"/>
      <c r="BG44" s="392"/>
      <c r="BH44" s="392"/>
      <c r="BI44" s="392"/>
      <c r="BJ44" s="392"/>
      <c r="BK44" s="392"/>
      <c r="BL44" s="392"/>
      <c r="BM44" s="392"/>
      <c r="BN44" s="392"/>
      <c r="BO44" s="392"/>
      <c r="BP44" s="392"/>
      <c r="BQ44" s="392"/>
      <c r="BR44" s="392"/>
      <c r="BS44" s="392"/>
      <c r="BT44" s="392"/>
      <c r="BU44" s="392"/>
      <c r="BV44" s="392"/>
      <c r="BW44" s="392"/>
      <c r="BX44" s="392"/>
      <c r="BY44" s="392"/>
      <c r="BZ44" s="392"/>
      <c r="CA44" s="392"/>
      <c r="CB44" s="392"/>
      <c r="CC44" s="392"/>
      <c r="CD44" s="392"/>
      <c r="CE44" s="392"/>
      <c r="CF44" s="392"/>
      <c r="CG44" s="392"/>
      <c r="CH44" s="392"/>
      <c r="CI44" s="392"/>
      <c r="CJ44" s="392"/>
      <c r="CK44" s="392"/>
      <c r="CL44" s="392"/>
      <c r="CM44" s="392"/>
      <c r="CN44" s="392"/>
      <c r="CO44" s="392"/>
      <c r="CP44" s="392"/>
      <c r="CQ44" s="392"/>
      <c r="CR44" s="392"/>
      <c r="CS44" s="392"/>
      <c r="CT44" s="392"/>
      <c r="CU44" s="392"/>
      <c r="CV44" s="392"/>
      <c r="CW44" s="392"/>
      <c r="CX44" s="392"/>
      <c r="CY44" s="392"/>
      <c r="CZ44" s="392"/>
      <c r="DA44" s="392"/>
      <c r="DB44" s="392"/>
      <c r="DC44" s="392"/>
      <c r="DD44" s="392"/>
      <c r="DE44" s="392"/>
      <c r="DF44" s="392"/>
      <c r="DG44" s="392"/>
      <c r="DH44" s="392"/>
      <c r="DI44" s="392"/>
      <c r="DJ44" s="392"/>
      <c r="DK44" s="392"/>
      <c r="DL44" s="392"/>
      <c r="DM44" s="392"/>
      <c r="DN44" s="392"/>
      <c r="DO44" s="392"/>
      <c r="DP44" s="392"/>
      <c r="DQ44" s="392"/>
      <c r="DR44" s="392"/>
      <c r="DS44" s="392"/>
      <c r="DT44" s="392"/>
      <c r="DU44" s="392"/>
      <c r="DV44" s="392"/>
      <c r="DW44" s="392"/>
      <c r="DX44" s="392"/>
      <c r="DY44" s="392"/>
      <c r="DZ44" s="392"/>
      <c r="EA44" s="392"/>
      <c r="EB44" s="392"/>
      <c r="EC44" s="392"/>
      <c r="ED44" s="392"/>
      <c r="EE44" s="392"/>
      <c r="EF44" s="392"/>
      <c r="EG44" s="392"/>
      <c r="EH44" s="392"/>
      <c r="EI44" s="392"/>
      <c r="EJ44" s="392"/>
      <c r="EK44" s="392"/>
      <c r="EL44" s="392"/>
      <c r="EM44" s="392"/>
      <c r="EN44" s="392"/>
      <c r="EO44" s="392"/>
      <c r="EP44" s="392"/>
      <c r="EQ44" s="392"/>
      <c r="ER44" s="392"/>
      <c r="ES44" s="392"/>
      <c r="ET44" s="392"/>
      <c r="EU44" s="392"/>
      <c r="EV44" s="392"/>
      <c r="EW44" s="392"/>
      <c r="EX44" s="392"/>
      <c r="EY44" s="392"/>
      <c r="EZ44" s="392"/>
      <c r="FA44" s="392"/>
      <c r="FB44" s="392"/>
      <c r="FC44" s="392"/>
      <c r="FD44" s="392"/>
      <c r="FE44" s="392"/>
      <c r="FF44" s="392"/>
      <c r="FG44" s="392"/>
      <c r="FH44" s="392"/>
      <c r="FI44" s="392"/>
      <c r="FJ44" s="392"/>
      <c r="FK44" s="392"/>
      <c r="FL44" s="392"/>
      <c r="FM44" s="392"/>
      <c r="FN44" s="392"/>
      <c r="FO44" s="392"/>
      <c r="FP44" s="392"/>
      <c r="FQ44" s="392"/>
      <c r="FR44" s="392"/>
      <c r="FS44" s="392"/>
      <c r="FT44" s="392"/>
      <c r="FU44" s="392"/>
      <c r="FV44" s="392"/>
      <c r="FW44" s="392"/>
      <c r="FX44" s="392"/>
      <c r="FY44" s="392"/>
      <c r="FZ44" s="392"/>
      <c r="GA44" s="392"/>
      <c r="GB44" s="392"/>
      <c r="GC44" s="392"/>
      <c r="GD44" s="392"/>
      <c r="GE44" s="392"/>
      <c r="GF44" s="392"/>
      <c r="GG44" s="392"/>
      <c r="GH44" s="392"/>
      <c r="GI44" s="392"/>
      <c r="GJ44" s="392"/>
      <c r="GK44" s="392"/>
      <c r="GL44" s="392"/>
      <c r="GM44" s="392"/>
      <c r="GN44" s="392"/>
      <c r="GO44" s="392"/>
      <c r="GP44" s="392"/>
      <c r="GQ44" s="392"/>
      <c r="GR44" s="392"/>
      <c r="GS44" s="392"/>
      <c r="GT44" s="392"/>
      <c r="GU44" s="392"/>
      <c r="GV44" s="392"/>
      <c r="GW44" s="392"/>
      <c r="GX44" s="392"/>
      <c r="GY44" s="392"/>
      <c r="GZ44" s="392"/>
      <c r="HA44" s="392"/>
      <c r="HB44" s="428"/>
      <c r="HC44" s="428"/>
      <c r="HD44" s="428"/>
      <c r="HE44" s="428"/>
      <c r="HF44" s="428"/>
      <c r="HG44" s="428"/>
      <c r="HH44" s="428"/>
      <c r="HI44" s="428"/>
      <c r="HJ44" s="428"/>
      <c r="HK44" s="428"/>
      <c r="HL44" s="428"/>
      <c r="HM44" s="428"/>
      <c r="HN44" s="392"/>
      <c r="HO44" s="428"/>
      <c r="HP44" s="428"/>
      <c r="HQ44" s="428"/>
      <c r="HR44" s="428"/>
      <c r="HS44" s="428"/>
      <c r="HT44" s="428"/>
      <c r="HU44" s="428"/>
      <c r="HV44" s="428"/>
      <c r="HW44" s="428"/>
      <c r="HX44" s="428"/>
      <c r="HY44" s="428"/>
      <c r="HZ44" s="428"/>
      <c r="IA44" s="392"/>
      <c r="IB44" s="428"/>
      <c r="IC44" s="428"/>
      <c r="ID44" s="428"/>
      <c r="IE44" s="428"/>
      <c r="IF44" s="428"/>
      <c r="IG44" s="428"/>
      <c r="IH44" s="428"/>
      <c r="II44" s="428"/>
      <c r="IJ44" s="428"/>
      <c r="IK44" s="428"/>
      <c r="IL44" s="428"/>
      <c r="IM44" s="428"/>
      <c r="IN44" s="392"/>
      <c r="IO44" s="428"/>
      <c r="IP44" s="428"/>
      <c r="IQ44" s="428"/>
      <c r="IR44" s="428"/>
      <c r="IS44" s="428"/>
      <c r="IT44" s="428"/>
      <c r="IU44" s="428"/>
      <c r="IV44" s="428"/>
      <c r="IW44" s="428"/>
      <c r="IX44" s="428"/>
      <c r="IY44" s="428"/>
      <c r="IZ44" s="428"/>
      <c r="JA44" s="392"/>
      <c r="JB44" s="428"/>
      <c r="JC44" s="428"/>
      <c r="JD44" s="428"/>
      <c r="JE44" s="428"/>
      <c r="JF44" s="428"/>
      <c r="JG44" s="428"/>
      <c r="JH44" s="428"/>
      <c r="JI44" s="428"/>
      <c r="JJ44" s="428"/>
      <c r="JK44" s="428"/>
      <c r="JL44" s="428"/>
      <c r="JM44" s="428"/>
      <c r="JN44" s="392"/>
      <c r="JO44" s="428"/>
      <c r="JP44" s="428"/>
      <c r="JQ44" s="428"/>
      <c r="JR44" s="428"/>
      <c r="JS44" s="428"/>
      <c r="JT44" s="428"/>
      <c r="JU44" s="428"/>
      <c r="JV44" s="428"/>
      <c r="JW44" s="428"/>
      <c r="JX44" s="428"/>
      <c r="JY44" s="428"/>
      <c r="JZ44" s="428"/>
      <c r="KA44" s="392"/>
      <c r="KB44" s="428"/>
      <c r="KC44" s="428"/>
      <c r="KD44" s="428"/>
      <c r="KE44" s="428"/>
      <c r="KF44" s="428"/>
      <c r="KG44" s="428"/>
      <c r="KH44" s="428"/>
      <c r="KI44" s="428"/>
      <c r="KJ44" s="428"/>
      <c r="KK44" s="428"/>
      <c r="KL44" s="428"/>
      <c r="KM44" s="428"/>
      <c r="KN44" s="392"/>
      <c r="KO44" s="428"/>
      <c r="KP44" s="428"/>
      <c r="KQ44" s="428"/>
      <c r="KR44" s="428"/>
      <c r="KS44" s="428"/>
      <c r="KT44" s="428"/>
      <c r="KU44" s="428"/>
      <c r="KV44" s="428"/>
      <c r="KW44" s="428"/>
      <c r="KX44" s="428"/>
      <c r="KY44" s="428"/>
      <c r="KZ44" s="428"/>
      <c r="LA44" s="392"/>
      <c r="LB44" s="428"/>
      <c r="LC44" s="428"/>
      <c r="LD44" s="428"/>
      <c r="LE44" s="428"/>
      <c r="LF44" s="428"/>
      <c r="LG44" s="428"/>
      <c r="LH44" s="428"/>
      <c r="LI44" s="428"/>
      <c r="LJ44" s="428"/>
      <c r="LK44" s="428"/>
      <c r="LL44" s="428"/>
      <c r="LM44" s="428"/>
      <c r="LN44" s="392"/>
    </row>
    <row r="45" spans="1:326" s="58" customFormat="1">
      <c r="A45" s="149" t="s">
        <v>259</v>
      </c>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c r="GF45" s="117"/>
      <c r="GG45" s="117"/>
      <c r="GH45" s="117"/>
      <c r="GI45" s="117"/>
      <c r="GJ45" s="117"/>
      <c r="GK45" s="117"/>
      <c r="GL45" s="117"/>
      <c r="GM45" s="117"/>
      <c r="GN45" s="117"/>
      <c r="GO45" s="117"/>
      <c r="GP45" s="117"/>
      <c r="GQ45" s="117"/>
      <c r="GR45" s="117"/>
      <c r="GS45" s="117"/>
      <c r="GT45" s="117"/>
    </row>
    <row r="46" spans="1:326" s="58" customFormat="1">
      <c r="A46" s="286" t="s">
        <v>150</v>
      </c>
      <c r="B46" s="84">
        <f>+'Dalyvio prielaidos'!E161</f>
        <v>2500</v>
      </c>
      <c r="C46" s="84">
        <f>B50</f>
        <v>33750</v>
      </c>
      <c r="D46" s="84">
        <f t="shared" ref="D46:M46" si="876">C50</f>
        <v>65000</v>
      </c>
      <c r="E46" s="84">
        <f t="shared" si="876"/>
        <v>96250</v>
      </c>
      <c r="F46" s="84">
        <f t="shared" si="876"/>
        <v>127500</v>
      </c>
      <c r="G46" s="84">
        <f t="shared" si="876"/>
        <v>158750</v>
      </c>
      <c r="H46" s="84">
        <f t="shared" si="876"/>
        <v>190000</v>
      </c>
      <c r="I46" s="84">
        <f t="shared" si="876"/>
        <v>221250</v>
      </c>
      <c r="J46" s="84">
        <f t="shared" si="876"/>
        <v>252500</v>
      </c>
      <c r="K46" s="84">
        <f t="shared" si="876"/>
        <v>252500</v>
      </c>
      <c r="L46" s="84">
        <f t="shared" si="876"/>
        <v>252500</v>
      </c>
      <c r="M46" s="84">
        <f t="shared" si="876"/>
        <v>252500</v>
      </c>
      <c r="N46" s="84">
        <f>B46</f>
        <v>2500</v>
      </c>
      <c r="O46" s="84">
        <f>M50</f>
        <v>252500</v>
      </c>
      <c r="P46" s="84">
        <f>O50</f>
        <v>252500</v>
      </c>
      <c r="Q46" s="84">
        <f t="shared" ref="Q46:Z46" si="877">P50</f>
        <v>252500</v>
      </c>
      <c r="R46" s="84">
        <f t="shared" si="877"/>
        <v>252500</v>
      </c>
      <c r="S46" s="84">
        <f t="shared" si="877"/>
        <v>252500</v>
      </c>
      <c r="T46" s="84">
        <f t="shared" si="877"/>
        <v>252500</v>
      </c>
      <c r="U46" s="84">
        <f t="shared" si="877"/>
        <v>252500</v>
      </c>
      <c r="V46" s="84">
        <f t="shared" si="877"/>
        <v>252500</v>
      </c>
      <c r="W46" s="84">
        <f t="shared" si="877"/>
        <v>252500</v>
      </c>
      <c r="X46" s="84">
        <f t="shared" si="877"/>
        <v>252500</v>
      </c>
      <c r="Y46" s="84">
        <f t="shared" si="877"/>
        <v>252500</v>
      </c>
      <c r="Z46" s="84">
        <f t="shared" si="877"/>
        <v>252500</v>
      </c>
      <c r="AA46" s="84">
        <f>O46</f>
        <v>252500</v>
      </c>
      <c r="AB46" s="84">
        <f>Z50</f>
        <v>252500</v>
      </c>
      <c r="AC46" s="84">
        <f>AB50</f>
        <v>252500</v>
      </c>
      <c r="AD46" s="84">
        <f t="shared" ref="AD46:AM46" si="878">AC50</f>
        <v>252500</v>
      </c>
      <c r="AE46" s="84">
        <f t="shared" si="878"/>
        <v>252500</v>
      </c>
      <c r="AF46" s="84">
        <f t="shared" si="878"/>
        <v>252500</v>
      </c>
      <c r="AG46" s="84">
        <f t="shared" si="878"/>
        <v>252500</v>
      </c>
      <c r="AH46" s="84">
        <f t="shared" si="878"/>
        <v>252500</v>
      </c>
      <c r="AI46" s="84">
        <f t="shared" si="878"/>
        <v>252500</v>
      </c>
      <c r="AJ46" s="84">
        <f t="shared" si="878"/>
        <v>252500</v>
      </c>
      <c r="AK46" s="84">
        <f t="shared" si="878"/>
        <v>252500</v>
      </c>
      <c r="AL46" s="84">
        <f t="shared" si="878"/>
        <v>252500</v>
      </c>
      <c r="AM46" s="84">
        <f t="shared" si="878"/>
        <v>252500</v>
      </c>
      <c r="AN46" s="84">
        <f>AB46</f>
        <v>252500</v>
      </c>
      <c r="AO46" s="84">
        <f>AM50</f>
        <v>252500</v>
      </c>
      <c r="AP46" s="84">
        <f>AO50</f>
        <v>252500</v>
      </c>
      <c r="AQ46" s="84">
        <f t="shared" ref="AQ46:AZ46" si="879">AP50</f>
        <v>252500</v>
      </c>
      <c r="AR46" s="84">
        <f t="shared" si="879"/>
        <v>252500</v>
      </c>
      <c r="AS46" s="84">
        <f t="shared" si="879"/>
        <v>252500</v>
      </c>
      <c r="AT46" s="84">
        <f t="shared" si="879"/>
        <v>252500</v>
      </c>
      <c r="AU46" s="84">
        <f t="shared" si="879"/>
        <v>252500</v>
      </c>
      <c r="AV46" s="84">
        <f t="shared" si="879"/>
        <v>252500</v>
      </c>
      <c r="AW46" s="84">
        <f t="shared" si="879"/>
        <v>252500</v>
      </c>
      <c r="AX46" s="84">
        <f t="shared" si="879"/>
        <v>252500</v>
      </c>
      <c r="AY46" s="84">
        <f t="shared" si="879"/>
        <v>252500</v>
      </c>
      <c r="AZ46" s="84">
        <f t="shared" si="879"/>
        <v>252500</v>
      </c>
      <c r="BA46" s="84">
        <f>AO46</f>
        <v>252500</v>
      </c>
      <c r="BB46" s="84">
        <f>AZ50</f>
        <v>252500</v>
      </c>
      <c r="BC46" s="84">
        <f>BB50</f>
        <v>252500</v>
      </c>
      <c r="BD46" s="84">
        <f t="shared" ref="BD46" si="880">BC50</f>
        <v>252500</v>
      </c>
      <c r="BE46" s="84">
        <f t="shared" ref="BE46" si="881">BD50</f>
        <v>252500</v>
      </c>
      <c r="BF46" s="84">
        <f t="shared" ref="BF46" si="882">BE50</f>
        <v>252500</v>
      </c>
      <c r="BG46" s="84">
        <f t="shared" ref="BG46" si="883">BF50</f>
        <v>252500</v>
      </c>
      <c r="BH46" s="84">
        <f t="shared" ref="BH46:BM46" si="884">BG50</f>
        <v>252500</v>
      </c>
      <c r="BI46" s="84">
        <f t="shared" si="884"/>
        <v>252500</v>
      </c>
      <c r="BJ46" s="84">
        <f t="shared" si="884"/>
        <v>252500</v>
      </c>
      <c r="BK46" s="84">
        <f t="shared" si="884"/>
        <v>252500</v>
      </c>
      <c r="BL46" s="84">
        <f t="shared" si="884"/>
        <v>252500</v>
      </c>
      <c r="BM46" s="84">
        <f t="shared" si="884"/>
        <v>252500</v>
      </c>
      <c r="BN46" s="84">
        <f>BB46</f>
        <v>252500</v>
      </c>
      <c r="BO46" s="84">
        <f>BM50</f>
        <v>252500</v>
      </c>
      <c r="BP46" s="84">
        <f>BO50</f>
        <v>252500</v>
      </c>
      <c r="BQ46" s="84">
        <f t="shared" ref="BQ46" si="885">BP50</f>
        <v>252500</v>
      </c>
      <c r="BR46" s="84">
        <f t="shared" ref="BR46" si="886">BQ50</f>
        <v>252500</v>
      </c>
      <c r="BS46" s="84">
        <f t="shared" ref="BS46" si="887">BR50</f>
        <v>252500</v>
      </c>
      <c r="BT46" s="84">
        <f t="shared" ref="BT46" si="888">BS50</f>
        <v>252500</v>
      </c>
      <c r="BU46" s="84">
        <f t="shared" ref="BU46:BZ46" si="889">BT50</f>
        <v>252500</v>
      </c>
      <c r="BV46" s="84">
        <f t="shared" si="889"/>
        <v>252500</v>
      </c>
      <c r="BW46" s="84">
        <f t="shared" si="889"/>
        <v>252500</v>
      </c>
      <c r="BX46" s="84">
        <f t="shared" si="889"/>
        <v>252500</v>
      </c>
      <c r="BY46" s="84">
        <f t="shared" si="889"/>
        <v>252500</v>
      </c>
      <c r="BZ46" s="84">
        <f t="shared" si="889"/>
        <v>252500</v>
      </c>
      <c r="CA46" s="84">
        <f>BO46</f>
        <v>252500</v>
      </c>
      <c r="CB46" s="84">
        <f>BZ50</f>
        <v>252500</v>
      </c>
      <c r="CC46" s="84">
        <f>CB50</f>
        <v>252500</v>
      </c>
      <c r="CD46" s="84">
        <f t="shared" ref="CD46" si="890">CC50</f>
        <v>252500</v>
      </c>
      <c r="CE46" s="84">
        <f t="shared" ref="CE46" si="891">CD50</f>
        <v>252500</v>
      </c>
      <c r="CF46" s="84">
        <f t="shared" ref="CF46" si="892">CE50</f>
        <v>252500</v>
      </c>
      <c r="CG46" s="84">
        <f t="shared" ref="CG46" si="893">CF50</f>
        <v>252500</v>
      </c>
      <c r="CH46" s="84">
        <f t="shared" ref="CH46:CM46" si="894">CG50</f>
        <v>252500</v>
      </c>
      <c r="CI46" s="84">
        <f t="shared" si="894"/>
        <v>252500</v>
      </c>
      <c r="CJ46" s="84">
        <f t="shared" si="894"/>
        <v>252500</v>
      </c>
      <c r="CK46" s="84">
        <f t="shared" si="894"/>
        <v>252500</v>
      </c>
      <c r="CL46" s="84">
        <f t="shared" si="894"/>
        <v>252500</v>
      </c>
      <c r="CM46" s="84">
        <f t="shared" si="894"/>
        <v>252500</v>
      </c>
      <c r="CN46" s="84">
        <f>CB46</f>
        <v>252500</v>
      </c>
      <c r="CO46" s="84">
        <f>CM50</f>
        <v>252500</v>
      </c>
      <c r="CP46" s="84">
        <f>CO50</f>
        <v>252500</v>
      </c>
      <c r="CQ46" s="84">
        <f t="shared" ref="CQ46" si="895">CP50</f>
        <v>252500</v>
      </c>
      <c r="CR46" s="84">
        <f t="shared" ref="CR46" si="896">CQ50</f>
        <v>252500</v>
      </c>
      <c r="CS46" s="84">
        <f t="shared" ref="CS46" si="897">CR50</f>
        <v>252500</v>
      </c>
      <c r="CT46" s="84">
        <f t="shared" ref="CT46" si="898">CS50</f>
        <v>252500</v>
      </c>
      <c r="CU46" s="84">
        <f t="shared" ref="CU46:CZ46" si="899">CT50</f>
        <v>252500</v>
      </c>
      <c r="CV46" s="84">
        <f t="shared" si="899"/>
        <v>252500</v>
      </c>
      <c r="CW46" s="84">
        <f t="shared" si="899"/>
        <v>252500</v>
      </c>
      <c r="CX46" s="84">
        <f t="shared" si="899"/>
        <v>252500</v>
      </c>
      <c r="CY46" s="84">
        <f t="shared" si="899"/>
        <v>252500</v>
      </c>
      <c r="CZ46" s="84">
        <f t="shared" si="899"/>
        <v>252500</v>
      </c>
      <c r="DA46" s="84">
        <f>CO46</f>
        <v>252500</v>
      </c>
      <c r="DB46" s="84">
        <f>CZ50</f>
        <v>252500</v>
      </c>
      <c r="DC46" s="84">
        <f>DB50</f>
        <v>252500</v>
      </c>
      <c r="DD46" s="84">
        <f t="shared" ref="DD46" si="900">DC50</f>
        <v>252500</v>
      </c>
      <c r="DE46" s="84">
        <f t="shared" ref="DE46" si="901">DD50</f>
        <v>252500</v>
      </c>
      <c r="DF46" s="84">
        <f t="shared" ref="DF46" si="902">DE50</f>
        <v>252500</v>
      </c>
      <c r="DG46" s="84">
        <f t="shared" ref="DG46" si="903">DF50</f>
        <v>252500</v>
      </c>
      <c r="DH46" s="84">
        <f t="shared" ref="DH46:DM46" si="904">DG50</f>
        <v>252500</v>
      </c>
      <c r="DI46" s="84">
        <f t="shared" si="904"/>
        <v>252500</v>
      </c>
      <c r="DJ46" s="84">
        <f t="shared" si="904"/>
        <v>252500</v>
      </c>
      <c r="DK46" s="84">
        <f t="shared" si="904"/>
        <v>252500</v>
      </c>
      <c r="DL46" s="84">
        <f t="shared" si="904"/>
        <v>252500</v>
      </c>
      <c r="DM46" s="84">
        <f t="shared" si="904"/>
        <v>252500</v>
      </c>
      <c r="DN46" s="84">
        <f>DB46</f>
        <v>252500</v>
      </c>
      <c r="DO46" s="84">
        <f>DM50</f>
        <v>252500</v>
      </c>
      <c r="DP46" s="84">
        <f>DO50</f>
        <v>252500</v>
      </c>
      <c r="DQ46" s="84">
        <f t="shared" ref="DQ46" si="905">DP50</f>
        <v>252500</v>
      </c>
      <c r="DR46" s="84">
        <f t="shared" ref="DR46" si="906">DQ50</f>
        <v>252500</v>
      </c>
      <c r="DS46" s="84">
        <f t="shared" ref="DS46" si="907">DR50</f>
        <v>252500</v>
      </c>
      <c r="DT46" s="84">
        <f t="shared" ref="DT46" si="908">DS50</f>
        <v>252500</v>
      </c>
      <c r="DU46" s="84">
        <f t="shared" ref="DU46:DZ46" si="909">DT50</f>
        <v>252500</v>
      </c>
      <c r="DV46" s="84">
        <f t="shared" si="909"/>
        <v>252500</v>
      </c>
      <c r="DW46" s="84">
        <f t="shared" si="909"/>
        <v>252500</v>
      </c>
      <c r="DX46" s="84">
        <f t="shared" si="909"/>
        <v>252500</v>
      </c>
      <c r="DY46" s="84">
        <f t="shared" si="909"/>
        <v>252500</v>
      </c>
      <c r="DZ46" s="84">
        <f t="shared" si="909"/>
        <v>252500</v>
      </c>
      <c r="EA46" s="84">
        <f>DO46</f>
        <v>252500</v>
      </c>
      <c r="EB46" s="84">
        <f>DZ50</f>
        <v>252500</v>
      </c>
      <c r="EC46" s="84">
        <f>EB50</f>
        <v>252500</v>
      </c>
      <c r="ED46" s="84">
        <f t="shared" ref="ED46" si="910">EC50</f>
        <v>252500</v>
      </c>
      <c r="EE46" s="84">
        <f t="shared" ref="EE46" si="911">ED50</f>
        <v>252500</v>
      </c>
      <c r="EF46" s="84">
        <f t="shared" ref="EF46" si="912">EE50</f>
        <v>252500</v>
      </c>
      <c r="EG46" s="84">
        <f t="shared" ref="EG46" si="913">EF50</f>
        <v>252500</v>
      </c>
      <c r="EH46" s="84">
        <f t="shared" ref="EH46:EM46" si="914">EG50</f>
        <v>252500</v>
      </c>
      <c r="EI46" s="84">
        <f t="shared" si="914"/>
        <v>252500</v>
      </c>
      <c r="EJ46" s="84">
        <f t="shared" si="914"/>
        <v>252500</v>
      </c>
      <c r="EK46" s="84">
        <f t="shared" si="914"/>
        <v>252500</v>
      </c>
      <c r="EL46" s="84">
        <f t="shared" si="914"/>
        <v>252500</v>
      </c>
      <c r="EM46" s="84">
        <f t="shared" si="914"/>
        <v>252500</v>
      </c>
      <c r="EN46" s="84">
        <f>EB46</f>
        <v>252500</v>
      </c>
      <c r="EO46" s="84">
        <f>EM50</f>
        <v>252500</v>
      </c>
      <c r="EP46" s="84">
        <f>EO50</f>
        <v>252500</v>
      </c>
      <c r="EQ46" s="84">
        <f t="shared" ref="EQ46" si="915">EP50</f>
        <v>252500</v>
      </c>
      <c r="ER46" s="84">
        <f t="shared" ref="ER46" si="916">EQ50</f>
        <v>252500</v>
      </c>
      <c r="ES46" s="84">
        <f t="shared" ref="ES46" si="917">ER50</f>
        <v>252500</v>
      </c>
      <c r="ET46" s="84">
        <f t="shared" ref="ET46" si="918">ES50</f>
        <v>252500</v>
      </c>
      <c r="EU46" s="84">
        <f t="shared" ref="EU46:EZ46" si="919">ET50</f>
        <v>252500</v>
      </c>
      <c r="EV46" s="84">
        <f t="shared" si="919"/>
        <v>252500</v>
      </c>
      <c r="EW46" s="84">
        <f t="shared" si="919"/>
        <v>252500</v>
      </c>
      <c r="EX46" s="84">
        <f t="shared" si="919"/>
        <v>252500</v>
      </c>
      <c r="EY46" s="84">
        <f t="shared" si="919"/>
        <v>252500</v>
      </c>
      <c r="EZ46" s="84">
        <f t="shared" si="919"/>
        <v>252500</v>
      </c>
      <c r="FA46" s="84">
        <f>EO46</f>
        <v>252500</v>
      </c>
      <c r="FB46" s="84">
        <f>EZ50</f>
        <v>252500</v>
      </c>
      <c r="FC46" s="84">
        <f>FB50</f>
        <v>252500</v>
      </c>
      <c r="FD46" s="84">
        <f t="shared" ref="FD46" si="920">FC50</f>
        <v>252500</v>
      </c>
      <c r="FE46" s="84">
        <f t="shared" ref="FE46" si="921">FD50</f>
        <v>252500</v>
      </c>
      <c r="FF46" s="84">
        <f t="shared" ref="FF46" si="922">FE50</f>
        <v>252500</v>
      </c>
      <c r="FG46" s="84">
        <f t="shared" ref="FG46" si="923">FF50</f>
        <v>252500</v>
      </c>
      <c r="FH46" s="84">
        <f t="shared" ref="FH46:FM46" si="924">FG50</f>
        <v>252500</v>
      </c>
      <c r="FI46" s="84">
        <f t="shared" si="924"/>
        <v>252500</v>
      </c>
      <c r="FJ46" s="84">
        <f t="shared" si="924"/>
        <v>252500</v>
      </c>
      <c r="FK46" s="84">
        <f t="shared" si="924"/>
        <v>252500</v>
      </c>
      <c r="FL46" s="84">
        <f t="shared" si="924"/>
        <v>252500</v>
      </c>
      <c r="FM46" s="84">
        <f t="shared" si="924"/>
        <v>252500</v>
      </c>
      <c r="FN46" s="84">
        <f>FB46</f>
        <v>252500</v>
      </c>
      <c r="FO46" s="84">
        <f>FM50</f>
        <v>252500</v>
      </c>
      <c r="FP46" s="84">
        <f>FO50</f>
        <v>252500</v>
      </c>
      <c r="FQ46" s="84">
        <f t="shared" ref="FQ46" si="925">FP50</f>
        <v>252500</v>
      </c>
      <c r="FR46" s="84">
        <f t="shared" ref="FR46" si="926">FQ50</f>
        <v>252500</v>
      </c>
      <c r="FS46" s="84">
        <f t="shared" ref="FS46" si="927">FR50</f>
        <v>252500</v>
      </c>
      <c r="FT46" s="84">
        <f t="shared" ref="FT46" si="928">FS50</f>
        <v>252500</v>
      </c>
      <c r="FU46" s="84">
        <f t="shared" ref="FU46:FZ46" si="929">FT50</f>
        <v>252500</v>
      </c>
      <c r="FV46" s="84">
        <f t="shared" si="929"/>
        <v>252500</v>
      </c>
      <c r="FW46" s="84">
        <f t="shared" si="929"/>
        <v>252500</v>
      </c>
      <c r="FX46" s="84">
        <f t="shared" si="929"/>
        <v>252500</v>
      </c>
      <c r="FY46" s="84">
        <f t="shared" si="929"/>
        <v>252500</v>
      </c>
      <c r="FZ46" s="84">
        <f t="shared" si="929"/>
        <v>252500</v>
      </c>
      <c r="GA46" s="84">
        <f>FO46</f>
        <v>252500</v>
      </c>
      <c r="GB46" s="84">
        <f>FZ50</f>
        <v>252500</v>
      </c>
      <c r="GC46" s="84">
        <f>GB50</f>
        <v>252500</v>
      </c>
      <c r="GD46" s="84">
        <f t="shared" ref="GD46" si="930">GC50</f>
        <v>252500</v>
      </c>
      <c r="GE46" s="84">
        <f t="shared" ref="GE46" si="931">GD50</f>
        <v>252500</v>
      </c>
      <c r="GF46" s="84">
        <f t="shared" ref="GF46" si="932">GE50</f>
        <v>252500</v>
      </c>
      <c r="GG46" s="84">
        <f t="shared" ref="GG46" si="933">GF50</f>
        <v>252500</v>
      </c>
      <c r="GH46" s="84">
        <f t="shared" ref="GH46:GM46" si="934">GG50</f>
        <v>252500</v>
      </c>
      <c r="GI46" s="84">
        <f t="shared" si="934"/>
        <v>252500</v>
      </c>
      <c r="GJ46" s="84">
        <f t="shared" si="934"/>
        <v>252500</v>
      </c>
      <c r="GK46" s="84">
        <f t="shared" si="934"/>
        <v>252500</v>
      </c>
      <c r="GL46" s="84">
        <f t="shared" si="934"/>
        <v>252500</v>
      </c>
      <c r="GM46" s="84">
        <f t="shared" si="934"/>
        <v>252500</v>
      </c>
      <c r="GN46" s="84">
        <f>GB46</f>
        <v>252500</v>
      </c>
      <c r="GO46" s="84">
        <f>GM50</f>
        <v>2500</v>
      </c>
      <c r="GP46" s="84">
        <f>GO50</f>
        <v>2500</v>
      </c>
      <c r="GQ46" s="84">
        <f t="shared" ref="GQ46" si="935">GP50</f>
        <v>2500</v>
      </c>
      <c r="GR46" s="84">
        <f t="shared" ref="GR46" si="936">GQ50</f>
        <v>2500</v>
      </c>
      <c r="GS46" s="84">
        <f t="shared" ref="GS46" si="937">GR50</f>
        <v>2500</v>
      </c>
      <c r="GT46" s="84">
        <f t="shared" ref="GT46" si="938">GS50</f>
        <v>2500</v>
      </c>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c r="IW46" s="84"/>
      <c r="IX46" s="84"/>
      <c r="IY46" s="84"/>
      <c r="IZ46" s="84"/>
      <c r="JA46" s="84"/>
      <c r="JB46" s="84"/>
      <c r="JC46" s="84"/>
      <c r="JD46" s="84"/>
      <c r="JE46" s="84"/>
      <c r="JF46" s="84"/>
      <c r="JG46" s="84"/>
      <c r="JH46" s="84"/>
      <c r="JI46" s="84"/>
      <c r="JJ46" s="84"/>
      <c r="JK46" s="84"/>
      <c r="JL46" s="84"/>
      <c r="JM46" s="84"/>
      <c r="JN46" s="84"/>
      <c r="JO46" s="84"/>
      <c r="JP46" s="84"/>
      <c r="JQ46" s="84"/>
      <c r="JR46" s="84"/>
      <c r="JS46" s="84"/>
      <c r="JT46" s="84"/>
      <c r="JU46" s="84"/>
      <c r="JV46" s="84"/>
      <c r="JW46" s="84"/>
      <c r="JX46" s="84"/>
      <c r="JY46" s="84"/>
      <c r="JZ46" s="84"/>
      <c r="KA46" s="84"/>
      <c r="KB46" s="84"/>
      <c r="KC46" s="84"/>
      <c r="KD46" s="84"/>
      <c r="KE46" s="84"/>
      <c r="KF46" s="84"/>
      <c r="KG46" s="84"/>
      <c r="KH46" s="84"/>
      <c r="KI46" s="84"/>
      <c r="KJ46" s="84"/>
      <c r="KK46" s="84"/>
      <c r="KL46" s="84"/>
      <c r="KM46" s="84"/>
      <c r="KN46" s="84"/>
      <c r="KO46" s="84"/>
      <c r="KP46" s="84"/>
      <c r="KQ46" s="84"/>
      <c r="KR46" s="84"/>
      <c r="KS46" s="84"/>
      <c r="KT46" s="84"/>
      <c r="KU46" s="84"/>
      <c r="KV46" s="84"/>
      <c r="KW46" s="84"/>
      <c r="KX46" s="84"/>
      <c r="KY46" s="84"/>
      <c r="KZ46" s="84"/>
      <c r="LA46" s="84"/>
      <c r="LB46" s="84"/>
      <c r="LC46" s="84"/>
      <c r="LD46" s="84"/>
      <c r="LE46" s="84"/>
      <c r="LF46" s="84"/>
      <c r="LG46" s="84"/>
      <c r="LH46" s="84"/>
      <c r="LI46" s="84"/>
      <c r="LJ46" s="84"/>
      <c r="LK46" s="84"/>
      <c r="LL46" s="84"/>
      <c r="LM46" s="84"/>
      <c r="LN46" s="84"/>
    </row>
    <row r="47" spans="1:326" s="58" customFormat="1">
      <c r="A47" s="286" t="s">
        <v>153</v>
      </c>
      <c r="B47" s="84">
        <f>'Infrastruk. sukūrimo sąnaudos'!B13</f>
        <v>31250</v>
      </c>
      <c r="C47" s="84">
        <f>'Infrastruk. sukūrimo sąnaudos'!C13</f>
        <v>31250</v>
      </c>
      <c r="D47" s="84">
        <f>'Infrastruk. sukūrimo sąnaudos'!D13</f>
        <v>31250</v>
      </c>
      <c r="E47" s="84">
        <f>'Infrastruk. sukūrimo sąnaudos'!E13</f>
        <v>31250</v>
      </c>
      <c r="F47" s="84">
        <f>'Infrastruk. sukūrimo sąnaudos'!F13</f>
        <v>31250</v>
      </c>
      <c r="G47" s="84">
        <f>'Infrastruk. sukūrimo sąnaudos'!G13</f>
        <v>31250</v>
      </c>
      <c r="H47" s="84">
        <f>'Infrastruk. sukūrimo sąnaudos'!H13</f>
        <v>31250</v>
      </c>
      <c r="I47" s="84">
        <f>'Infrastruk. sukūrimo sąnaudos'!I13</f>
        <v>31250</v>
      </c>
      <c r="J47" s="84">
        <f>'Infrastruk. sukūrimo sąnaudos'!J13</f>
        <v>0</v>
      </c>
      <c r="K47" s="84">
        <f>'Infrastruk. sukūrimo sąnaudos'!K13</f>
        <v>0</v>
      </c>
      <c r="L47" s="84">
        <f>'Infrastruk. sukūrimo sąnaudos'!L13</f>
        <v>0</v>
      </c>
      <c r="M47" s="84">
        <f>'Infrastruk. sukūrimo sąnaudos'!M13</f>
        <v>0</v>
      </c>
      <c r="N47" s="84">
        <f>SUM(B47:M47)</f>
        <v>250000</v>
      </c>
      <c r="O47" s="84">
        <f>'Infrastruk. sukūrimo sąnaudos'!O13</f>
        <v>0</v>
      </c>
      <c r="P47" s="84">
        <f>'Infrastruk. sukūrimo sąnaudos'!P13</f>
        <v>0</v>
      </c>
      <c r="Q47" s="84">
        <f>'Infrastruk. sukūrimo sąnaudos'!Q13</f>
        <v>0</v>
      </c>
      <c r="R47" s="84">
        <f>'Infrastruk. sukūrimo sąnaudos'!R13</f>
        <v>0</v>
      </c>
      <c r="S47" s="84">
        <f>'Infrastruk. sukūrimo sąnaudos'!S13</f>
        <v>0</v>
      </c>
      <c r="T47" s="84">
        <f>'Infrastruk. sukūrimo sąnaudos'!T13</f>
        <v>0</v>
      </c>
      <c r="U47" s="84">
        <f>'Infrastruk. sukūrimo sąnaudos'!U13</f>
        <v>0</v>
      </c>
      <c r="V47" s="84">
        <f>'Infrastruk. sukūrimo sąnaudos'!V13</f>
        <v>0</v>
      </c>
      <c r="W47" s="84">
        <f>'Infrastruk. sukūrimo sąnaudos'!W13</f>
        <v>0</v>
      </c>
      <c r="X47" s="84">
        <f>'Infrastruk. sukūrimo sąnaudos'!X13</f>
        <v>0</v>
      </c>
      <c r="Y47" s="84">
        <f>'Infrastruk. sukūrimo sąnaudos'!Y13</f>
        <v>0</v>
      </c>
      <c r="Z47" s="84">
        <f>'Infrastruk. sukūrimo sąnaudos'!Z13</f>
        <v>0</v>
      </c>
      <c r="AA47" s="84">
        <f>SUM(O47:Z47)</f>
        <v>0</v>
      </c>
      <c r="AB47" s="84">
        <f>'Infrastruk. sukūrimo sąnaudos'!AB13</f>
        <v>0</v>
      </c>
      <c r="AC47" s="84">
        <f>'Infrastruk. sukūrimo sąnaudos'!AC13</f>
        <v>0</v>
      </c>
      <c r="AD47" s="84">
        <f>'Infrastruk. sukūrimo sąnaudos'!AD13</f>
        <v>0</v>
      </c>
      <c r="AE47" s="84">
        <f>'Infrastruk. sukūrimo sąnaudos'!AE13</f>
        <v>0</v>
      </c>
      <c r="AF47" s="84">
        <f>'Infrastruk. sukūrimo sąnaudos'!AF13</f>
        <v>0</v>
      </c>
      <c r="AG47" s="84">
        <f>'Infrastruk. sukūrimo sąnaudos'!AG13</f>
        <v>0</v>
      </c>
      <c r="AH47" s="84">
        <f>'Infrastruk. sukūrimo sąnaudos'!AH13</f>
        <v>0</v>
      </c>
      <c r="AI47" s="84">
        <f>'Infrastruk. sukūrimo sąnaudos'!AI13</f>
        <v>0</v>
      </c>
      <c r="AJ47" s="84">
        <f>'Infrastruk. sukūrimo sąnaudos'!AJ13</f>
        <v>0</v>
      </c>
      <c r="AK47" s="84">
        <f>'Infrastruk. sukūrimo sąnaudos'!AK13</f>
        <v>0</v>
      </c>
      <c r="AL47" s="84">
        <f>'Infrastruk. sukūrimo sąnaudos'!AL13</f>
        <v>0</v>
      </c>
      <c r="AM47" s="84">
        <f>'Infrastruk. sukūrimo sąnaudos'!AM13</f>
        <v>0</v>
      </c>
      <c r="AN47" s="84">
        <f>SUM(AB47:AM47)</f>
        <v>0</v>
      </c>
      <c r="AO47" s="84">
        <f>'Infrastruk. sukūrimo sąnaudos'!AO13</f>
        <v>0</v>
      </c>
      <c r="AP47" s="84">
        <f>'Infrastruk. sukūrimo sąnaudos'!AP13</f>
        <v>0</v>
      </c>
      <c r="AQ47" s="84">
        <f>'Infrastruk. sukūrimo sąnaudos'!AQ13</f>
        <v>0</v>
      </c>
      <c r="AR47" s="84">
        <f>'Infrastruk. sukūrimo sąnaudos'!AR13</f>
        <v>0</v>
      </c>
      <c r="AS47" s="84">
        <f>'Infrastruk. sukūrimo sąnaudos'!AS13</f>
        <v>0</v>
      </c>
      <c r="AT47" s="84">
        <f>'Infrastruk. sukūrimo sąnaudos'!AT13</f>
        <v>0</v>
      </c>
      <c r="AU47" s="84">
        <f>'Infrastruk. sukūrimo sąnaudos'!AU13</f>
        <v>0</v>
      </c>
      <c r="AV47" s="84">
        <f>'Infrastruk. sukūrimo sąnaudos'!AV13</f>
        <v>0</v>
      </c>
      <c r="AW47" s="84">
        <f>'Infrastruk. sukūrimo sąnaudos'!AW13</f>
        <v>0</v>
      </c>
      <c r="AX47" s="84">
        <f>'Infrastruk. sukūrimo sąnaudos'!AX13</f>
        <v>0</v>
      </c>
      <c r="AY47" s="84">
        <f>'Infrastruk. sukūrimo sąnaudos'!AY13</f>
        <v>0</v>
      </c>
      <c r="AZ47" s="84">
        <f>'Infrastruk. sukūrimo sąnaudos'!AZ13</f>
        <v>0</v>
      </c>
      <c r="BA47" s="84">
        <f>SUM(AO47:AZ47)</f>
        <v>0</v>
      </c>
      <c r="BB47" s="84">
        <f>'Infrastruk. sukūrimo sąnaudos'!BB13</f>
        <v>0</v>
      </c>
      <c r="BC47" s="84">
        <f>'Infrastruk. sukūrimo sąnaudos'!BC13</f>
        <v>0</v>
      </c>
      <c r="BD47" s="84">
        <f>'Infrastruk. sukūrimo sąnaudos'!BD13</f>
        <v>0</v>
      </c>
      <c r="BE47" s="84">
        <f>'Infrastruk. sukūrimo sąnaudos'!BE13</f>
        <v>0</v>
      </c>
      <c r="BF47" s="84">
        <f>'Infrastruk. sukūrimo sąnaudos'!BF13</f>
        <v>0</v>
      </c>
      <c r="BG47" s="84">
        <f>'Infrastruk. sukūrimo sąnaudos'!BG13</f>
        <v>0</v>
      </c>
      <c r="BH47" s="84">
        <f>'Infrastruk. sukūrimo sąnaudos'!BH13</f>
        <v>0</v>
      </c>
      <c r="BI47" s="84">
        <f>'Infrastruk. sukūrimo sąnaudos'!BI13</f>
        <v>0</v>
      </c>
      <c r="BJ47" s="84">
        <f>'Infrastruk. sukūrimo sąnaudos'!BJ13</f>
        <v>0</v>
      </c>
      <c r="BK47" s="84">
        <f>'Infrastruk. sukūrimo sąnaudos'!BK13</f>
        <v>0</v>
      </c>
      <c r="BL47" s="84">
        <f>'Infrastruk. sukūrimo sąnaudos'!BL13</f>
        <v>0</v>
      </c>
      <c r="BM47" s="84">
        <f>'Infrastruk. sukūrimo sąnaudos'!BM13</f>
        <v>0</v>
      </c>
      <c r="BN47" s="84">
        <f>SUM(BB47:BM47)</f>
        <v>0</v>
      </c>
      <c r="BO47" s="84">
        <f>'Infrastruk. sukūrimo sąnaudos'!BO13</f>
        <v>0</v>
      </c>
      <c r="BP47" s="84">
        <f>'Infrastruk. sukūrimo sąnaudos'!BP13</f>
        <v>0</v>
      </c>
      <c r="BQ47" s="84">
        <f>'Infrastruk. sukūrimo sąnaudos'!BQ13</f>
        <v>0</v>
      </c>
      <c r="BR47" s="84">
        <f>'Infrastruk. sukūrimo sąnaudos'!BR13</f>
        <v>0</v>
      </c>
      <c r="BS47" s="84">
        <f>'Infrastruk. sukūrimo sąnaudos'!BS13</f>
        <v>0</v>
      </c>
      <c r="BT47" s="84">
        <f>'Infrastruk. sukūrimo sąnaudos'!BT13</f>
        <v>0</v>
      </c>
      <c r="BU47" s="84">
        <f>'Infrastruk. sukūrimo sąnaudos'!BU13</f>
        <v>0</v>
      </c>
      <c r="BV47" s="84">
        <f>'Infrastruk. sukūrimo sąnaudos'!BV13</f>
        <v>0</v>
      </c>
      <c r="BW47" s="84">
        <f>'Infrastruk. sukūrimo sąnaudos'!BW13</f>
        <v>0</v>
      </c>
      <c r="BX47" s="84">
        <f>'Infrastruk. sukūrimo sąnaudos'!BX13</f>
        <v>0</v>
      </c>
      <c r="BY47" s="84">
        <f>'Infrastruk. sukūrimo sąnaudos'!BY13</f>
        <v>0</v>
      </c>
      <c r="BZ47" s="84">
        <f>'Infrastruk. sukūrimo sąnaudos'!BZ13</f>
        <v>0</v>
      </c>
      <c r="CA47" s="84">
        <f>SUM(BO47:BZ47)</f>
        <v>0</v>
      </c>
      <c r="CB47" s="84">
        <f>'Infrastruk. sukūrimo sąnaudos'!CB13</f>
        <v>0</v>
      </c>
      <c r="CC47" s="84">
        <f>'Infrastruk. sukūrimo sąnaudos'!CC13</f>
        <v>0</v>
      </c>
      <c r="CD47" s="84">
        <f>'Infrastruk. sukūrimo sąnaudos'!CD13</f>
        <v>0</v>
      </c>
      <c r="CE47" s="84">
        <f>'Infrastruk. sukūrimo sąnaudos'!CE13</f>
        <v>0</v>
      </c>
      <c r="CF47" s="84">
        <f>'Infrastruk. sukūrimo sąnaudos'!CF13</f>
        <v>0</v>
      </c>
      <c r="CG47" s="84">
        <f>'Infrastruk. sukūrimo sąnaudos'!CG13</f>
        <v>0</v>
      </c>
      <c r="CH47" s="84">
        <f>'Infrastruk. sukūrimo sąnaudos'!CH13</f>
        <v>0</v>
      </c>
      <c r="CI47" s="84">
        <f>'Infrastruk. sukūrimo sąnaudos'!CI13</f>
        <v>0</v>
      </c>
      <c r="CJ47" s="84">
        <f>'Infrastruk. sukūrimo sąnaudos'!CJ13</f>
        <v>0</v>
      </c>
      <c r="CK47" s="84">
        <f>'Infrastruk. sukūrimo sąnaudos'!CK13</f>
        <v>0</v>
      </c>
      <c r="CL47" s="84">
        <f>'Infrastruk. sukūrimo sąnaudos'!CL13</f>
        <v>0</v>
      </c>
      <c r="CM47" s="84">
        <f>'Infrastruk. sukūrimo sąnaudos'!CM13</f>
        <v>0</v>
      </c>
      <c r="CN47" s="84">
        <f>SUM(CB47:CM47)</f>
        <v>0</v>
      </c>
      <c r="CO47" s="84">
        <f>'Infrastruk. sukūrimo sąnaudos'!CO13</f>
        <v>0</v>
      </c>
      <c r="CP47" s="84">
        <f>'Infrastruk. sukūrimo sąnaudos'!CP13</f>
        <v>0</v>
      </c>
      <c r="CQ47" s="84">
        <f>'Infrastruk. sukūrimo sąnaudos'!CQ13</f>
        <v>0</v>
      </c>
      <c r="CR47" s="84">
        <f>'Infrastruk. sukūrimo sąnaudos'!CR13</f>
        <v>0</v>
      </c>
      <c r="CS47" s="84">
        <f>'Infrastruk. sukūrimo sąnaudos'!CS13</f>
        <v>0</v>
      </c>
      <c r="CT47" s="84">
        <f>'Infrastruk. sukūrimo sąnaudos'!CT13</f>
        <v>0</v>
      </c>
      <c r="CU47" s="84">
        <f>'Infrastruk. sukūrimo sąnaudos'!CU13</f>
        <v>0</v>
      </c>
      <c r="CV47" s="84">
        <f>'Infrastruk. sukūrimo sąnaudos'!CV13</f>
        <v>0</v>
      </c>
      <c r="CW47" s="84">
        <f>'Infrastruk. sukūrimo sąnaudos'!CW13</f>
        <v>0</v>
      </c>
      <c r="CX47" s="84">
        <f>'Infrastruk. sukūrimo sąnaudos'!CX13</f>
        <v>0</v>
      </c>
      <c r="CY47" s="84">
        <f>'Infrastruk. sukūrimo sąnaudos'!CY13</f>
        <v>0</v>
      </c>
      <c r="CZ47" s="84">
        <f>'Infrastruk. sukūrimo sąnaudos'!CZ13</f>
        <v>0</v>
      </c>
      <c r="DA47" s="84">
        <f>SUM(CO47:CZ47)</f>
        <v>0</v>
      </c>
      <c r="DB47" s="84">
        <f>'Infrastruk. sukūrimo sąnaudos'!DB13</f>
        <v>0</v>
      </c>
      <c r="DC47" s="84">
        <f>'Infrastruk. sukūrimo sąnaudos'!DC13</f>
        <v>0</v>
      </c>
      <c r="DD47" s="84">
        <f>'Infrastruk. sukūrimo sąnaudos'!DD13</f>
        <v>0</v>
      </c>
      <c r="DE47" s="84">
        <f>'Infrastruk. sukūrimo sąnaudos'!DE13</f>
        <v>0</v>
      </c>
      <c r="DF47" s="84">
        <f>'Infrastruk. sukūrimo sąnaudos'!DF13</f>
        <v>0</v>
      </c>
      <c r="DG47" s="84">
        <f>'Infrastruk. sukūrimo sąnaudos'!DG13</f>
        <v>0</v>
      </c>
      <c r="DH47" s="84">
        <f>'Infrastruk. sukūrimo sąnaudos'!DH13</f>
        <v>0</v>
      </c>
      <c r="DI47" s="84">
        <f>'Infrastruk. sukūrimo sąnaudos'!DI13</f>
        <v>0</v>
      </c>
      <c r="DJ47" s="84">
        <f>'Infrastruk. sukūrimo sąnaudos'!DJ13</f>
        <v>0</v>
      </c>
      <c r="DK47" s="84">
        <f>'Infrastruk. sukūrimo sąnaudos'!DK13</f>
        <v>0</v>
      </c>
      <c r="DL47" s="84">
        <f>'Infrastruk. sukūrimo sąnaudos'!DL13</f>
        <v>0</v>
      </c>
      <c r="DM47" s="84">
        <f>'Infrastruk. sukūrimo sąnaudos'!DM13</f>
        <v>0</v>
      </c>
      <c r="DN47" s="84">
        <f>SUM(DB47:DM47)</f>
        <v>0</v>
      </c>
      <c r="DO47" s="84">
        <f>'Infrastruk. sukūrimo sąnaudos'!DO13</f>
        <v>0</v>
      </c>
      <c r="DP47" s="84">
        <f>'Infrastruk. sukūrimo sąnaudos'!DP13</f>
        <v>0</v>
      </c>
      <c r="DQ47" s="84">
        <f>'Infrastruk. sukūrimo sąnaudos'!DQ13</f>
        <v>0</v>
      </c>
      <c r="DR47" s="84">
        <f>'Infrastruk. sukūrimo sąnaudos'!DR13</f>
        <v>0</v>
      </c>
      <c r="DS47" s="84">
        <f>'Infrastruk. sukūrimo sąnaudos'!DS13</f>
        <v>0</v>
      </c>
      <c r="DT47" s="84">
        <f>'Infrastruk. sukūrimo sąnaudos'!DT13</f>
        <v>0</v>
      </c>
      <c r="DU47" s="84">
        <f>'Infrastruk. sukūrimo sąnaudos'!DU13</f>
        <v>0</v>
      </c>
      <c r="DV47" s="84">
        <f>'Infrastruk. sukūrimo sąnaudos'!DV13</f>
        <v>0</v>
      </c>
      <c r="DW47" s="84">
        <f>'Infrastruk. sukūrimo sąnaudos'!DW13</f>
        <v>0</v>
      </c>
      <c r="DX47" s="84">
        <f>'Infrastruk. sukūrimo sąnaudos'!DX13</f>
        <v>0</v>
      </c>
      <c r="DY47" s="84">
        <f>'Infrastruk. sukūrimo sąnaudos'!DY13</f>
        <v>0</v>
      </c>
      <c r="DZ47" s="84">
        <f>'Infrastruk. sukūrimo sąnaudos'!DZ13</f>
        <v>0</v>
      </c>
      <c r="EA47" s="84">
        <f>SUM(DO47:DZ47)</f>
        <v>0</v>
      </c>
      <c r="EB47" s="84">
        <f>'Infrastruk. sukūrimo sąnaudos'!EB13</f>
        <v>0</v>
      </c>
      <c r="EC47" s="84">
        <f>'Infrastruk. sukūrimo sąnaudos'!EC13</f>
        <v>0</v>
      </c>
      <c r="ED47" s="84">
        <f>'Infrastruk. sukūrimo sąnaudos'!ED13</f>
        <v>0</v>
      </c>
      <c r="EE47" s="84">
        <f>'Infrastruk. sukūrimo sąnaudos'!EE13</f>
        <v>0</v>
      </c>
      <c r="EF47" s="84">
        <f>'Infrastruk. sukūrimo sąnaudos'!EF13</f>
        <v>0</v>
      </c>
      <c r="EG47" s="84">
        <f>'Infrastruk. sukūrimo sąnaudos'!EG13</f>
        <v>0</v>
      </c>
      <c r="EH47" s="84">
        <f>'Infrastruk. sukūrimo sąnaudos'!EH13</f>
        <v>0</v>
      </c>
      <c r="EI47" s="84">
        <f>'Infrastruk. sukūrimo sąnaudos'!EI13</f>
        <v>0</v>
      </c>
      <c r="EJ47" s="84">
        <f>'Infrastruk. sukūrimo sąnaudos'!EJ13</f>
        <v>0</v>
      </c>
      <c r="EK47" s="84">
        <f>'Infrastruk. sukūrimo sąnaudos'!EK13</f>
        <v>0</v>
      </c>
      <c r="EL47" s="84">
        <f>'Infrastruk. sukūrimo sąnaudos'!EL13</f>
        <v>0</v>
      </c>
      <c r="EM47" s="84">
        <f>'Infrastruk. sukūrimo sąnaudos'!EM13</f>
        <v>0</v>
      </c>
      <c r="EN47" s="84">
        <f>SUM(EB47:EM47)</f>
        <v>0</v>
      </c>
      <c r="EO47" s="84">
        <f>'Infrastruk. sukūrimo sąnaudos'!EO13</f>
        <v>0</v>
      </c>
      <c r="EP47" s="84">
        <f>'Infrastruk. sukūrimo sąnaudos'!EP13</f>
        <v>0</v>
      </c>
      <c r="EQ47" s="84">
        <f>'Infrastruk. sukūrimo sąnaudos'!EQ13</f>
        <v>0</v>
      </c>
      <c r="ER47" s="84">
        <f>'Infrastruk. sukūrimo sąnaudos'!ER13</f>
        <v>0</v>
      </c>
      <c r="ES47" s="84">
        <f>'Infrastruk. sukūrimo sąnaudos'!ES13</f>
        <v>0</v>
      </c>
      <c r="ET47" s="84">
        <f>'Infrastruk. sukūrimo sąnaudos'!ET13</f>
        <v>0</v>
      </c>
      <c r="EU47" s="84">
        <f>'Infrastruk. sukūrimo sąnaudos'!EU13</f>
        <v>0</v>
      </c>
      <c r="EV47" s="84">
        <f>'Infrastruk. sukūrimo sąnaudos'!EV13</f>
        <v>0</v>
      </c>
      <c r="EW47" s="84">
        <f>'Infrastruk. sukūrimo sąnaudos'!EW13</f>
        <v>0</v>
      </c>
      <c r="EX47" s="84">
        <f>'Infrastruk. sukūrimo sąnaudos'!EX13</f>
        <v>0</v>
      </c>
      <c r="EY47" s="84">
        <f>'Infrastruk. sukūrimo sąnaudos'!EY13</f>
        <v>0</v>
      </c>
      <c r="EZ47" s="84">
        <f>'Infrastruk. sukūrimo sąnaudos'!EZ13</f>
        <v>0</v>
      </c>
      <c r="FA47" s="84">
        <f>SUM(EO47:EZ47)</f>
        <v>0</v>
      </c>
      <c r="FB47" s="84">
        <f>'Infrastruk. sukūrimo sąnaudos'!FB13</f>
        <v>0</v>
      </c>
      <c r="FC47" s="84">
        <f>'Infrastruk. sukūrimo sąnaudos'!FC13</f>
        <v>0</v>
      </c>
      <c r="FD47" s="84">
        <f>'Infrastruk. sukūrimo sąnaudos'!FD13</f>
        <v>0</v>
      </c>
      <c r="FE47" s="84">
        <f>'Infrastruk. sukūrimo sąnaudos'!FE13</f>
        <v>0</v>
      </c>
      <c r="FF47" s="84">
        <f>'Infrastruk. sukūrimo sąnaudos'!FF13</f>
        <v>0</v>
      </c>
      <c r="FG47" s="84">
        <f>'Infrastruk. sukūrimo sąnaudos'!FG13</f>
        <v>0</v>
      </c>
      <c r="FH47" s="84">
        <f>'Infrastruk. sukūrimo sąnaudos'!FH13</f>
        <v>0</v>
      </c>
      <c r="FI47" s="84">
        <f>'Infrastruk. sukūrimo sąnaudos'!FI13</f>
        <v>0</v>
      </c>
      <c r="FJ47" s="84">
        <f>'Infrastruk. sukūrimo sąnaudos'!FJ13</f>
        <v>0</v>
      </c>
      <c r="FK47" s="84">
        <f>'Infrastruk. sukūrimo sąnaudos'!FK13</f>
        <v>0</v>
      </c>
      <c r="FL47" s="84">
        <f>'Infrastruk. sukūrimo sąnaudos'!FL13</f>
        <v>0</v>
      </c>
      <c r="FM47" s="84">
        <f>'Infrastruk. sukūrimo sąnaudos'!FM13</f>
        <v>0</v>
      </c>
      <c r="FN47" s="84">
        <f>SUM(FB47:FM47)</f>
        <v>0</v>
      </c>
      <c r="FO47" s="84">
        <f>'Infrastruk. sukūrimo sąnaudos'!FO13</f>
        <v>0</v>
      </c>
      <c r="FP47" s="84">
        <f>'Infrastruk. sukūrimo sąnaudos'!FP13</f>
        <v>0</v>
      </c>
      <c r="FQ47" s="84">
        <f>'Infrastruk. sukūrimo sąnaudos'!FQ13</f>
        <v>0</v>
      </c>
      <c r="FR47" s="84">
        <f>'Infrastruk. sukūrimo sąnaudos'!FR13</f>
        <v>0</v>
      </c>
      <c r="FS47" s="84">
        <f>'Infrastruk. sukūrimo sąnaudos'!FS13</f>
        <v>0</v>
      </c>
      <c r="FT47" s="84">
        <f>'Infrastruk. sukūrimo sąnaudos'!FT13</f>
        <v>0</v>
      </c>
      <c r="FU47" s="84">
        <f>'Infrastruk. sukūrimo sąnaudos'!FU13</f>
        <v>0</v>
      </c>
      <c r="FV47" s="84">
        <f>'Infrastruk. sukūrimo sąnaudos'!FV13</f>
        <v>0</v>
      </c>
      <c r="FW47" s="84">
        <f>'Infrastruk. sukūrimo sąnaudos'!FW13</f>
        <v>0</v>
      </c>
      <c r="FX47" s="84">
        <f>'Infrastruk. sukūrimo sąnaudos'!FX13</f>
        <v>0</v>
      </c>
      <c r="FY47" s="84">
        <f>'Infrastruk. sukūrimo sąnaudos'!FY13</f>
        <v>0</v>
      </c>
      <c r="FZ47" s="84">
        <f>'Infrastruk. sukūrimo sąnaudos'!FZ13</f>
        <v>0</v>
      </c>
      <c r="GA47" s="84">
        <f>SUM(FO47:FZ47)</f>
        <v>0</v>
      </c>
      <c r="GB47" s="84">
        <f>'Infrastruk. sukūrimo sąnaudos'!GB13</f>
        <v>0</v>
      </c>
      <c r="GC47" s="84">
        <f>'Infrastruk. sukūrimo sąnaudos'!GC13</f>
        <v>0</v>
      </c>
      <c r="GD47" s="84">
        <f>'Infrastruk. sukūrimo sąnaudos'!GD13</f>
        <v>0</v>
      </c>
      <c r="GE47" s="84">
        <f>'Infrastruk. sukūrimo sąnaudos'!GE13</f>
        <v>0</v>
      </c>
      <c r="GF47" s="84">
        <f>'Infrastruk. sukūrimo sąnaudos'!GF13</f>
        <v>0</v>
      </c>
      <c r="GG47" s="84">
        <f>'Infrastruk. sukūrimo sąnaudos'!GG13</f>
        <v>0</v>
      </c>
      <c r="GH47" s="84">
        <f>'Infrastruk. sukūrimo sąnaudos'!GH13</f>
        <v>0</v>
      </c>
      <c r="GI47" s="84">
        <f>'Infrastruk. sukūrimo sąnaudos'!GI13</f>
        <v>0</v>
      </c>
      <c r="GJ47" s="84">
        <f>'Infrastruk. sukūrimo sąnaudos'!GJ13</f>
        <v>0</v>
      </c>
      <c r="GK47" s="84">
        <f>'Infrastruk. sukūrimo sąnaudos'!GK13</f>
        <v>0</v>
      </c>
      <c r="GL47" s="84">
        <f>'Infrastruk. sukūrimo sąnaudos'!GL13</f>
        <v>0</v>
      </c>
      <c r="GM47" s="84">
        <f>'Infrastruk. sukūrimo sąnaudos'!GM13</f>
        <v>0</v>
      </c>
      <c r="GN47" s="84">
        <f>SUM(GB47:GM47)</f>
        <v>0</v>
      </c>
      <c r="GO47" s="84">
        <f>'Infrastruk. sukūrimo sąnaudos'!GO13</f>
        <v>0</v>
      </c>
      <c r="GP47" s="84">
        <f>'Infrastruk. sukūrimo sąnaudos'!GP13</f>
        <v>0</v>
      </c>
      <c r="GQ47" s="84">
        <f>'Infrastruk. sukūrimo sąnaudos'!GQ13</f>
        <v>0</v>
      </c>
      <c r="GR47" s="84">
        <f>'Infrastruk. sukūrimo sąnaudos'!GR13</f>
        <v>0</v>
      </c>
      <c r="GS47" s="84">
        <f>'Infrastruk. sukūrimo sąnaudos'!GS13</f>
        <v>0</v>
      </c>
      <c r="GT47" s="84">
        <f>'Infrastruk. sukūrimo sąnaudos'!GT13</f>
        <v>0</v>
      </c>
      <c r="GU47" s="286"/>
      <c r="GV47" s="286"/>
      <c r="GW47" s="286"/>
      <c r="GX47" s="286"/>
      <c r="GY47" s="286"/>
      <c r="GZ47" s="286"/>
      <c r="HA47" s="84"/>
      <c r="HB47" s="286"/>
      <c r="HC47" s="286"/>
      <c r="HD47" s="286"/>
      <c r="HE47" s="286"/>
      <c r="HF47" s="286"/>
      <c r="HG47" s="286"/>
      <c r="HH47" s="286"/>
      <c r="HI47" s="286"/>
      <c r="HJ47" s="286"/>
      <c r="HK47" s="286"/>
      <c r="HL47" s="286"/>
      <c r="HM47" s="286"/>
      <c r="HN47" s="84"/>
      <c r="HO47" s="286"/>
      <c r="HP47" s="286"/>
      <c r="HQ47" s="286"/>
      <c r="HR47" s="286"/>
      <c r="HS47" s="286"/>
      <c r="HT47" s="286"/>
      <c r="HU47" s="286"/>
      <c r="HV47" s="286"/>
      <c r="HW47" s="286"/>
      <c r="HX47" s="286"/>
      <c r="HY47" s="286"/>
      <c r="HZ47" s="286"/>
      <c r="IA47" s="84"/>
      <c r="IB47" s="286"/>
      <c r="IC47" s="286"/>
      <c r="ID47" s="286"/>
      <c r="IE47" s="286"/>
      <c r="IF47" s="286"/>
      <c r="IG47" s="286"/>
      <c r="IH47" s="286"/>
      <c r="II47" s="286"/>
      <c r="IJ47" s="286"/>
      <c r="IK47" s="286"/>
      <c r="IL47" s="286"/>
      <c r="IM47" s="286"/>
      <c r="IN47" s="84"/>
      <c r="IO47" s="286"/>
      <c r="IP47" s="286"/>
      <c r="IQ47" s="286"/>
      <c r="IR47" s="286"/>
      <c r="IS47" s="286"/>
      <c r="IT47" s="286"/>
      <c r="IU47" s="286"/>
      <c r="IV47" s="286"/>
      <c r="IW47" s="286"/>
      <c r="IX47" s="286"/>
      <c r="IY47" s="286"/>
      <c r="IZ47" s="286"/>
      <c r="JA47" s="84"/>
      <c r="JB47" s="286"/>
      <c r="JC47" s="286"/>
      <c r="JD47" s="286"/>
      <c r="JE47" s="286"/>
      <c r="JF47" s="286"/>
      <c r="JG47" s="286"/>
      <c r="JH47" s="286"/>
      <c r="JI47" s="286"/>
      <c r="JJ47" s="286"/>
      <c r="JK47" s="286"/>
      <c r="JL47" s="286"/>
      <c r="JM47" s="286"/>
      <c r="JN47" s="84"/>
      <c r="JO47" s="286"/>
      <c r="JP47" s="286"/>
      <c r="JQ47" s="286"/>
      <c r="JR47" s="286"/>
      <c r="JS47" s="286"/>
      <c r="JT47" s="286"/>
      <c r="JU47" s="286"/>
      <c r="JV47" s="286"/>
      <c r="JW47" s="286"/>
      <c r="JX47" s="286"/>
      <c r="JY47" s="286"/>
      <c r="JZ47" s="286"/>
      <c r="KA47" s="84"/>
      <c r="KB47" s="286"/>
      <c r="KC47" s="286"/>
      <c r="KD47" s="286"/>
      <c r="KE47" s="286"/>
      <c r="KF47" s="286"/>
      <c r="KG47" s="286"/>
      <c r="KH47" s="286"/>
      <c r="KI47" s="286"/>
      <c r="KJ47" s="286"/>
      <c r="KK47" s="286"/>
      <c r="KL47" s="286"/>
      <c r="KM47" s="286"/>
      <c r="KN47" s="84"/>
      <c r="KO47" s="286"/>
      <c r="KP47" s="286"/>
      <c r="KQ47" s="286"/>
      <c r="KR47" s="286"/>
      <c r="KS47" s="286"/>
      <c r="KT47" s="286"/>
      <c r="KU47" s="286"/>
      <c r="KV47" s="286"/>
      <c r="KW47" s="286"/>
      <c r="KX47" s="286"/>
      <c r="KY47" s="286"/>
      <c r="KZ47" s="286"/>
      <c r="LA47" s="84"/>
      <c r="LB47" s="286"/>
      <c r="LC47" s="286"/>
      <c r="LD47" s="286"/>
      <c r="LE47" s="286"/>
      <c r="LF47" s="286"/>
      <c r="LG47" s="286"/>
      <c r="LH47" s="286"/>
      <c r="LI47" s="286"/>
      <c r="LJ47" s="286"/>
      <c r="LK47" s="286"/>
      <c r="LL47" s="286"/>
      <c r="LM47" s="286"/>
      <c r="LN47" s="84"/>
    </row>
    <row r="48" spans="1:326" s="58" customFormat="1">
      <c r="A48" s="286" t="s">
        <v>152</v>
      </c>
      <c r="B48" s="84">
        <f>IF(B10='Bazinės prielaidos'!$E$11+'Bazinės prielaidos'!$E$15,-B46+'Dalyvio prielaidos'!$E$161,0)</f>
        <v>0</v>
      </c>
      <c r="C48" s="84">
        <f>IF(C10='Bazinės prielaidos'!$E$11+'Bazinės prielaidos'!$E$15,-C46+'Dalyvio prielaidos'!$E$161,0)</f>
        <v>0</v>
      </c>
      <c r="D48" s="84">
        <f>IF(D10='Bazinės prielaidos'!$E$11+'Bazinės prielaidos'!$E$15,-D46+'Dalyvio prielaidos'!$E$161,0)</f>
        <v>0</v>
      </c>
      <c r="E48" s="84">
        <f>IF(E10='Bazinės prielaidos'!$E$11+'Bazinės prielaidos'!$E$15,-E46+'Dalyvio prielaidos'!$E$161,0)</f>
        <v>0</v>
      </c>
      <c r="F48" s="84">
        <f>IF(F10='Bazinės prielaidos'!$E$11+'Bazinės prielaidos'!$E$15,-F46+'Dalyvio prielaidos'!$E$161,0)</f>
        <v>0</v>
      </c>
      <c r="G48" s="84">
        <f>IF(G10='Bazinės prielaidos'!$E$11+'Bazinės prielaidos'!$E$15,-G46+'Dalyvio prielaidos'!$E$161,0)</f>
        <v>0</v>
      </c>
      <c r="H48" s="84">
        <f>IF(H10='Bazinės prielaidos'!$E$11+'Bazinės prielaidos'!$E$15,-H46+'Dalyvio prielaidos'!$E$161,0)</f>
        <v>0</v>
      </c>
      <c r="I48" s="84">
        <f>IF(I10='Bazinės prielaidos'!$E$11+'Bazinės prielaidos'!$E$15,-I46+'Dalyvio prielaidos'!$E$161,0)</f>
        <v>0</v>
      </c>
      <c r="J48" s="84">
        <f>IF(J10='Bazinės prielaidos'!$E$11+'Bazinės prielaidos'!$E$15,-J46+'Dalyvio prielaidos'!$E$161,0)</f>
        <v>0</v>
      </c>
      <c r="K48" s="84">
        <f>IF(K10='Bazinės prielaidos'!$E$11+'Bazinės prielaidos'!$E$15,-K46+'Dalyvio prielaidos'!$E$161,0)</f>
        <v>0</v>
      </c>
      <c r="L48" s="84">
        <f>IF(L10='Bazinės prielaidos'!$E$11+'Bazinės prielaidos'!$E$15,-L46+'Dalyvio prielaidos'!$E$161,0)</f>
        <v>0</v>
      </c>
      <c r="M48" s="84">
        <f>IF(M10='Bazinės prielaidos'!$E$11+'Bazinės prielaidos'!$E$15,-M46+'Dalyvio prielaidos'!$E$161,0)</f>
        <v>0</v>
      </c>
      <c r="N48" s="84">
        <f>SUM(B48:M48)</f>
        <v>0</v>
      </c>
      <c r="O48" s="84">
        <f>IF(O10='Bazinės prielaidos'!$E$11+'Bazinės prielaidos'!$E$15,-O46+'Dalyvio prielaidos'!$E$161,0)</f>
        <v>0</v>
      </c>
      <c r="P48" s="84">
        <f>IF(P10='Bazinės prielaidos'!$E$11+'Bazinės prielaidos'!$E$15,-P46+'Dalyvio prielaidos'!$E$161,0)</f>
        <v>0</v>
      </c>
      <c r="Q48" s="84">
        <f>IF(Q10='Bazinės prielaidos'!$E$11+'Bazinės prielaidos'!$E$15,-Q46+'Dalyvio prielaidos'!$E$161,0)</f>
        <v>0</v>
      </c>
      <c r="R48" s="84">
        <f>IF(R10='Bazinės prielaidos'!$E$11+'Bazinės prielaidos'!$E$15,-R46+'Dalyvio prielaidos'!$E$161,0)</f>
        <v>0</v>
      </c>
      <c r="S48" s="84">
        <f>IF(S10='Bazinės prielaidos'!$E$11+'Bazinės prielaidos'!$E$15,-S46+'Dalyvio prielaidos'!$E$161,0)</f>
        <v>0</v>
      </c>
      <c r="T48" s="84">
        <f>IF(T10='Bazinės prielaidos'!$E$11+'Bazinės prielaidos'!$E$15,-T46+'Dalyvio prielaidos'!$E$161,0)</f>
        <v>0</v>
      </c>
      <c r="U48" s="84">
        <f>IF(U10='Bazinės prielaidos'!$E$11+'Bazinės prielaidos'!$E$15,-U46+'Dalyvio prielaidos'!$E$161,0)</f>
        <v>0</v>
      </c>
      <c r="V48" s="84">
        <f>IF(V10='Bazinės prielaidos'!$E$11+'Bazinės prielaidos'!$E$15,-V46+'Dalyvio prielaidos'!$E$161,0)</f>
        <v>0</v>
      </c>
      <c r="W48" s="84">
        <f>IF(W10='Bazinės prielaidos'!$E$11+'Bazinės prielaidos'!$E$15,-W46+'Dalyvio prielaidos'!$E$161,0)</f>
        <v>0</v>
      </c>
      <c r="X48" s="84">
        <f>IF(X10='Bazinės prielaidos'!$E$11+'Bazinės prielaidos'!$E$15,-X46+'Dalyvio prielaidos'!$E$161,0)</f>
        <v>0</v>
      </c>
      <c r="Y48" s="84">
        <f>IF(Y10='Bazinės prielaidos'!$E$11+'Bazinės prielaidos'!$E$15,-Y46+'Dalyvio prielaidos'!$E$161,0)</f>
        <v>0</v>
      </c>
      <c r="Z48" s="84">
        <f>IF(Z10='Bazinės prielaidos'!$E$11+'Bazinės prielaidos'!$E$15,-Z46+'Dalyvio prielaidos'!$E$161,0)</f>
        <v>0</v>
      </c>
      <c r="AA48" s="84">
        <f>SUM(O48:Z48)</f>
        <v>0</v>
      </c>
      <c r="AB48" s="84">
        <f>IF(AB10='Bazinės prielaidos'!$E$11+'Bazinės prielaidos'!$E$15,-AB46+'Dalyvio prielaidos'!$E$161,0)</f>
        <v>0</v>
      </c>
      <c r="AC48" s="84">
        <f>IF(AC10='Bazinės prielaidos'!$E$11+'Bazinės prielaidos'!$E$15,-AC46+'Dalyvio prielaidos'!$E$161,0)</f>
        <v>0</v>
      </c>
      <c r="AD48" s="84">
        <f>IF(AD10='Bazinės prielaidos'!$E$11+'Bazinės prielaidos'!$E$15,-AD46+'Dalyvio prielaidos'!$E$161,0)</f>
        <v>0</v>
      </c>
      <c r="AE48" s="84">
        <f>IF(AE10='Bazinės prielaidos'!$E$11+'Bazinės prielaidos'!$E$15,-AE46+'Dalyvio prielaidos'!$E$161,0)</f>
        <v>0</v>
      </c>
      <c r="AF48" s="84">
        <f>IF(AF10='Bazinės prielaidos'!$E$11+'Bazinės prielaidos'!$E$15,-AF46+'Dalyvio prielaidos'!$E$161,0)</f>
        <v>0</v>
      </c>
      <c r="AG48" s="84">
        <f>IF(AG10='Bazinės prielaidos'!$E$11+'Bazinės prielaidos'!$E$15,-AG46+'Dalyvio prielaidos'!$E$161,0)</f>
        <v>0</v>
      </c>
      <c r="AH48" s="84">
        <f>IF(AH10='Bazinės prielaidos'!$E$11+'Bazinės prielaidos'!$E$15,-AH46+'Dalyvio prielaidos'!$E$161,0)</f>
        <v>0</v>
      </c>
      <c r="AI48" s="84">
        <f>IF(AI10='Bazinės prielaidos'!$E$11+'Bazinės prielaidos'!$E$15,-AI46+'Dalyvio prielaidos'!$E$161,0)</f>
        <v>0</v>
      </c>
      <c r="AJ48" s="84">
        <f>IF(AJ10='Bazinės prielaidos'!$E$11+'Bazinės prielaidos'!$E$15,-AJ46+'Dalyvio prielaidos'!$E$161,0)</f>
        <v>0</v>
      </c>
      <c r="AK48" s="84">
        <f>IF(AK10='Bazinės prielaidos'!$E$11+'Bazinės prielaidos'!$E$15,-AK46+'Dalyvio prielaidos'!$E$161,0)</f>
        <v>0</v>
      </c>
      <c r="AL48" s="84">
        <f>IF(AL10='Bazinės prielaidos'!$E$11+'Bazinės prielaidos'!$E$15,-AL46+'Dalyvio prielaidos'!$E$161,0)</f>
        <v>0</v>
      </c>
      <c r="AM48" s="84">
        <f>IF(AM10='Bazinės prielaidos'!$E$11+'Bazinės prielaidos'!$E$15,-AM46+'Dalyvio prielaidos'!$E$161,0)</f>
        <v>0</v>
      </c>
      <c r="AN48" s="84">
        <f>SUM(AB48:AM48)</f>
        <v>0</v>
      </c>
      <c r="AO48" s="84">
        <f>IF(AO10='Bazinės prielaidos'!$E$11+'Bazinės prielaidos'!$E$15,-AO46+'Dalyvio prielaidos'!$E$161,0)</f>
        <v>0</v>
      </c>
      <c r="AP48" s="84">
        <f>IF(AP10='Bazinės prielaidos'!$E$11+'Bazinės prielaidos'!$E$15,-AP46+'Dalyvio prielaidos'!$E$161,0)</f>
        <v>0</v>
      </c>
      <c r="AQ48" s="84">
        <f>IF(AQ10='Bazinės prielaidos'!$E$11+'Bazinės prielaidos'!$E$15,-AQ46+'Dalyvio prielaidos'!$E$161,0)</f>
        <v>0</v>
      </c>
      <c r="AR48" s="84">
        <f>IF(AR10='Bazinės prielaidos'!$E$11+'Bazinės prielaidos'!$E$15,-AR46+'Dalyvio prielaidos'!$E$161,0)</f>
        <v>0</v>
      </c>
      <c r="AS48" s="84">
        <f>IF(AS10='Bazinės prielaidos'!$E$11+'Bazinės prielaidos'!$E$15,-AS46+'Dalyvio prielaidos'!$E$161,0)</f>
        <v>0</v>
      </c>
      <c r="AT48" s="84">
        <f>IF(AT10='Bazinės prielaidos'!$E$11+'Bazinės prielaidos'!$E$15,-AT46+'Dalyvio prielaidos'!$E$161,0)</f>
        <v>0</v>
      </c>
      <c r="AU48" s="84">
        <f>IF(AU10='Bazinės prielaidos'!$E$11+'Bazinės prielaidos'!$E$15,-AU46+'Dalyvio prielaidos'!$E$161,0)</f>
        <v>0</v>
      </c>
      <c r="AV48" s="84">
        <f>IF(AV10='Bazinės prielaidos'!$E$11+'Bazinės prielaidos'!$E$15,-AV46+'Dalyvio prielaidos'!$E$161,0)</f>
        <v>0</v>
      </c>
      <c r="AW48" s="84">
        <f>IF(AW10='Bazinės prielaidos'!$E$11+'Bazinės prielaidos'!$E$15,-AW46+'Dalyvio prielaidos'!$E$161,0)</f>
        <v>0</v>
      </c>
      <c r="AX48" s="84">
        <f>IF(AX10='Bazinės prielaidos'!$E$11+'Bazinės prielaidos'!$E$15,-AX46+'Dalyvio prielaidos'!$E$161,0)</f>
        <v>0</v>
      </c>
      <c r="AY48" s="84">
        <f>IF(AY10='Bazinės prielaidos'!$E$11+'Bazinės prielaidos'!$E$15,-AY46+'Dalyvio prielaidos'!$E$161,0)</f>
        <v>0</v>
      </c>
      <c r="AZ48" s="84">
        <f>IF(AZ10='Bazinės prielaidos'!$E$11+'Bazinės prielaidos'!$E$15,-AZ46+'Dalyvio prielaidos'!$E$161,0)</f>
        <v>0</v>
      </c>
      <c r="BA48" s="84">
        <f>SUM(AO48:AZ48)</f>
        <v>0</v>
      </c>
      <c r="BB48" s="84">
        <f>IF(BB10='Bazinės prielaidos'!$E$11+'Bazinės prielaidos'!$E$15,-BB46+'Dalyvio prielaidos'!$E$161,0)</f>
        <v>0</v>
      </c>
      <c r="BC48" s="84">
        <f>IF(BC10='Bazinės prielaidos'!$E$11+'Bazinės prielaidos'!$E$15,-BC46+'Dalyvio prielaidos'!$E$161,0)</f>
        <v>0</v>
      </c>
      <c r="BD48" s="84">
        <f>IF(BD10='Bazinės prielaidos'!$E$11+'Bazinės prielaidos'!$E$15,-BD46+'Dalyvio prielaidos'!$E$161,0)</f>
        <v>0</v>
      </c>
      <c r="BE48" s="84">
        <f>IF(BE10='Bazinės prielaidos'!$E$11+'Bazinės prielaidos'!$E$15,-BE46+'Dalyvio prielaidos'!$E$161,0)</f>
        <v>0</v>
      </c>
      <c r="BF48" s="84">
        <f>IF(BF10='Bazinės prielaidos'!$E$11+'Bazinės prielaidos'!$E$15,-BF46+'Dalyvio prielaidos'!$E$161,0)</f>
        <v>0</v>
      </c>
      <c r="BG48" s="84">
        <f>IF(BG10='Bazinės prielaidos'!$E$11+'Bazinės prielaidos'!$E$15,-BG46+'Dalyvio prielaidos'!$E$161,0)</f>
        <v>0</v>
      </c>
      <c r="BH48" s="84">
        <f>IF(BH10='Bazinės prielaidos'!$E$11+'Bazinės prielaidos'!$E$15,-BH46+'Dalyvio prielaidos'!$E$161,0)</f>
        <v>0</v>
      </c>
      <c r="BI48" s="84">
        <f>IF(BI10='Bazinės prielaidos'!$E$11+'Bazinės prielaidos'!$E$15,-BI46+'Dalyvio prielaidos'!$E$161,0)</f>
        <v>0</v>
      </c>
      <c r="BJ48" s="84">
        <f>IF(BJ10='Bazinės prielaidos'!$E$11+'Bazinės prielaidos'!$E$15,-BJ46+'Dalyvio prielaidos'!$E$161,0)</f>
        <v>0</v>
      </c>
      <c r="BK48" s="84">
        <f>IF(BK10='Bazinės prielaidos'!$E$11+'Bazinės prielaidos'!$E$15,-BK46+'Dalyvio prielaidos'!$E$161,0)</f>
        <v>0</v>
      </c>
      <c r="BL48" s="84">
        <f>IF(BL10='Bazinės prielaidos'!$E$11+'Bazinės prielaidos'!$E$15,-BL46+'Dalyvio prielaidos'!$E$161,0)</f>
        <v>0</v>
      </c>
      <c r="BM48" s="84">
        <f>IF(BM10='Bazinės prielaidos'!$E$11+'Bazinės prielaidos'!$E$15,-BM46+'Dalyvio prielaidos'!$E$161,0)</f>
        <v>0</v>
      </c>
      <c r="BN48" s="84">
        <f>SUM(BB48:BM48)</f>
        <v>0</v>
      </c>
      <c r="BO48" s="84">
        <f>IF(BO10='Bazinės prielaidos'!$E$11+'Bazinės prielaidos'!$E$15,-BO46+'Dalyvio prielaidos'!$E$161,0)</f>
        <v>0</v>
      </c>
      <c r="BP48" s="84">
        <f>IF(BP10='Bazinės prielaidos'!$E$11+'Bazinės prielaidos'!$E$15,-BP46+'Dalyvio prielaidos'!$E$161,0)</f>
        <v>0</v>
      </c>
      <c r="BQ48" s="84">
        <f>IF(BQ10='Bazinės prielaidos'!$E$11+'Bazinės prielaidos'!$E$15,-BQ46+'Dalyvio prielaidos'!$E$161,0)</f>
        <v>0</v>
      </c>
      <c r="BR48" s="84">
        <f>IF(BR10='Bazinės prielaidos'!$E$11+'Bazinės prielaidos'!$E$15,-BR46+'Dalyvio prielaidos'!$E$161,0)</f>
        <v>0</v>
      </c>
      <c r="BS48" s="84">
        <f>IF(BS10='Bazinės prielaidos'!$E$11+'Bazinės prielaidos'!$E$15,-BS46+'Dalyvio prielaidos'!$E$161,0)</f>
        <v>0</v>
      </c>
      <c r="BT48" s="84">
        <f>IF(BT10='Bazinės prielaidos'!$E$11+'Bazinės prielaidos'!$E$15,-BT46+'Dalyvio prielaidos'!$E$161,0)</f>
        <v>0</v>
      </c>
      <c r="BU48" s="84">
        <f>IF(BU10='Bazinės prielaidos'!$E$11+'Bazinės prielaidos'!$E$15,-BU46+'Dalyvio prielaidos'!$E$161,0)</f>
        <v>0</v>
      </c>
      <c r="BV48" s="84">
        <f>IF(BV10='Bazinės prielaidos'!$E$11+'Bazinės prielaidos'!$E$15,-BV46+'Dalyvio prielaidos'!$E$161,0)</f>
        <v>0</v>
      </c>
      <c r="BW48" s="84">
        <f>IF(BW10='Bazinės prielaidos'!$E$11+'Bazinės prielaidos'!$E$15,-BW46+'Dalyvio prielaidos'!$E$161,0)</f>
        <v>0</v>
      </c>
      <c r="BX48" s="84">
        <f>IF(BX10='Bazinės prielaidos'!$E$11+'Bazinės prielaidos'!$E$15,-BX46+'Dalyvio prielaidos'!$E$161,0)</f>
        <v>0</v>
      </c>
      <c r="BY48" s="84">
        <f>IF(BY10='Bazinės prielaidos'!$E$11+'Bazinės prielaidos'!$E$15,-BY46+'Dalyvio prielaidos'!$E$161,0)</f>
        <v>0</v>
      </c>
      <c r="BZ48" s="84">
        <f>IF(BZ10='Bazinės prielaidos'!$E$11+'Bazinės prielaidos'!$E$15,-BZ46+'Dalyvio prielaidos'!$E$161,0)</f>
        <v>0</v>
      </c>
      <c r="CA48" s="84">
        <f>SUM(BO48:BZ48)</f>
        <v>0</v>
      </c>
      <c r="CB48" s="84">
        <f>IF(CB10='Bazinės prielaidos'!$E$11+'Bazinės prielaidos'!$E$15,-CB46+'Dalyvio prielaidos'!$E$161,0)</f>
        <v>0</v>
      </c>
      <c r="CC48" s="84">
        <f>IF(CC10='Bazinės prielaidos'!$E$11+'Bazinės prielaidos'!$E$15,-CC46+'Dalyvio prielaidos'!$E$161,0)</f>
        <v>0</v>
      </c>
      <c r="CD48" s="84">
        <f>IF(CD10='Bazinės prielaidos'!$E$11+'Bazinės prielaidos'!$E$15,-CD46+'Dalyvio prielaidos'!$E$161,0)</f>
        <v>0</v>
      </c>
      <c r="CE48" s="84">
        <f>IF(CE10='Bazinės prielaidos'!$E$11+'Bazinės prielaidos'!$E$15,-CE46+'Dalyvio prielaidos'!$E$161,0)</f>
        <v>0</v>
      </c>
      <c r="CF48" s="84">
        <f>IF(CF10='Bazinės prielaidos'!$E$11+'Bazinės prielaidos'!$E$15,-CF46+'Dalyvio prielaidos'!$E$161,0)</f>
        <v>0</v>
      </c>
      <c r="CG48" s="84">
        <f>IF(CG10='Bazinės prielaidos'!$E$11+'Bazinės prielaidos'!$E$15,-CG46+'Dalyvio prielaidos'!$E$161,0)</f>
        <v>0</v>
      </c>
      <c r="CH48" s="84">
        <f>IF(CH10='Bazinės prielaidos'!$E$11+'Bazinės prielaidos'!$E$15,-CH46+'Dalyvio prielaidos'!$E$161,0)</f>
        <v>0</v>
      </c>
      <c r="CI48" s="84">
        <f>IF(CI10='Bazinės prielaidos'!$E$11+'Bazinės prielaidos'!$E$15,-CI46+'Dalyvio prielaidos'!$E$161,0)</f>
        <v>0</v>
      </c>
      <c r="CJ48" s="84">
        <f>IF(CJ10='Bazinės prielaidos'!$E$11+'Bazinės prielaidos'!$E$15,-CJ46+'Dalyvio prielaidos'!$E$161,0)</f>
        <v>0</v>
      </c>
      <c r="CK48" s="84">
        <f>IF(CK10='Bazinės prielaidos'!$E$11+'Bazinės prielaidos'!$E$15,-CK46+'Dalyvio prielaidos'!$E$161,0)</f>
        <v>0</v>
      </c>
      <c r="CL48" s="84">
        <f>IF(CL10='Bazinės prielaidos'!$E$11+'Bazinės prielaidos'!$E$15,-CL46+'Dalyvio prielaidos'!$E$161,0)</f>
        <v>0</v>
      </c>
      <c r="CM48" s="84">
        <f>IF(CM10='Bazinės prielaidos'!$E$11+'Bazinės prielaidos'!$E$15,-CM46+'Dalyvio prielaidos'!$E$161,0)</f>
        <v>0</v>
      </c>
      <c r="CN48" s="84">
        <f>SUM(CB48:CM48)</f>
        <v>0</v>
      </c>
      <c r="CO48" s="84">
        <f>IF(CO10='Bazinės prielaidos'!$E$11+'Bazinės prielaidos'!$E$15,-CO46+'Dalyvio prielaidos'!$E$161,0)</f>
        <v>0</v>
      </c>
      <c r="CP48" s="84">
        <f>IF(CP10='Bazinės prielaidos'!$E$11+'Bazinės prielaidos'!$E$15,-CP46+'Dalyvio prielaidos'!$E$161,0)</f>
        <v>0</v>
      </c>
      <c r="CQ48" s="84">
        <f>IF(CQ10='Bazinės prielaidos'!$E$11+'Bazinės prielaidos'!$E$15,-CQ46+'Dalyvio prielaidos'!$E$161,0)</f>
        <v>0</v>
      </c>
      <c r="CR48" s="84">
        <f>IF(CR10='Bazinės prielaidos'!$E$11+'Bazinės prielaidos'!$E$15,-CR46+'Dalyvio prielaidos'!$E$161,0)</f>
        <v>0</v>
      </c>
      <c r="CS48" s="84">
        <f>IF(CS10='Bazinės prielaidos'!$E$11+'Bazinės prielaidos'!$E$15,-CS46+'Dalyvio prielaidos'!$E$161,0)</f>
        <v>0</v>
      </c>
      <c r="CT48" s="84">
        <f>IF(CT10='Bazinės prielaidos'!$E$11+'Bazinės prielaidos'!$E$15,-CT46+'Dalyvio prielaidos'!$E$161,0)</f>
        <v>0</v>
      </c>
      <c r="CU48" s="84">
        <f>IF(CU10='Bazinės prielaidos'!$E$11+'Bazinės prielaidos'!$E$15,-CU46+'Dalyvio prielaidos'!$E$161,0)</f>
        <v>0</v>
      </c>
      <c r="CV48" s="84">
        <f>IF(CV10='Bazinės prielaidos'!$E$11+'Bazinės prielaidos'!$E$15,-CV46+'Dalyvio prielaidos'!$E$161,0)</f>
        <v>0</v>
      </c>
      <c r="CW48" s="84">
        <f>IF(CW10='Bazinės prielaidos'!$E$11+'Bazinės prielaidos'!$E$15,-CW46+'Dalyvio prielaidos'!$E$161,0)</f>
        <v>0</v>
      </c>
      <c r="CX48" s="84">
        <f>IF(CX10='Bazinės prielaidos'!$E$11+'Bazinės prielaidos'!$E$15,-CX46+'Dalyvio prielaidos'!$E$161,0)</f>
        <v>0</v>
      </c>
      <c r="CY48" s="84">
        <f>IF(CY10='Bazinės prielaidos'!$E$11+'Bazinės prielaidos'!$E$15,-CY46+'Dalyvio prielaidos'!$E$161,0)</f>
        <v>0</v>
      </c>
      <c r="CZ48" s="84">
        <f>IF(CZ10='Bazinės prielaidos'!$E$11+'Bazinės prielaidos'!$E$15,-CZ46+'Dalyvio prielaidos'!$E$161,0)</f>
        <v>0</v>
      </c>
      <c r="DA48" s="84">
        <f>SUM(CO48:CZ48)</f>
        <v>0</v>
      </c>
      <c r="DB48" s="84">
        <f>IF(DB10='Bazinės prielaidos'!$E$11+'Bazinės prielaidos'!$E$15,-DB46+'Dalyvio prielaidos'!$E$161,0)</f>
        <v>0</v>
      </c>
      <c r="DC48" s="84">
        <f>IF(DC10='Bazinės prielaidos'!$E$11+'Bazinės prielaidos'!$E$15,-DC46+'Dalyvio prielaidos'!$E$161,0)</f>
        <v>0</v>
      </c>
      <c r="DD48" s="84">
        <f>IF(DD10='Bazinės prielaidos'!$E$11+'Bazinės prielaidos'!$E$15,-DD46+'Dalyvio prielaidos'!$E$161,0)</f>
        <v>0</v>
      </c>
      <c r="DE48" s="84">
        <f>IF(DE10='Bazinės prielaidos'!$E$11+'Bazinės prielaidos'!$E$15,-DE46+'Dalyvio prielaidos'!$E$161,0)</f>
        <v>0</v>
      </c>
      <c r="DF48" s="84">
        <f>IF(DF10='Bazinės prielaidos'!$E$11+'Bazinės prielaidos'!$E$15,-DF46+'Dalyvio prielaidos'!$E$161,0)</f>
        <v>0</v>
      </c>
      <c r="DG48" s="84">
        <f>IF(DG10='Bazinės prielaidos'!$E$11+'Bazinės prielaidos'!$E$15,-DG46+'Dalyvio prielaidos'!$E$161,0)</f>
        <v>0</v>
      </c>
      <c r="DH48" s="84">
        <f>IF(DH10='Bazinės prielaidos'!$E$11+'Bazinės prielaidos'!$E$15,-DH46+'Dalyvio prielaidos'!$E$161,0)</f>
        <v>0</v>
      </c>
      <c r="DI48" s="84">
        <f>IF(DI10='Bazinės prielaidos'!$E$11+'Bazinės prielaidos'!$E$15,-DI46+'Dalyvio prielaidos'!$E$161,0)</f>
        <v>0</v>
      </c>
      <c r="DJ48" s="84">
        <f>IF(DJ10='Bazinės prielaidos'!$E$11+'Bazinės prielaidos'!$E$15,-DJ46+'Dalyvio prielaidos'!$E$161,0)</f>
        <v>0</v>
      </c>
      <c r="DK48" s="84">
        <f>IF(DK10='Bazinės prielaidos'!$E$11+'Bazinės prielaidos'!$E$15,-DK46+'Dalyvio prielaidos'!$E$161,0)</f>
        <v>0</v>
      </c>
      <c r="DL48" s="84">
        <f>IF(DL10='Bazinės prielaidos'!$E$11+'Bazinės prielaidos'!$E$15,-DL46+'Dalyvio prielaidos'!$E$161,0)</f>
        <v>0</v>
      </c>
      <c r="DM48" s="84">
        <f>IF(DM10='Bazinės prielaidos'!$E$11+'Bazinės prielaidos'!$E$15,-DM46+'Dalyvio prielaidos'!$E$161,0)</f>
        <v>0</v>
      </c>
      <c r="DN48" s="84">
        <f>SUM(DB48:DM48)</f>
        <v>0</v>
      </c>
      <c r="DO48" s="84">
        <f>IF(DO10='Bazinės prielaidos'!$E$11+'Bazinės prielaidos'!$E$15,-DO46+'Dalyvio prielaidos'!$E$161,0)</f>
        <v>0</v>
      </c>
      <c r="DP48" s="84">
        <f>IF(DP10='Bazinės prielaidos'!$E$11+'Bazinės prielaidos'!$E$15,-DP46+'Dalyvio prielaidos'!$E$161,0)</f>
        <v>0</v>
      </c>
      <c r="DQ48" s="84">
        <f>IF(DQ10='Bazinės prielaidos'!$E$11+'Bazinės prielaidos'!$E$15,-DQ46+'Dalyvio prielaidos'!$E$161,0)</f>
        <v>0</v>
      </c>
      <c r="DR48" s="84">
        <f>IF(DR10='Bazinės prielaidos'!$E$11+'Bazinės prielaidos'!$E$15,-DR46+'Dalyvio prielaidos'!$E$161,0)</f>
        <v>0</v>
      </c>
      <c r="DS48" s="84">
        <f>IF(DS10='Bazinės prielaidos'!$E$11+'Bazinės prielaidos'!$E$15,-DS46+'Dalyvio prielaidos'!$E$161,0)</f>
        <v>0</v>
      </c>
      <c r="DT48" s="84">
        <f>IF(DT10='Bazinės prielaidos'!$E$11+'Bazinės prielaidos'!$E$15,-DT46+'Dalyvio prielaidos'!$E$161,0)</f>
        <v>0</v>
      </c>
      <c r="DU48" s="84">
        <f>IF(DU10='Bazinės prielaidos'!$E$11+'Bazinės prielaidos'!$E$15,-DU46+'Dalyvio prielaidos'!$E$161,0)</f>
        <v>0</v>
      </c>
      <c r="DV48" s="84">
        <f>IF(DV10='Bazinės prielaidos'!$E$11+'Bazinės prielaidos'!$E$15,-DV46+'Dalyvio prielaidos'!$E$161,0)</f>
        <v>0</v>
      </c>
      <c r="DW48" s="84">
        <f>IF(DW10='Bazinės prielaidos'!$E$11+'Bazinės prielaidos'!$E$15,-DW46+'Dalyvio prielaidos'!$E$161,0)</f>
        <v>0</v>
      </c>
      <c r="DX48" s="84">
        <f>IF(DX10='Bazinės prielaidos'!$E$11+'Bazinės prielaidos'!$E$15,-DX46+'Dalyvio prielaidos'!$E$161,0)</f>
        <v>0</v>
      </c>
      <c r="DY48" s="84">
        <f>IF(DY10='Bazinės prielaidos'!$E$11+'Bazinės prielaidos'!$E$15,-DY46+'Dalyvio prielaidos'!$E$161,0)</f>
        <v>0</v>
      </c>
      <c r="DZ48" s="84">
        <f>IF(DZ10='Bazinės prielaidos'!$E$11+'Bazinės prielaidos'!$E$15,-DZ46+'Dalyvio prielaidos'!$E$161,0)</f>
        <v>0</v>
      </c>
      <c r="EA48" s="84">
        <f>SUM(DO48:DZ48)</f>
        <v>0</v>
      </c>
      <c r="EB48" s="84">
        <f>IF(EB10='Bazinės prielaidos'!$E$11+'Bazinės prielaidos'!$E$15,-EB46+'Dalyvio prielaidos'!$E$161,0)</f>
        <v>0</v>
      </c>
      <c r="EC48" s="84">
        <f>IF(EC10='Bazinės prielaidos'!$E$11+'Bazinės prielaidos'!$E$15,-EC46+'Dalyvio prielaidos'!$E$161,0)</f>
        <v>0</v>
      </c>
      <c r="ED48" s="84">
        <f>IF(ED10='Bazinės prielaidos'!$E$11+'Bazinės prielaidos'!$E$15,-ED46+'Dalyvio prielaidos'!$E$161,0)</f>
        <v>0</v>
      </c>
      <c r="EE48" s="84">
        <f>IF(EE10='Bazinės prielaidos'!$E$11+'Bazinės prielaidos'!$E$15,-EE46+'Dalyvio prielaidos'!$E$161,0)</f>
        <v>0</v>
      </c>
      <c r="EF48" s="84">
        <f>IF(EF10='Bazinės prielaidos'!$E$11+'Bazinės prielaidos'!$E$15,-EF46+'Dalyvio prielaidos'!$E$161,0)</f>
        <v>0</v>
      </c>
      <c r="EG48" s="84">
        <f>IF(EG10='Bazinės prielaidos'!$E$11+'Bazinės prielaidos'!$E$15,-EG46+'Dalyvio prielaidos'!$E$161,0)</f>
        <v>0</v>
      </c>
      <c r="EH48" s="84">
        <f>IF(EH10='Bazinės prielaidos'!$E$11+'Bazinės prielaidos'!$E$15,-EH46+'Dalyvio prielaidos'!$E$161,0)</f>
        <v>0</v>
      </c>
      <c r="EI48" s="84">
        <f>IF(EI10='Bazinės prielaidos'!$E$11+'Bazinės prielaidos'!$E$15,-EI46+'Dalyvio prielaidos'!$E$161,0)</f>
        <v>0</v>
      </c>
      <c r="EJ48" s="84">
        <f>IF(EJ10='Bazinės prielaidos'!$E$11+'Bazinės prielaidos'!$E$15,-EJ46+'Dalyvio prielaidos'!$E$161,0)</f>
        <v>0</v>
      </c>
      <c r="EK48" s="84">
        <f>IF(EK10='Bazinės prielaidos'!$E$11+'Bazinės prielaidos'!$E$15,-EK46+'Dalyvio prielaidos'!$E$161,0)</f>
        <v>0</v>
      </c>
      <c r="EL48" s="84">
        <f>IF(EL10='Bazinės prielaidos'!$E$11+'Bazinės prielaidos'!$E$15,-EL46+'Dalyvio prielaidos'!$E$161,0)</f>
        <v>0</v>
      </c>
      <c r="EM48" s="84">
        <f>IF(EM10='Bazinės prielaidos'!$E$11+'Bazinės prielaidos'!$E$15,-EM46+'Dalyvio prielaidos'!$E$161,0)</f>
        <v>0</v>
      </c>
      <c r="EN48" s="84">
        <f>SUM(EB48:EM48)</f>
        <v>0</v>
      </c>
      <c r="EO48" s="84">
        <f>IF(EO10='Bazinės prielaidos'!$E$11+'Bazinės prielaidos'!$E$15,-EO46+'Dalyvio prielaidos'!$E$161,0)</f>
        <v>0</v>
      </c>
      <c r="EP48" s="84">
        <f>IF(EP10='Bazinės prielaidos'!$E$11+'Bazinės prielaidos'!$E$15,-EP46+'Dalyvio prielaidos'!$E$161,0)</f>
        <v>0</v>
      </c>
      <c r="EQ48" s="84">
        <f>IF(EQ10='Bazinės prielaidos'!$E$11+'Bazinės prielaidos'!$E$15,-EQ46+'Dalyvio prielaidos'!$E$161,0)</f>
        <v>0</v>
      </c>
      <c r="ER48" s="84">
        <f>IF(ER10='Bazinės prielaidos'!$E$11+'Bazinės prielaidos'!$E$15,-ER46+'Dalyvio prielaidos'!$E$161,0)</f>
        <v>0</v>
      </c>
      <c r="ES48" s="84">
        <f>IF(ES10='Bazinės prielaidos'!$E$11+'Bazinės prielaidos'!$E$15,-ES46+'Dalyvio prielaidos'!$E$161,0)</f>
        <v>0</v>
      </c>
      <c r="ET48" s="84">
        <f>IF(ET10='Bazinės prielaidos'!$E$11+'Bazinės prielaidos'!$E$15,-ET46+'Dalyvio prielaidos'!$E$161,0)</f>
        <v>0</v>
      </c>
      <c r="EU48" s="84">
        <f>IF(EU10='Bazinės prielaidos'!$E$11+'Bazinės prielaidos'!$E$15,-EU46+'Dalyvio prielaidos'!$E$161,0)</f>
        <v>0</v>
      </c>
      <c r="EV48" s="84">
        <f>IF(EV10='Bazinės prielaidos'!$E$11+'Bazinės prielaidos'!$E$15,-EV46+'Dalyvio prielaidos'!$E$161,0)</f>
        <v>0</v>
      </c>
      <c r="EW48" s="84">
        <f>IF(EW10='Bazinės prielaidos'!$E$11+'Bazinės prielaidos'!$E$15,-EW46+'Dalyvio prielaidos'!$E$161,0)</f>
        <v>0</v>
      </c>
      <c r="EX48" s="84">
        <f>IF(EX10='Bazinės prielaidos'!$E$11+'Bazinės prielaidos'!$E$15,-EX46+'Dalyvio prielaidos'!$E$161,0)</f>
        <v>0</v>
      </c>
      <c r="EY48" s="84">
        <f>IF(EY10='Bazinės prielaidos'!$E$11+'Bazinės prielaidos'!$E$15,-EY46+'Dalyvio prielaidos'!$E$161,0)</f>
        <v>0</v>
      </c>
      <c r="EZ48" s="84">
        <f>IF(EZ10='Bazinės prielaidos'!$E$11+'Bazinės prielaidos'!$E$15,-EZ46+'Dalyvio prielaidos'!$E$161,0)</f>
        <v>0</v>
      </c>
      <c r="FA48" s="84">
        <f>SUM(EO48:EZ48)</f>
        <v>0</v>
      </c>
      <c r="FB48" s="84">
        <f>IF(FB10='Bazinės prielaidos'!$E$11+'Bazinės prielaidos'!$E$15,-FB46+'Dalyvio prielaidos'!$E$161,0)</f>
        <v>0</v>
      </c>
      <c r="FC48" s="84">
        <f>IF(FC10='Bazinės prielaidos'!$E$11+'Bazinės prielaidos'!$E$15,-FC46+'Dalyvio prielaidos'!$E$161,0)</f>
        <v>0</v>
      </c>
      <c r="FD48" s="84">
        <f>IF(FD10='Bazinės prielaidos'!$E$11+'Bazinės prielaidos'!$E$15,-FD46+'Dalyvio prielaidos'!$E$161,0)</f>
        <v>0</v>
      </c>
      <c r="FE48" s="84">
        <f>IF(FE10='Bazinės prielaidos'!$E$11+'Bazinės prielaidos'!$E$15,-FE46+'Dalyvio prielaidos'!$E$161,0)</f>
        <v>0</v>
      </c>
      <c r="FF48" s="84">
        <f>IF(FF10='Bazinės prielaidos'!$E$11+'Bazinės prielaidos'!$E$15,-FF46+'Dalyvio prielaidos'!$E$161,0)</f>
        <v>0</v>
      </c>
      <c r="FG48" s="84">
        <f>IF(FG10='Bazinės prielaidos'!$E$11+'Bazinės prielaidos'!$E$15,-FG46+'Dalyvio prielaidos'!$E$161,0)</f>
        <v>0</v>
      </c>
      <c r="FH48" s="84">
        <f>IF(FH10='Bazinės prielaidos'!$E$11+'Bazinės prielaidos'!$E$15,-FH46+'Dalyvio prielaidos'!$E$161,0)</f>
        <v>0</v>
      </c>
      <c r="FI48" s="84">
        <f>IF(FI10='Bazinės prielaidos'!$E$11+'Bazinės prielaidos'!$E$15,-FI46+'Dalyvio prielaidos'!$E$161,0)</f>
        <v>0</v>
      </c>
      <c r="FJ48" s="84">
        <f>IF(FJ10='Bazinės prielaidos'!$E$11+'Bazinės prielaidos'!$E$15,-FJ46+'Dalyvio prielaidos'!$E$161,0)</f>
        <v>0</v>
      </c>
      <c r="FK48" s="84">
        <f>IF(FK10='Bazinės prielaidos'!$E$11+'Bazinės prielaidos'!$E$15,-FK46+'Dalyvio prielaidos'!$E$161,0)</f>
        <v>0</v>
      </c>
      <c r="FL48" s="84">
        <f>IF(FL10='Bazinės prielaidos'!$E$11+'Bazinės prielaidos'!$E$15,-FL46+'Dalyvio prielaidos'!$E$161,0)</f>
        <v>0</v>
      </c>
      <c r="FM48" s="84">
        <f>IF(FM10='Bazinės prielaidos'!$E$11+'Bazinės prielaidos'!$E$15,-FM46+'Dalyvio prielaidos'!$E$161,0)</f>
        <v>0</v>
      </c>
      <c r="FN48" s="84">
        <f>SUM(FB48:FM48)</f>
        <v>0</v>
      </c>
      <c r="FO48" s="84">
        <f>IF(FO10='Bazinės prielaidos'!$E$11+'Bazinės prielaidos'!$E$15,-FO46+'Dalyvio prielaidos'!$E$161,0)</f>
        <v>0</v>
      </c>
      <c r="FP48" s="84">
        <f>IF(FP10='Bazinės prielaidos'!$E$11+'Bazinės prielaidos'!$E$15,-FP46+'Dalyvio prielaidos'!$E$161,0)</f>
        <v>0</v>
      </c>
      <c r="FQ48" s="84">
        <f>IF(FQ10='Bazinės prielaidos'!$E$11+'Bazinės prielaidos'!$E$15,-FQ46+'Dalyvio prielaidos'!$E$161,0)</f>
        <v>0</v>
      </c>
      <c r="FR48" s="84">
        <f>IF(FR10='Bazinės prielaidos'!$E$11+'Bazinės prielaidos'!$E$15,-FR46+'Dalyvio prielaidos'!$E$161,0)</f>
        <v>0</v>
      </c>
      <c r="FS48" s="84">
        <f>IF(FS10='Bazinės prielaidos'!$E$11+'Bazinės prielaidos'!$E$15,-FS46+'Dalyvio prielaidos'!$E$161,0)</f>
        <v>0</v>
      </c>
      <c r="FT48" s="84">
        <f>IF(FT10='Bazinės prielaidos'!$E$11+'Bazinės prielaidos'!$E$15,-FT46+'Dalyvio prielaidos'!$E$161,0)</f>
        <v>0</v>
      </c>
      <c r="FU48" s="84">
        <f>IF(FU10='Bazinės prielaidos'!$E$11+'Bazinės prielaidos'!$E$15,-FU46+'Dalyvio prielaidos'!$E$161,0)</f>
        <v>0</v>
      </c>
      <c r="FV48" s="84">
        <f>IF(FV10='Bazinės prielaidos'!$E$11+'Bazinės prielaidos'!$E$15,-FV46+'Dalyvio prielaidos'!$E$161,0)</f>
        <v>0</v>
      </c>
      <c r="FW48" s="84">
        <f>IF(FW10='Bazinės prielaidos'!$E$11+'Bazinės prielaidos'!$E$15,-FW46+'Dalyvio prielaidos'!$E$161,0)</f>
        <v>0</v>
      </c>
      <c r="FX48" s="84">
        <f>IF(FX10='Bazinės prielaidos'!$E$11+'Bazinės prielaidos'!$E$15,-FX46+'Dalyvio prielaidos'!$E$161,0)</f>
        <v>0</v>
      </c>
      <c r="FY48" s="84">
        <f>IF(FY10='Bazinės prielaidos'!$E$11+'Bazinės prielaidos'!$E$15,-FY46+'Dalyvio prielaidos'!$E$161,0)</f>
        <v>0</v>
      </c>
      <c r="FZ48" s="84">
        <f>IF(FZ10='Bazinės prielaidos'!$E$11+'Bazinės prielaidos'!$E$15,-FZ46+'Dalyvio prielaidos'!$E$161,0)</f>
        <v>0</v>
      </c>
      <c r="GA48" s="84">
        <f>SUM(FO48:FZ48)</f>
        <v>0</v>
      </c>
      <c r="GB48" s="84">
        <f>IF(GB10='Bazinės prielaidos'!$E$11+'Bazinės prielaidos'!$E$15,-GB46+'Dalyvio prielaidos'!$E$161,0)</f>
        <v>0</v>
      </c>
      <c r="GC48" s="84">
        <f>IF(GC10='Bazinės prielaidos'!$E$11+'Bazinės prielaidos'!$E$15,-GC46+'Dalyvio prielaidos'!$E$161,0)</f>
        <v>0</v>
      </c>
      <c r="GD48" s="84">
        <f>IF(GD10='Bazinės prielaidos'!$E$11+'Bazinės prielaidos'!$E$15,-GD46+'Dalyvio prielaidos'!$E$161,0)</f>
        <v>0</v>
      </c>
      <c r="GE48" s="84">
        <f>IF(GE10='Bazinės prielaidos'!$E$11+'Bazinės prielaidos'!$E$15,-GE46+'Dalyvio prielaidos'!$E$161,0)</f>
        <v>0</v>
      </c>
      <c r="GF48" s="84">
        <f>IF(GF10='Bazinės prielaidos'!$E$11+'Bazinės prielaidos'!$E$15,-GF46+'Dalyvio prielaidos'!$E$161,0)</f>
        <v>0</v>
      </c>
      <c r="GG48" s="84">
        <f>IF(GG10='Bazinės prielaidos'!$E$11+'Bazinės prielaidos'!$E$15,-GG46+'Dalyvio prielaidos'!$E$161,0)</f>
        <v>0</v>
      </c>
      <c r="GH48" s="84">
        <f>IF(GH10='Bazinės prielaidos'!$E$11+'Bazinės prielaidos'!$E$15,-GH46+'Dalyvio prielaidos'!$E$161,0)</f>
        <v>0</v>
      </c>
      <c r="GI48" s="84">
        <f>IF(GI10='Bazinės prielaidos'!$E$11+'Bazinės prielaidos'!$E$15,-GI46+'Dalyvio prielaidos'!$E$161,0)</f>
        <v>0</v>
      </c>
      <c r="GJ48" s="84">
        <f>IF(GJ10='Bazinės prielaidos'!$E$11+'Bazinės prielaidos'!$E$15,-GJ46+'Dalyvio prielaidos'!$E$161,0)</f>
        <v>0</v>
      </c>
      <c r="GK48" s="84">
        <f>IF(GK10='Bazinės prielaidos'!$E$11+'Bazinės prielaidos'!$E$15,-GK46+'Dalyvio prielaidos'!$E$161,0)</f>
        <v>0</v>
      </c>
      <c r="GL48" s="84">
        <f>IF(GL10='Bazinės prielaidos'!$E$11+'Bazinės prielaidos'!$E$15,-GL46+'Dalyvio prielaidos'!$E$161,0)</f>
        <v>0</v>
      </c>
      <c r="GM48" s="84">
        <f>IF(GM10='Bazinės prielaidos'!$E$11+'Bazinės prielaidos'!$E$15,-GM46+'Dalyvio prielaidos'!$E$161,0)</f>
        <v>-250000</v>
      </c>
      <c r="GN48" s="84">
        <f>SUM(GB48:GM48)</f>
        <v>-250000</v>
      </c>
      <c r="GO48" s="84">
        <f>IF(GO10='Bazinės prielaidos'!$E$11+'Bazinės prielaidos'!$E$15,-GO46+'Dalyvio prielaidos'!$E$161,0)</f>
        <v>0</v>
      </c>
      <c r="GP48" s="84">
        <f>IF(GP10='Bazinės prielaidos'!$E$11+'Bazinės prielaidos'!$E$15,-GP46+'Dalyvio prielaidos'!$E$161,0)</f>
        <v>0</v>
      </c>
      <c r="GQ48" s="84">
        <f>IF(GQ10='Bazinės prielaidos'!$E$11+'Bazinės prielaidos'!$E$15,-GQ46+'Dalyvio prielaidos'!$E$161,0)</f>
        <v>0</v>
      </c>
      <c r="GR48" s="84">
        <f>IF(GR10='Bazinės prielaidos'!$E$11+'Bazinės prielaidos'!$E$15,-GR46+'Dalyvio prielaidos'!$E$161,0)</f>
        <v>0</v>
      </c>
      <c r="GS48" s="84">
        <f>IF(GS10='Bazinės prielaidos'!$E$11+'Bazinės prielaidos'!$E$15,-GS46+'Dalyvio prielaidos'!$E$161,0)</f>
        <v>0</v>
      </c>
      <c r="GT48" s="84">
        <f>IF(GT10='Bazinės prielaidos'!$E$11+'Bazinės prielaidos'!$E$15,-GT46+'Dalyvio prielaidos'!$E$161,0)</f>
        <v>0</v>
      </c>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6"/>
      <c r="IX48" s="286"/>
      <c r="IY48" s="286"/>
      <c r="IZ48" s="286"/>
      <c r="JA48" s="286"/>
      <c r="JB48" s="286"/>
      <c r="JC48" s="286"/>
      <c r="JD48" s="286"/>
      <c r="JE48" s="286"/>
      <c r="JF48" s="286"/>
      <c r="JG48" s="286"/>
      <c r="JH48" s="286"/>
      <c r="JI48" s="286"/>
      <c r="JJ48" s="286"/>
      <c r="JK48" s="286"/>
      <c r="JL48" s="286"/>
      <c r="JM48" s="286"/>
      <c r="JN48" s="286"/>
      <c r="JO48" s="286"/>
      <c r="JP48" s="286"/>
      <c r="JQ48" s="286"/>
      <c r="JR48" s="286"/>
      <c r="JS48" s="286"/>
      <c r="JT48" s="286"/>
      <c r="JU48" s="286"/>
      <c r="JV48" s="286"/>
      <c r="JW48" s="286"/>
      <c r="JX48" s="286"/>
      <c r="JY48" s="286"/>
      <c r="JZ48" s="286"/>
      <c r="KA48" s="286"/>
      <c r="KB48" s="286"/>
      <c r="KC48" s="286"/>
      <c r="KD48" s="286"/>
      <c r="KE48" s="286"/>
      <c r="KF48" s="286"/>
      <c r="KG48" s="286"/>
      <c r="KH48" s="286"/>
      <c r="KI48" s="286"/>
      <c r="KJ48" s="286"/>
      <c r="KK48" s="286"/>
      <c r="KL48" s="286"/>
      <c r="KM48" s="286"/>
      <c r="KN48" s="286"/>
      <c r="KO48" s="286"/>
      <c r="KP48" s="286"/>
      <c r="KQ48" s="286"/>
      <c r="KR48" s="286"/>
      <c r="KS48" s="286"/>
      <c r="KT48" s="286"/>
      <c r="KU48" s="286"/>
      <c r="KV48" s="286"/>
      <c r="KW48" s="286"/>
      <c r="KX48" s="286"/>
      <c r="KY48" s="286"/>
      <c r="KZ48" s="286"/>
      <c r="LA48" s="286"/>
      <c r="LB48" s="286"/>
      <c r="LC48" s="286"/>
      <c r="LD48" s="286"/>
      <c r="LE48" s="286"/>
      <c r="LF48" s="286"/>
      <c r="LG48" s="286"/>
      <c r="LH48" s="286"/>
      <c r="LI48" s="286"/>
      <c r="LJ48" s="286"/>
      <c r="LK48" s="286"/>
      <c r="LL48" s="286"/>
      <c r="LM48" s="286"/>
      <c r="LN48" s="286"/>
    </row>
    <row r="49" spans="1:327" s="58" customFormat="1">
      <c r="A49" s="286" t="s">
        <v>151</v>
      </c>
      <c r="B49" s="84"/>
      <c r="C49" s="84"/>
      <c r="D49" s="84"/>
      <c r="E49" s="84"/>
      <c r="F49" s="84"/>
      <c r="G49" s="84">
        <f>IF(AND(F42&lt;0,'Finansinės ataskaitos'!A48&gt;0),IF('Finansinės ataskaitos'!A48&gt;-'Investuotojas ir Finansuotojas'!F42,-'Investuotojas ir Finansuotojas'!F42,+'Finansinės ataskaitos'!A48),0)</f>
        <v>0</v>
      </c>
      <c r="H49" s="84"/>
      <c r="I49" s="84"/>
      <c r="J49" s="84"/>
      <c r="K49" s="84"/>
      <c r="L49" s="84"/>
      <c r="M49" s="84"/>
      <c r="N49" s="84">
        <f>SUM(B49:M49)</f>
        <v>0</v>
      </c>
      <c r="O49" s="84"/>
      <c r="P49" s="84"/>
      <c r="Q49" s="84"/>
      <c r="R49" s="84"/>
      <c r="S49" s="84"/>
      <c r="T49" s="84">
        <f>+IF(AND(S42&lt;0,'Finansinės ataskaitos'!N48&gt;0),IF('Finansinės ataskaitos'!N48&gt;-'Investuotojas ir Finansuotojas'!S42,-'Investuotojas ir Finansuotojas'!S42,+'Finansinės ataskaitos'!N48),0)</f>
        <v>0</v>
      </c>
      <c r="U49" s="84"/>
      <c r="V49" s="84"/>
      <c r="W49" s="84"/>
      <c r="X49" s="84"/>
      <c r="Y49" s="84"/>
      <c r="Z49" s="84"/>
      <c r="AA49" s="84">
        <f>SUM(O49:Z49)</f>
        <v>0</v>
      </c>
      <c r="AB49" s="84"/>
      <c r="AC49" s="84"/>
      <c r="AD49" s="84"/>
      <c r="AE49" s="84"/>
      <c r="AF49" s="84"/>
      <c r="AG49" s="84">
        <f>+IF(AND(AF42&lt;0,'Finansinės ataskaitos'!AA48&gt;0),IF('Finansinės ataskaitos'!AA48&gt;-'Investuotojas ir Finansuotojas'!AF42,-'Investuotojas ir Finansuotojas'!AF42,+'Finansinės ataskaitos'!AA48),0)</f>
        <v>0</v>
      </c>
      <c r="AH49" s="84"/>
      <c r="AI49" s="84"/>
      <c r="AJ49" s="84"/>
      <c r="AK49" s="84"/>
      <c r="AL49" s="84"/>
      <c r="AM49" s="84"/>
      <c r="AN49" s="84">
        <f>SUM(AB49:AM49)</f>
        <v>0</v>
      </c>
      <c r="AO49" s="84"/>
      <c r="AP49" s="84"/>
      <c r="AQ49" s="84"/>
      <c r="AR49" s="84"/>
      <c r="AS49" s="84"/>
      <c r="AT49" s="84">
        <f>+IF(AND(AS42&lt;0,'Finansinės ataskaitos'!AN48&gt;0),IF('Finansinės ataskaitos'!AN48&gt;-'Investuotojas ir Finansuotojas'!AS42,-'Investuotojas ir Finansuotojas'!AS42,+'Finansinės ataskaitos'!AN48),0)</f>
        <v>0</v>
      </c>
      <c r="AU49" s="84"/>
      <c r="AV49" s="84"/>
      <c r="AW49" s="84"/>
      <c r="AX49" s="84"/>
      <c r="AY49" s="84"/>
      <c r="AZ49" s="84"/>
      <c r="BA49" s="84">
        <f>SUM(AO49:AZ49)</f>
        <v>0</v>
      </c>
      <c r="BB49" s="84"/>
      <c r="BC49" s="84"/>
      <c r="BD49" s="84"/>
      <c r="BE49" s="84"/>
      <c r="BF49" s="84"/>
      <c r="BG49" s="84">
        <f>+IF(AND(BF42&lt;0,'Finansinės ataskaitos'!BA48&gt;0),IF('Finansinės ataskaitos'!BA48&gt;-'Investuotojas ir Finansuotojas'!BF42,-'Investuotojas ir Finansuotojas'!BF42,+'Finansinės ataskaitos'!BA48),0)</f>
        <v>71806.96079460677</v>
      </c>
      <c r="BH49" s="84"/>
      <c r="BI49" s="84"/>
      <c r="BJ49" s="84"/>
      <c r="BK49" s="84"/>
      <c r="BL49" s="84"/>
      <c r="BM49" s="84"/>
      <c r="BN49" s="84">
        <f>SUM(BB49:BM49)</f>
        <v>71806.96079460677</v>
      </c>
      <c r="BO49" s="84"/>
      <c r="BP49" s="84"/>
      <c r="BQ49" s="84"/>
      <c r="BR49" s="84"/>
      <c r="BS49" s="84"/>
      <c r="BT49" s="84">
        <f>+IF(AND(BS42&lt;0,'Finansinės ataskaitos'!BN48&gt;0),IF('Finansinės ataskaitos'!BN48&gt;-'Investuotojas ir Finansuotojas'!BS42,-'Investuotojas ir Finansuotojas'!BS42,+'Finansinės ataskaitos'!BN48),0)</f>
        <v>630045.36732806615</v>
      </c>
      <c r="BU49" s="84"/>
      <c r="BV49" s="84"/>
      <c r="BW49" s="84"/>
      <c r="BX49" s="84"/>
      <c r="BY49" s="84"/>
      <c r="BZ49" s="84"/>
      <c r="CA49" s="84">
        <f>SUM(BO49:BZ49)</f>
        <v>630045.36732806615</v>
      </c>
      <c r="CB49" s="84"/>
      <c r="CC49" s="84"/>
      <c r="CD49" s="84"/>
      <c r="CE49" s="84"/>
      <c r="CF49" s="84"/>
      <c r="CG49" s="84">
        <f>+IF(AND(CF42&lt;0,'Finansinės ataskaitos'!CA48&gt;0),IF('Finansinės ataskaitos'!CA48&gt;-'Investuotojas ir Finansuotojas'!CF42,-'Investuotojas ir Finansuotojas'!CF42,+'Finansinės ataskaitos'!CA48),0)</f>
        <v>637112.15161866799</v>
      </c>
      <c r="CH49" s="84"/>
      <c r="CI49" s="84"/>
      <c r="CJ49" s="84"/>
      <c r="CK49" s="84"/>
      <c r="CL49" s="84"/>
      <c r="CM49" s="84"/>
      <c r="CN49" s="84">
        <f>SUM(CB49:CM49)</f>
        <v>637112.15161866799</v>
      </c>
      <c r="CO49" s="84"/>
      <c r="CP49" s="84"/>
      <c r="CQ49" s="84"/>
      <c r="CR49" s="84"/>
      <c r="CS49" s="84"/>
      <c r="CT49" s="84">
        <f>+IF(AND(CS42&lt;0,'Finansinės ataskaitos'!CN48&gt;0),IF('Finansinės ataskaitos'!CN48&gt;-'Investuotojas ir Finansuotojas'!CS42,-'Investuotojas ir Finansuotojas'!CS42,+'Finansinės ataskaitos'!CN48),0)</f>
        <v>644666.22751185612</v>
      </c>
      <c r="CU49" s="84"/>
      <c r="CV49" s="84"/>
      <c r="CW49" s="84"/>
      <c r="CX49" s="84"/>
      <c r="CY49" s="84"/>
      <c r="CZ49" s="84"/>
      <c r="DA49" s="84">
        <f>SUM(CO49:CZ49)</f>
        <v>644666.22751185612</v>
      </c>
      <c r="DB49" s="84"/>
      <c r="DC49" s="84"/>
      <c r="DD49" s="84"/>
      <c r="DE49" s="84"/>
      <c r="DF49" s="84"/>
      <c r="DG49" s="84">
        <f>+IF(AND(DF42&lt;0,'Finansinės ataskaitos'!DA48&gt;0),IF('Finansinės ataskaitos'!DA48&gt;-'Investuotojas ir Finansuotojas'!DF42,-'Investuotojas ir Finansuotojas'!DF42,+'Finansinės ataskaitos'!DA48),0)</f>
        <v>653297.00952346367</v>
      </c>
      <c r="DH49" s="84"/>
      <c r="DI49" s="84"/>
      <c r="DJ49" s="84"/>
      <c r="DK49" s="84"/>
      <c r="DL49" s="84"/>
      <c r="DM49" s="84"/>
      <c r="DN49" s="84">
        <f>SUM(DB49:DM49)</f>
        <v>653297.00952346367</v>
      </c>
      <c r="DO49" s="84"/>
      <c r="DP49" s="84"/>
      <c r="DQ49" s="84"/>
      <c r="DR49" s="84"/>
      <c r="DS49" s="84"/>
      <c r="DT49" s="84">
        <f>+IF(AND(DS42&lt;0,'Finansinės ataskaitos'!DN48&gt;0),IF('Finansinės ataskaitos'!DN48&gt;-'Investuotojas ir Finansuotojas'!DS42,-'Investuotojas ir Finansuotojas'!DS42,+'Finansinės ataskaitos'!DN48),0)</f>
        <v>663367.26385372202</v>
      </c>
      <c r="DU49" s="84"/>
      <c r="DV49" s="84"/>
      <c r="DW49" s="84"/>
      <c r="DX49" s="84"/>
      <c r="DY49" s="84"/>
      <c r="DZ49" s="84"/>
      <c r="EA49" s="84">
        <f>SUM(DO49:DZ49)</f>
        <v>663367.26385372202</v>
      </c>
      <c r="EB49" s="84"/>
      <c r="EC49" s="84"/>
      <c r="ED49" s="84"/>
      <c r="EE49" s="84"/>
      <c r="EF49" s="84"/>
      <c r="EG49" s="84">
        <f>+IF(AND(EF42&lt;0,'Finansinės ataskaitos'!EA48&gt;0),IF('Finansinės ataskaitos'!EA48&gt;-'Investuotojas ir Finansuotojas'!EF42,-'Investuotojas ir Finansuotojas'!EF42,+'Finansinės ataskaitos'!EA48),0)</f>
        <v>675360.119311583</v>
      </c>
      <c r="EH49" s="84"/>
      <c r="EI49" s="84"/>
      <c r="EJ49" s="84"/>
      <c r="EK49" s="84"/>
      <c r="EL49" s="84"/>
      <c r="EM49" s="84"/>
      <c r="EN49" s="84">
        <f>SUM(EB49:EM49)</f>
        <v>675360.119311583</v>
      </c>
      <c r="EO49" s="84"/>
      <c r="EP49" s="84"/>
      <c r="EQ49" s="84"/>
      <c r="ER49" s="84"/>
      <c r="ES49" s="84"/>
      <c r="ET49" s="84">
        <f>+IF(AND(ES42&lt;0,'Finansinės ataskaitos'!EN48&gt;0),IF('Finansinės ataskaitos'!EN48&gt;-'Investuotojas ir Finansuotojas'!ES42,-'Investuotojas ir Finansuotojas'!ES42,+'Finansinės ataskaitos'!EN48),0)</f>
        <v>689916.91552611603</v>
      </c>
      <c r="EU49" s="84"/>
      <c r="EV49" s="84"/>
      <c r="EW49" s="84"/>
      <c r="EX49" s="84"/>
      <c r="EY49" s="84"/>
      <c r="EZ49" s="84"/>
      <c r="FA49" s="84">
        <f>SUM(EO49:EZ49)</f>
        <v>689916.91552611603</v>
      </c>
      <c r="FB49" s="84"/>
      <c r="FC49" s="84"/>
      <c r="FD49" s="84"/>
      <c r="FE49" s="84"/>
      <c r="FF49" s="84"/>
      <c r="FG49" s="84">
        <f>+IF(AND(FF42&lt;0,'Finansinės ataskaitos'!FA48&gt;0),IF('Finansinės ataskaitos'!FA48&gt;-'Investuotojas ir Finansuotojas'!FF42,-'Investuotojas ir Finansuotojas'!FF42,+'Finansinės ataskaitos'!FA48),0)</f>
        <v>707888.89338840707</v>
      </c>
      <c r="FH49" s="84"/>
      <c r="FI49" s="84"/>
      <c r="FJ49" s="84"/>
      <c r="FK49" s="84"/>
      <c r="FL49" s="84"/>
      <c r="FM49" s="84"/>
      <c r="FN49" s="84">
        <f>SUM(FB49:FM49)</f>
        <v>707888.89338840707</v>
      </c>
      <c r="FO49" s="84"/>
      <c r="FP49" s="84"/>
      <c r="FQ49" s="84"/>
      <c r="FR49" s="84"/>
      <c r="FS49" s="84"/>
      <c r="FT49" s="84">
        <f>+IF(AND(FS42&lt;0,'Finansinės ataskaitos'!FN48&gt;0),IF('Finansinės ataskaitos'!FN48&gt;-'Investuotojas ir Finansuotojas'!FS42,-'Investuotojas ir Finansuotojas'!FS42,+'Finansinės ataskaitos'!FN48),0)</f>
        <v>730405.77414728585</v>
      </c>
      <c r="FU49" s="84"/>
      <c r="FV49" s="84"/>
      <c r="FW49" s="84"/>
      <c r="FX49" s="84"/>
      <c r="FY49" s="84"/>
      <c r="FZ49" s="84"/>
      <c r="GA49" s="84">
        <f>SUM(FO49:FZ49)</f>
        <v>730405.77414728585</v>
      </c>
      <c r="GB49" s="84"/>
      <c r="GC49" s="84"/>
      <c r="GD49" s="84"/>
      <c r="GE49" s="84"/>
      <c r="GF49" s="84"/>
      <c r="GG49" s="84">
        <f>+IF(AND(GF42&lt;0,'Finansinės ataskaitos'!GA48&gt;0),IF('Finansinės ataskaitos'!GA48&gt;-'Investuotojas ir Finansuotojas'!GF42,-'Investuotojas ir Finansuotojas'!GF42,+'Finansinės ataskaitos'!GA48),0)</f>
        <v>926295.56405154651</v>
      </c>
      <c r="GH49" s="84"/>
      <c r="GI49" s="84"/>
      <c r="GJ49" s="84"/>
      <c r="GK49" s="84"/>
      <c r="GL49" s="84"/>
      <c r="GM49" s="84">
        <f>+'Finansinės ataskaitos'!GL50+'Finansinės ataskaitos'!GN28</f>
        <v>2004253.1662187525</v>
      </c>
      <c r="GN49" s="84">
        <f>SUM(GB49:GM49)</f>
        <v>2930548.7302702991</v>
      </c>
      <c r="GO49" s="84"/>
      <c r="GP49" s="84"/>
      <c r="GQ49" s="84"/>
      <c r="GR49" s="84"/>
      <c r="GS49" s="84"/>
      <c r="GT49" s="84">
        <f>+IF(AND(GS42&lt;0,'Finansinės ataskaitos'!GN48&gt;0),IF('Finansinės ataskaitos'!GN48&gt;-'Investuotojas ir Finansuotojas'!GS42,-'Investuotojas ir Finansuotojas'!GS42,+'Finansinės ataskaitos'!GN48),0)</f>
        <v>0</v>
      </c>
      <c r="GU49" s="84"/>
      <c r="GV49" s="84"/>
      <c r="GW49" s="84"/>
      <c r="GX49" s="84"/>
      <c r="GY49" s="84"/>
      <c r="GZ49" s="84"/>
      <c r="HA49" s="381"/>
      <c r="HB49" s="84"/>
      <c r="HC49" s="84"/>
      <c r="HD49" s="84"/>
      <c r="HE49" s="84"/>
      <c r="HF49" s="84"/>
      <c r="HG49" s="84"/>
      <c r="HH49" s="84"/>
      <c r="HI49" s="84"/>
      <c r="HJ49" s="84"/>
      <c r="HK49" s="84"/>
      <c r="HL49" s="84"/>
      <c r="HM49" s="84"/>
      <c r="HN49" s="381"/>
      <c r="HO49" s="84"/>
      <c r="HP49" s="84"/>
      <c r="HQ49" s="84"/>
      <c r="HR49" s="84"/>
      <c r="HS49" s="84"/>
      <c r="HT49" s="84"/>
      <c r="HU49" s="84"/>
      <c r="HV49" s="84"/>
      <c r="HW49" s="84"/>
      <c r="HX49" s="84"/>
      <c r="HY49" s="84"/>
      <c r="HZ49" s="84"/>
      <c r="IA49" s="381"/>
      <c r="IB49" s="84"/>
      <c r="IC49" s="84"/>
      <c r="ID49" s="84"/>
      <c r="IE49" s="84"/>
      <c r="IF49" s="84"/>
      <c r="IG49" s="84"/>
      <c r="IH49" s="84"/>
      <c r="II49" s="84"/>
      <c r="IJ49" s="84"/>
      <c r="IK49" s="84"/>
      <c r="IL49" s="84"/>
      <c r="IM49" s="84"/>
      <c r="IN49" s="381"/>
      <c r="IO49" s="84"/>
      <c r="IP49" s="84"/>
      <c r="IQ49" s="84"/>
      <c r="IR49" s="84"/>
      <c r="IS49" s="84"/>
      <c r="IT49" s="84"/>
      <c r="IU49" s="84"/>
      <c r="IV49" s="84"/>
      <c r="IW49" s="84"/>
      <c r="IX49" s="84"/>
      <c r="IY49" s="84"/>
      <c r="IZ49" s="84"/>
      <c r="JA49" s="381"/>
      <c r="JB49" s="84"/>
      <c r="JC49" s="84"/>
      <c r="JD49" s="84"/>
      <c r="JE49" s="84"/>
      <c r="JF49" s="84"/>
      <c r="JG49" s="84"/>
      <c r="JH49" s="84"/>
      <c r="JI49" s="84"/>
      <c r="JJ49" s="84"/>
      <c r="JK49" s="84"/>
      <c r="JL49" s="84"/>
      <c r="JM49" s="84"/>
      <c r="JN49" s="381"/>
      <c r="JO49" s="84"/>
      <c r="JP49" s="84"/>
      <c r="JQ49" s="84"/>
      <c r="JR49" s="84"/>
      <c r="JS49" s="84"/>
      <c r="JT49" s="84"/>
      <c r="JU49" s="84"/>
      <c r="JV49" s="84"/>
      <c r="JW49" s="84"/>
      <c r="JX49" s="84"/>
      <c r="JY49" s="84"/>
      <c r="JZ49" s="84"/>
      <c r="KA49" s="381"/>
      <c r="KB49" s="84"/>
      <c r="KC49" s="84"/>
      <c r="KD49" s="84"/>
      <c r="KE49" s="84"/>
      <c r="KF49" s="84"/>
      <c r="KG49" s="84"/>
      <c r="KH49" s="84"/>
      <c r="KI49" s="84"/>
      <c r="KJ49" s="84"/>
      <c r="KK49" s="84"/>
      <c r="KL49" s="84"/>
      <c r="KM49" s="84"/>
      <c r="KN49" s="381"/>
      <c r="KO49" s="84"/>
      <c r="KP49" s="84"/>
      <c r="KQ49" s="84"/>
      <c r="KR49" s="84"/>
      <c r="KS49" s="84"/>
      <c r="KT49" s="84"/>
      <c r="KU49" s="84"/>
      <c r="KV49" s="84"/>
      <c r="KW49" s="84"/>
      <c r="KX49" s="84"/>
      <c r="KY49" s="84"/>
      <c r="KZ49" s="84"/>
      <c r="LA49" s="381"/>
      <c r="LB49" s="84"/>
      <c r="LC49" s="84"/>
      <c r="LD49" s="84"/>
      <c r="LE49" s="84"/>
      <c r="LF49" s="84"/>
      <c r="LG49" s="84"/>
      <c r="LH49" s="84"/>
      <c r="LI49" s="84"/>
      <c r="LJ49" s="84"/>
      <c r="LK49" s="84"/>
      <c r="LL49" s="84"/>
      <c r="LM49" s="84"/>
      <c r="LN49" s="381"/>
    </row>
    <row r="50" spans="1:327" s="58" customFormat="1">
      <c r="A50" s="286" t="s">
        <v>249</v>
      </c>
      <c r="B50" s="84">
        <f>B46+B47</f>
        <v>33750</v>
      </c>
      <c r="C50" s="84">
        <f t="shared" ref="C50:M50" si="939">C46+C47</f>
        <v>65000</v>
      </c>
      <c r="D50" s="84">
        <f t="shared" si="939"/>
        <v>96250</v>
      </c>
      <c r="E50" s="84">
        <f t="shared" si="939"/>
        <v>127500</v>
      </c>
      <c r="F50" s="84">
        <f t="shared" si="939"/>
        <v>158750</v>
      </c>
      <c r="G50" s="84">
        <f t="shared" si="939"/>
        <v>190000</v>
      </c>
      <c r="H50" s="84">
        <f t="shared" si="939"/>
        <v>221250</v>
      </c>
      <c r="I50" s="84">
        <f t="shared" si="939"/>
        <v>252500</v>
      </c>
      <c r="J50" s="84">
        <f t="shared" si="939"/>
        <v>252500</v>
      </c>
      <c r="K50" s="84">
        <f t="shared" si="939"/>
        <v>252500</v>
      </c>
      <c r="L50" s="84">
        <f t="shared" si="939"/>
        <v>252500</v>
      </c>
      <c r="M50" s="84">
        <f t="shared" si="939"/>
        <v>252500</v>
      </c>
      <c r="N50" s="84">
        <f>M50</f>
        <v>252500</v>
      </c>
      <c r="O50" s="84">
        <f>O46+O47</f>
        <v>252500</v>
      </c>
      <c r="P50" s="84">
        <f t="shared" ref="P50:Z50" si="940">P46+P47</f>
        <v>252500</v>
      </c>
      <c r="Q50" s="84">
        <f t="shared" si="940"/>
        <v>252500</v>
      </c>
      <c r="R50" s="84">
        <f t="shared" si="940"/>
        <v>252500</v>
      </c>
      <c r="S50" s="84">
        <f t="shared" si="940"/>
        <v>252500</v>
      </c>
      <c r="T50" s="84">
        <f t="shared" si="940"/>
        <v>252500</v>
      </c>
      <c r="U50" s="84">
        <f t="shared" si="940"/>
        <v>252500</v>
      </c>
      <c r="V50" s="84">
        <f t="shared" si="940"/>
        <v>252500</v>
      </c>
      <c r="W50" s="84">
        <f t="shared" si="940"/>
        <v>252500</v>
      </c>
      <c r="X50" s="84">
        <f t="shared" si="940"/>
        <v>252500</v>
      </c>
      <c r="Y50" s="84">
        <f t="shared" si="940"/>
        <v>252500</v>
      </c>
      <c r="Z50" s="84">
        <f t="shared" si="940"/>
        <v>252500</v>
      </c>
      <c r="AA50" s="84">
        <f>Z50</f>
        <v>252500</v>
      </c>
      <c r="AB50" s="84">
        <f>AB46+AB47</f>
        <v>252500</v>
      </c>
      <c r="AC50" s="84">
        <f t="shared" ref="AC50:AM50" si="941">AC46+AC47</f>
        <v>252500</v>
      </c>
      <c r="AD50" s="84">
        <f t="shared" si="941"/>
        <v>252500</v>
      </c>
      <c r="AE50" s="84">
        <f t="shared" si="941"/>
        <v>252500</v>
      </c>
      <c r="AF50" s="84">
        <f t="shared" si="941"/>
        <v>252500</v>
      </c>
      <c r="AG50" s="84">
        <f t="shared" si="941"/>
        <v>252500</v>
      </c>
      <c r="AH50" s="84">
        <f t="shared" si="941"/>
        <v>252500</v>
      </c>
      <c r="AI50" s="84">
        <f t="shared" si="941"/>
        <v>252500</v>
      </c>
      <c r="AJ50" s="84">
        <f t="shared" si="941"/>
        <v>252500</v>
      </c>
      <c r="AK50" s="84">
        <f t="shared" si="941"/>
        <v>252500</v>
      </c>
      <c r="AL50" s="84">
        <f t="shared" si="941"/>
        <v>252500</v>
      </c>
      <c r="AM50" s="84">
        <f t="shared" si="941"/>
        <v>252500</v>
      </c>
      <c r="AN50" s="84">
        <f>AM50</f>
        <v>252500</v>
      </c>
      <c r="AO50" s="84">
        <f>AO46+AO47</f>
        <v>252500</v>
      </c>
      <c r="AP50" s="84">
        <f t="shared" ref="AP50:AZ50" si="942">AP46+AP47</f>
        <v>252500</v>
      </c>
      <c r="AQ50" s="84">
        <f t="shared" si="942"/>
        <v>252500</v>
      </c>
      <c r="AR50" s="84">
        <f t="shared" si="942"/>
        <v>252500</v>
      </c>
      <c r="AS50" s="84">
        <f t="shared" si="942"/>
        <v>252500</v>
      </c>
      <c r="AT50" s="84">
        <f t="shared" si="942"/>
        <v>252500</v>
      </c>
      <c r="AU50" s="84">
        <f t="shared" si="942"/>
        <v>252500</v>
      </c>
      <c r="AV50" s="84">
        <f t="shared" si="942"/>
        <v>252500</v>
      </c>
      <c r="AW50" s="84">
        <f t="shared" si="942"/>
        <v>252500</v>
      </c>
      <c r="AX50" s="84">
        <f t="shared" si="942"/>
        <v>252500</v>
      </c>
      <c r="AY50" s="84">
        <f t="shared" si="942"/>
        <v>252500</v>
      </c>
      <c r="AZ50" s="84">
        <f t="shared" si="942"/>
        <v>252500</v>
      </c>
      <c r="BA50" s="84">
        <f>AZ50</f>
        <v>252500</v>
      </c>
      <c r="BB50" s="84">
        <f>BB46+BB47</f>
        <v>252500</v>
      </c>
      <c r="BC50" s="84">
        <f t="shared" ref="BC50:BG50" si="943">BC46+BC47</f>
        <v>252500</v>
      </c>
      <c r="BD50" s="84">
        <f t="shared" si="943"/>
        <v>252500</v>
      </c>
      <c r="BE50" s="84">
        <f t="shared" si="943"/>
        <v>252500</v>
      </c>
      <c r="BF50" s="84">
        <f t="shared" si="943"/>
        <v>252500</v>
      </c>
      <c r="BG50" s="84">
        <f t="shared" si="943"/>
        <v>252500</v>
      </c>
      <c r="BH50" s="84">
        <f t="shared" ref="BH50:BM50" si="944">BH46+BH47</f>
        <v>252500</v>
      </c>
      <c r="BI50" s="84">
        <f t="shared" si="944"/>
        <v>252500</v>
      </c>
      <c r="BJ50" s="84">
        <f t="shared" si="944"/>
        <v>252500</v>
      </c>
      <c r="BK50" s="84">
        <f t="shared" si="944"/>
        <v>252500</v>
      </c>
      <c r="BL50" s="84">
        <f t="shared" si="944"/>
        <v>252500</v>
      </c>
      <c r="BM50" s="84">
        <f t="shared" si="944"/>
        <v>252500</v>
      </c>
      <c r="BN50" s="84">
        <f>BM50</f>
        <v>252500</v>
      </c>
      <c r="BO50" s="84">
        <f>BO46+BO47</f>
        <v>252500</v>
      </c>
      <c r="BP50" s="84">
        <f t="shared" ref="BP50:BT50" si="945">BP46+BP47</f>
        <v>252500</v>
      </c>
      <c r="BQ50" s="84">
        <f t="shared" si="945"/>
        <v>252500</v>
      </c>
      <c r="BR50" s="84">
        <f t="shared" si="945"/>
        <v>252500</v>
      </c>
      <c r="BS50" s="84">
        <f t="shared" si="945"/>
        <v>252500</v>
      </c>
      <c r="BT50" s="84">
        <f t="shared" si="945"/>
        <v>252500</v>
      </c>
      <c r="BU50" s="84">
        <f t="shared" ref="BU50:BZ50" si="946">BU46+BU47</f>
        <v>252500</v>
      </c>
      <c r="BV50" s="84">
        <f t="shared" si="946"/>
        <v>252500</v>
      </c>
      <c r="BW50" s="84">
        <f t="shared" si="946"/>
        <v>252500</v>
      </c>
      <c r="BX50" s="84">
        <f t="shared" si="946"/>
        <v>252500</v>
      </c>
      <c r="BY50" s="84">
        <f t="shared" si="946"/>
        <v>252500</v>
      </c>
      <c r="BZ50" s="84">
        <f t="shared" si="946"/>
        <v>252500</v>
      </c>
      <c r="CA50" s="84">
        <f>BZ50</f>
        <v>252500</v>
      </c>
      <c r="CB50" s="84">
        <f>CB46+CB47</f>
        <v>252500</v>
      </c>
      <c r="CC50" s="84">
        <f t="shared" ref="CC50:CG50" si="947">CC46+CC47</f>
        <v>252500</v>
      </c>
      <c r="CD50" s="84">
        <f t="shared" si="947"/>
        <v>252500</v>
      </c>
      <c r="CE50" s="84">
        <f t="shared" si="947"/>
        <v>252500</v>
      </c>
      <c r="CF50" s="84">
        <f t="shared" si="947"/>
        <v>252500</v>
      </c>
      <c r="CG50" s="84">
        <f t="shared" si="947"/>
        <v>252500</v>
      </c>
      <c r="CH50" s="84">
        <f t="shared" ref="CH50:CM50" si="948">CH46+CH47</f>
        <v>252500</v>
      </c>
      <c r="CI50" s="84">
        <f t="shared" si="948"/>
        <v>252500</v>
      </c>
      <c r="CJ50" s="84">
        <f t="shared" si="948"/>
        <v>252500</v>
      </c>
      <c r="CK50" s="84">
        <f t="shared" si="948"/>
        <v>252500</v>
      </c>
      <c r="CL50" s="84">
        <f t="shared" si="948"/>
        <v>252500</v>
      </c>
      <c r="CM50" s="84">
        <f t="shared" si="948"/>
        <v>252500</v>
      </c>
      <c r="CN50" s="84">
        <f>CM50</f>
        <v>252500</v>
      </c>
      <c r="CO50" s="84">
        <f>CO46+CO47</f>
        <v>252500</v>
      </c>
      <c r="CP50" s="84">
        <f t="shared" ref="CP50:CT50" si="949">CP46+CP47</f>
        <v>252500</v>
      </c>
      <c r="CQ50" s="84">
        <f t="shared" si="949"/>
        <v>252500</v>
      </c>
      <c r="CR50" s="84">
        <f t="shared" si="949"/>
        <v>252500</v>
      </c>
      <c r="CS50" s="84">
        <f t="shared" si="949"/>
        <v>252500</v>
      </c>
      <c r="CT50" s="84">
        <f t="shared" si="949"/>
        <v>252500</v>
      </c>
      <c r="CU50" s="84">
        <f t="shared" ref="CU50:CZ50" si="950">CU46+CU47</f>
        <v>252500</v>
      </c>
      <c r="CV50" s="84">
        <f t="shared" si="950"/>
        <v>252500</v>
      </c>
      <c r="CW50" s="84">
        <f t="shared" si="950"/>
        <v>252500</v>
      </c>
      <c r="CX50" s="84">
        <f t="shared" si="950"/>
        <v>252500</v>
      </c>
      <c r="CY50" s="84">
        <f t="shared" si="950"/>
        <v>252500</v>
      </c>
      <c r="CZ50" s="84">
        <f t="shared" si="950"/>
        <v>252500</v>
      </c>
      <c r="DA50" s="84">
        <f>CZ50</f>
        <v>252500</v>
      </c>
      <c r="DB50" s="84">
        <f>DB46+DB47</f>
        <v>252500</v>
      </c>
      <c r="DC50" s="84">
        <f t="shared" ref="DC50:DG50" si="951">DC46+DC47</f>
        <v>252500</v>
      </c>
      <c r="DD50" s="84">
        <f t="shared" si="951"/>
        <v>252500</v>
      </c>
      <c r="DE50" s="84">
        <f t="shared" si="951"/>
        <v>252500</v>
      </c>
      <c r="DF50" s="84">
        <f t="shared" si="951"/>
        <v>252500</v>
      </c>
      <c r="DG50" s="84">
        <f t="shared" si="951"/>
        <v>252500</v>
      </c>
      <c r="DH50" s="84">
        <f t="shared" ref="DH50:DM50" si="952">DH46+DH47</f>
        <v>252500</v>
      </c>
      <c r="DI50" s="84">
        <f t="shared" si="952"/>
        <v>252500</v>
      </c>
      <c r="DJ50" s="84">
        <f t="shared" si="952"/>
        <v>252500</v>
      </c>
      <c r="DK50" s="84">
        <f t="shared" si="952"/>
        <v>252500</v>
      </c>
      <c r="DL50" s="84">
        <f t="shared" si="952"/>
        <v>252500</v>
      </c>
      <c r="DM50" s="84">
        <f t="shared" si="952"/>
        <v>252500</v>
      </c>
      <c r="DN50" s="84">
        <f>DM50</f>
        <v>252500</v>
      </c>
      <c r="DO50" s="84">
        <f>DO46+DO47</f>
        <v>252500</v>
      </c>
      <c r="DP50" s="84">
        <f t="shared" ref="DP50:DT50" si="953">DP46+DP47</f>
        <v>252500</v>
      </c>
      <c r="DQ50" s="84">
        <f t="shared" si="953"/>
        <v>252500</v>
      </c>
      <c r="DR50" s="84">
        <f t="shared" si="953"/>
        <v>252500</v>
      </c>
      <c r="DS50" s="84">
        <f t="shared" si="953"/>
        <v>252500</v>
      </c>
      <c r="DT50" s="84">
        <f t="shared" si="953"/>
        <v>252500</v>
      </c>
      <c r="DU50" s="84">
        <f t="shared" ref="DU50:DZ50" si="954">DU46+DU47</f>
        <v>252500</v>
      </c>
      <c r="DV50" s="84">
        <f t="shared" si="954"/>
        <v>252500</v>
      </c>
      <c r="DW50" s="84">
        <f t="shared" si="954"/>
        <v>252500</v>
      </c>
      <c r="DX50" s="84">
        <f t="shared" si="954"/>
        <v>252500</v>
      </c>
      <c r="DY50" s="84">
        <f t="shared" si="954"/>
        <v>252500</v>
      </c>
      <c r="DZ50" s="84">
        <f t="shared" si="954"/>
        <v>252500</v>
      </c>
      <c r="EA50" s="84">
        <f>DZ50</f>
        <v>252500</v>
      </c>
      <c r="EB50" s="84">
        <f>EB46+EB47</f>
        <v>252500</v>
      </c>
      <c r="EC50" s="84">
        <f t="shared" ref="EC50:EG50" si="955">EC46+EC47</f>
        <v>252500</v>
      </c>
      <c r="ED50" s="84">
        <f t="shared" si="955"/>
        <v>252500</v>
      </c>
      <c r="EE50" s="84">
        <f t="shared" si="955"/>
        <v>252500</v>
      </c>
      <c r="EF50" s="84">
        <f t="shared" si="955"/>
        <v>252500</v>
      </c>
      <c r="EG50" s="84">
        <f t="shared" si="955"/>
        <v>252500</v>
      </c>
      <c r="EH50" s="84">
        <f t="shared" ref="EH50:EM50" si="956">EH46+EH47</f>
        <v>252500</v>
      </c>
      <c r="EI50" s="84">
        <f t="shared" si="956"/>
        <v>252500</v>
      </c>
      <c r="EJ50" s="84">
        <f t="shared" si="956"/>
        <v>252500</v>
      </c>
      <c r="EK50" s="84">
        <f t="shared" si="956"/>
        <v>252500</v>
      </c>
      <c r="EL50" s="84">
        <f t="shared" si="956"/>
        <v>252500</v>
      </c>
      <c r="EM50" s="84">
        <f t="shared" si="956"/>
        <v>252500</v>
      </c>
      <c r="EN50" s="84">
        <f>EM50</f>
        <v>252500</v>
      </c>
      <c r="EO50" s="84">
        <f>EO46+EO47</f>
        <v>252500</v>
      </c>
      <c r="EP50" s="84">
        <f t="shared" ref="EP50:ET50" si="957">EP46+EP47</f>
        <v>252500</v>
      </c>
      <c r="EQ50" s="84">
        <f t="shared" si="957"/>
        <v>252500</v>
      </c>
      <c r="ER50" s="84">
        <f t="shared" si="957"/>
        <v>252500</v>
      </c>
      <c r="ES50" s="84">
        <f t="shared" si="957"/>
        <v>252500</v>
      </c>
      <c r="ET50" s="84">
        <f t="shared" si="957"/>
        <v>252500</v>
      </c>
      <c r="EU50" s="84">
        <f t="shared" ref="EU50:EZ50" si="958">EU46+EU47</f>
        <v>252500</v>
      </c>
      <c r="EV50" s="84">
        <f t="shared" si="958"/>
        <v>252500</v>
      </c>
      <c r="EW50" s="84">
        <f t="shared" si="958"/>
        <v>252500</v>
      </c>
      <c r="EX50" s="84">
        <f t="shared" si="958"/>
        <v>252500</v>
      </c>
      <c r="EY50" s="84">
        <f t="shared" si="958"/>
        <v>252500</v>
      </c>
      <c r="EZ50" s="84">
        <f t="shared" si="958"/>
        <v>252500</v>
      </c>
      <c r="FA50" s="84">
        <f>EZ50</f>
        <v>252500</v>
      </c>
      <c r="FB50" s="84">
        <f>FB46+FB47</f>
        <v>252500</v>
      </c>
      <c r="FC50" s="84">
        <f t="shared" ref="FC50:FG50" si="959">FC46+FC47</f>
        <v>252500</v>
      </c>
      <c r="FD50" s="84">
        <f t="shared" si="959"/>
        <v>252500</v>
      </c>
      <c r="FE50" s="84">
        <f t="shared" si="959"/>
        <v>252500</v>
      </c>
      <c r="FF50" s="84">
        <f t="shared" si="959"/>
        <v>252500</v>
      </c>
      <c r="FG50" s="84">
        <f t="shared" si="959"/>
        <v>252500</v>
      </c>
      <c r="FH50" s="84">
        <f t="shared" ref="FH50:FM50" si="960">FH46+FH47</f>
        <v>252500</v>
      </c>
      <c r="FI50" s="84">
        <f t="shared" si="960"/>
        <v>252500</v>
      </c>
      <c r="FJ50" s="84">
        <f t="shared" si="960"/>
        <v>252500</v>
      </c>
      <c r="FK50" s="84">
        <f t="shared" si="960"/>
        <v>252500</v>
      </c>
      <c r="FL50" s="84">
        <f t="shared" si="960"/>
        <v>252500</v>
      </c>
      <c r="FM50" s="84">
        <f t="shared" si="960"/>
        <v>252500</v>
      </c>
      <c r="FN50" s="84">
        <f>FM50</f>
        <v>252500</v>
      </c>
      <c r="FO50" s="84">
        <f>FO46+FO47</f>
        <v>252500</v>
      </c>
      <c r="FP50" s="84">
        <f t="shared" ref="FP50:FT50" si="961">FP46+FP47</f>
        <v>252500</v>
      </c>
      <c r="FQ50" s="84">
        <f t="shared" si="961"/>
        <v>252500</v>
      </c>
      <c r="FR50" s="84">
        <f t="shared" si="961"/>
        <v>252500</v>
      </c>
      <c r="FS50" s="84">
        <f t="shared" si="961"/>
        <v>252500</v>
      </c>
      <c r="FT50" s="84">
        <f t="shared" si="961"/>
        <v>252500</v>
      </c>
      <c r="FU50" s="84">
        <f t="shared" ref="FU50:FZ50" si="962">FU46+FU47+FU48</f>
        <v>252500</v>
      </c>
      <c r="FV50" s="84">
        <f t="shared" si="962"/>
        <v>252500</v>
      </c>
      <c r="FW50" s="84">
        <f t="shared" si="962"/>
        <v>252500</v>
      </c>
      <c r="FX50" s="84">
        <f t="shared" si="962"/>
        <v>252500</v>
      </c>
      <c r="FY50" s="84">
        <f t="shared" si="962"/>
        <v>252500</v>
      </c>
      <c r="FZ50" s="84">
        <f t="shared" si="962"/>
        <v>252500</v>
      </c>
      <c r="GA50" s="84">
        <f>FZ50</f>
        <v>252500</v>
      </c>
      <c r="GB50" s="84">
        <f>GB46+GB47</f>
        <v>252500</v>
      </c>
      <c r="GC50" s="84">
        <f t="shared" ref="GC50:GG50" si="963">GC46+GC47</f>
        <v>252500</v>
      </c>
      <c r="GD50" s="84">
        <f t="shared" si="963"/>
        <v>252500</v>
      </c>
      <c r="GE50" s="84">
        <f t="shared" si="963"/>
        <v>252500</v>
      </c>
      <c r="GF50" s="84">
        <f t="shared" si="963"/>
        <v>252500</v>
      </c>
      <c r="GG50" s="84">
        <f t="shared" si="963"/>
        <v>252500</v>
      </c>
      <c r="GH50" s="84">
        <f t="shared" ref="GH50:GM50" si="964">GH46+GH47+GH48</f>
        <v>252500</v>
      </c>
      <c r="GI50" s="84">
        <f t="shared" si="964"/>
        <v>252500</v>
      </c>
      <c r="GJ50" s="84">
        <f t="shared" si="964"/>
        <v>252500</v>
      </c>
      <c r="GK50" s="84">
        <f t="shared" si="964"/>
        <v>252500</v>
      </c>
      <c r="GL50" s="84">
        <f t="shared" si="964"/>
        <v>252500</v>
      </c>
      <c r="GM50" s="84">
        <f t="shared" si="964"/>
        <v>2500</v>
      </c>
      <c r="GN50" s="84">
        <f>GM50</f>
        <v>2500</v>
      </c>
      <c r="GO50" s="84">
        <f>GO46+GO47</f>
        <v>2500</v>
      </c>
      <c r="GP50" s="84">
        <f t="shared" ref="GP50:GT50" si="965">GP46+GP47</f>
        <v>2500</v>
      </c>
      <c r="GQ50" s="84">
        <f t="shared" si="965"/>
        <v>2500</v>
      </c>
      <c r="GR50" s="84">
        <f t="shared" si="965"/>
        <v>2500</v>
      </c>
      <c r="GS50" s="84">
        <f t="shared" si="965"/>
        <v>2500</v>
      </c>
      <c r="GT50" s="84">
        <f t="shared" si="965"/>
        <v>2500</v>
      </c>
      <c r="GU50" s="84"/>
      <c r="GV50" s="84"/>
      <c r="GW50" s="84"/>
      <c r="GX50" s="84"/>
      <c r="GY50" s="84"/>
      <c r="GZ50" s="84"/>
      <c r="HA50" s="84"/>
      <c r="HB50" s="84"/>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4"/>
      <c r="IW50" s="84"/>
      <c r="IX50" s="84"/>
      <c r="IY50" s="84"/>
      <c r="IZ50" s="84"/>
      <c r="JA50" s="84"/>
      <c r="JB50" s="84"/>
      <c r="JC50" s="84"/>
      <c r="JD50" s="84"/>
      <c r="JE50" s="84"/>
      <c r="JF50" s="84"/>
      <c r="JG50" s="84"/>
      <c r="JH50" s="84"/>
      <c r="JI50" s="84"/>
      <c r="JJ50" s="84"/>
      <c r="JK50" s="84"/>
      <c r="JL50" s="84"/>
      <c r="JM50" s="84"/>
      <c r="JN50" s="84"/>
      <c r="JO50" s="84"/>
      <c r="JP50" s="84"/>
      <c r="JQ50" s="84"/>
      <c r="JR50" s="84"/>
      <c r="JS50" s="84"/>
      <c r="JT50" s="84"/>
      <c r="JU50" s="84"/>
      <c r="JV50" s="84"/>
      <c r="JW50" s="84"/>
      <c r="JX50" s="84"/>
      <c r="JY50" s="84"/>
      <c r="JZ50" s="84"/>
      <c r="KA50" s="84"/>
      <c r="KB50" s="84"/>
      <c r="KC50" s="84"/>
      <c r="KD50" s="84"/>
      <c r="KE50" s="84"/>
      <c r="KF50" s="84"/>
      <c r="KG50" s="84"/>
      <c r="KH50" s="84"/>
      <c r="KI50" s="84"/>
      <c r="KJ50" s="84"/>
      <c r="KK50" s="84"/>
      <c r="KL50" s="84"/>
      <c r="KM50" s="84"/>
      <c r="KN50" s="84"/>
      <c r="KO50" s="84"/>
      <c r="KP50" s="84"/>
      <c r="KQ50" s="84"/>
      <c r="KR50" s="84"/>
      <c r="KS50" s="84"/>
      <c r="KT50" s="84"/>
      <c r="KU50" s="84"/>
      <c r="KV50" s="84"/>
      <c r="KW50" s="84"/>
      <c r="KX50" s="84"/>
      <c r="KY50" s="84"/>
      <c r="KZ50" s="84"/>
      <c r="LA50" s="84"/>
      <c r="LB50" s="84"/>
      <c r="LC50" s="84"/>
      <c r="LD50" s="84"/>
      <c r="LE50" s="84"/>
      <c r="LF50" s="84"/>
      <c r="LG50" s="84"/>
      <c r="LH50" s="84"/>
      <c r="LI50" s="84"/>
      <c r="LJ50" s="84"/>
      <c r="LK50" s="84"/>
      <c r="LL50" s="84"/>
      <c r="LM50" s="84"/>
      <c r="LN50" s="84"/>
    </row>
    <row r="52" spans="1:327">
      <c r="A52" s="559" t="s">
        <v>248</v>
      </c>
      <c r="B52" s="286"/>
      <c r="C52" s="286"/>
      <c r="D52" s="286"/>
      <c r="E52" s="286"/>
      <c r="F52" s="286"/>
      <c r="G52" s="286"/>
      <c r="H52" s="286"/>
      <c r="I52" s="286"/>
      <c r="J52" s="286"/>
      <c r="K52" s="286"/>
      <c r="L52" s="286"/>
      <c r="M52" s="286"/>
      <c r="N52" s="588">
        <f>+(AG50*'Investuotojo grąža'!$B$11+('Investuotojas ir Finansuotojas'!AG42+AH41+'Investuotojas ir Finansuotojas'!AG36+AH34)*'Dalyvio prielaidos'!$E$160*(1-'Bazinės prielaidos'!$E$18)+('Investuotojas ir Finansuotojas'!AG27+AH22)*('Dalyvio prielaidos'!E144+'Dalyvio prielaidos'!E146)*(1-'Bazinės prielaidos'!$E$18))/('Investuotojas ir Finansuotojas'!AG27+AH22+'Investuotojas ir Finansuotojas'!AG36+AH34+'Investuotojas ir Finansuotojas'!AG42+AH41+'Investuotojas ir Finansuotojas'!AG50)</f>
        <v>9.0385221875674174E-2</v>
      </c>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606" t="s">
        <v>405</v>
      </c>
      <c r="AT52" s="25">
        <f>AT64+'Dalyvio prielaidos'!$E$161</f>
        <v>126022.72727272728</v>
      </c>
      <c r="AU52" s="15"/>
      <c r="AV52" s="15"/>
      <c r="AW52" s="15"/>
      <c r="AX52" s="15"/>
      <c r="AY52" s="15"/>
      <c r="AZ52" s="15"/>
      <c r="BA52" s="15"/>
      <c r="BB52" s="15"/>
      <c r="BC52" s="15"/>
      <c r="BD52" s="15"/>
      <c r="BE52" s="15"/>
      <c r="BF52" s="606" t="s">
        <v>405</v>
      </c>
      <c r="BG52" s="25">
        <f>BG64+'Dalyvio prielaidos'!$E$161</f>
        <v>122840.90909090912</v>
      </c>
      <c r="BH52" s="15"/>
      <c r="BI52" s="15"/>
      <c r="BJ52" s="15"/>
      <c r="BK52" s="15"/>
      <c r="BL52" s="15"/>
      <c r="BM52" s="15"/>
      <c r="BN52" s="15"/>
      <c r="BO52" s="15"/>
      <c r="BP52" s="15"/>
      <c r="BQ52" s="15"/>
      <c r="BR52" s="15"/>
      <c r="BS52" s="606" t="s">
        <v>405</v>
      </c>
      <c r="BT52" s="25">
        <f>BT64+'Dalyvio prielaidos'!$E$161</f>
        <v>119659.09090909094</v>
      </c>
      <c r="BU52" s="15"/>
      <c r="BV52" s="15"/>
      <c r="BW52" s="15"/>
      <c r="BX52" s="15"/>
      <c r="BY52" s="15"/>
      <c r="BZ52" s="15"/>
      <c r="CA52" s="15"/>
      <c r="CB52" s="15"/>
      <c r="CC52" s="15"/>
      <c r="CD52" s="15"/>
      <c r="CE52" s="15"/>
      <c r="CF52" s="606" t="s">
        <v>405</v>
      </c>
      <c r="CG52" s="25">
        <f>CG64+'Dalyvio prielaidos'!$E$161</f>
        <v>116477.27272727275</v>
      </c>
      <c r="CH52" s="15"/>
      <c r="CI52" s="15"/>
      <c r="CJ52" s="15"/>
      <c r="CK52" s="15"/>
      <c r="CL52" s="15"/>
      <c r="CM52" s="15"/>
      <c r="CN52" s="15"/>
      <c r="CO52" s="15"/>
      <c r="CP52" s="15"/>
      <c r="CQ52" s="15"/>
      <c r="CR52" s="15"/>
      <c r="CS52" s="606" t="s">
        <v>405</v>
      </c>
      <c r="CT52" s="25">
        <f>CT64+'Dalyvio prielaidos'!$E$161</f>
        <v>113295.45454545459</v>
      </c>
      <c r="CU52" s="15"/>
      <c r="CV52" s="15"/>
      <c r="CW52" s="15"/>
      <c r="CX52" s="15"/>
      <c r="CY52" s="15"/>
      <c r="CZ52" s="15"/>
      <c r="DA52" s="15"/>
      <c r="DB52" s="15"/>
      <c r="DC52" s="15"/>
      <c r="DD52" s="15"/>
      <c r="DE52" s="15"/>
      <c r="DF52" s="606" t="s">
        <v>405</v>
      </c>
      <c r="DG52" s="25">
        <f>DG64+'Dalyvio prielaidos'!$E$161</f>
        <v>110113.63636363641</v>
      </c>
      <c r="DH52" s="15"/>
      <c r="DI52" s="15"/>
      <c r="DJ52" s="15"/>
      <c r="DK52" s="15"/>
      <c r="DL52" s="15"/>
      <c r="DM52" s="15"/>
      <c r="DN52" s="15"/>
      <c r="DO52" s="15"/>
      <c r="DP52" s="15"/>
      <c r="DQ52" s="15"/>
      <c r="DR52" s="15"/>
      <c r="DS52" s="606" t="s">
        <v>405</v>
      </c>
      <c r="DT52" s="25">
        <f>DT64+'Dalyvio prielaidos'!$E$161</f>
        <v>106931.81818181822</v>
      </c>
      <c r="DU52" s="15"/>
      <c r="DV52" s="15"/>
      <c r="DW52" s="15"/>
      <c r="DX52" s="15"/>
      <c r="DY52" s="15"/>
      <c r="DZ52" s="15"/>
      <c r="EA52" s="15"/>
      <c r="EB52" s="15"/>
      <c r="EC52" s="15"/>
      <c r="ED52" s="15"/>
      <c r="EE52" s="15"/>
      <c r="EF52" s="606" t="s">
        <v>405</v>
      </c>
      <c r="EG52" s="25">
        <f>EG64+'Dalyvio prielaidos'!$E$161</f>
        <v>103750.00000000004</v>
      </c>
      <c r="EH52" s="15"/>
      <c r="EI52" s="15"/>
      <c r="EJ52" s="15"/>
      <c r="EK52" s="15"/>
      <c r="EL52" s="15"/>
      <c r="EM52" s="15"/>
      <c r="EN52" s="15"/>
      <c r="EO52" s="15"/>
      <c r="EP52" s="15"/>
      <c r="EQ52" s="15"/>
      <c r="ER52" s="15"/>
      <c r="ES52" s="606" t="s">
        <v>405</v>
      </c>
      <c r="ET52" s="25">
        <f>ET64+'Dalyvio prielaidos'!$E$161</f>
        <v>100568.18181818185</v>
      </c>
      <c r="EU52" s="15"/>
      <c r="EV52" s="15"/>
      <c r="EW52" s="15"/>
      <c r="EX52" s="15"/>
      <c r="EY52" s="15"/>
      <c r="EZ52" s="15"/>
      <c r="FA52" s="15"/>
      <c r="FB52" s="15"/>
      <c r="FC52" s="15"/>
      <c r="FD52" s="15"/>
      <c r="FE52" s="15"/>
      <c r="FF52" s="606" t="s">
        <v>405</v>
      </c>
      <c r="FG52" s="25">
        <f>FG64+'Dalyvio prielaidos'!$E$161</f>
        <v>97386.363636363676</v>
      </c>
      <c r="FH52" s="15"/>
      <c r="FI52" s="15"/>
      <c r="FJ52" s="15"/>
      <c r="FK52" s="15"/>
      <c r="FL52" s="15"/>
      <c r="FM52" s="15"/>
      <c r="FN52" s="15"/>
      <c r="FO52" s="15"/>
      <c r="FP52" s="15"/>
      <c r="FQ52" s="15"/>
      <c r="FR52" s="15"/>
      <c r="FS52" s="606" t="s">
        <v>405</v>
      </c>
      <c r="FT52" s="25">
        <f>FT64+'Dalyvio prielaidos'!$E$161</f>
        <v>94204.5454545455</v>
      </c>
      <c r="FU52" s="15"/>
      <c r="FV52" s="15"/>
      <c r="FW52" s="15"/>
      <c r="FX52" s="15"/>
      <c r="FY52" s="15"/>
      <c r="FZ52" s="15"/>
      <c r="GA52" s="15"/>
      <c r="GB52" s="15"/>
      <c r="GC52" s="15"/>
      <c r="GD52" s="15"/>
      <c r="GE52" s="15"/>
      <c r="GF52" s="606" t="s">
        <v>405</v>
      </c>
      <c r="GG52" s="25">
        <f>GG64+'Dalyvio prielaidos'!$E$161</f>
        <v>2500.0000000000487</v>
      </c>
      <c r="GH52" s="15"/>
      <c r="GI52" s="15"/>
      <c r="GJ52" s="15"/>
      <c r="GK52" s="15"/>
      <c r="GL52" s="606" t="s">
        <v>405</v>
      </c>
      <c r="GM52" s="25">
        <f>GM64+'Dalyvio prielaidos'!$E$161</f>
        <v>2500.0000000000487</v>
      </c>
      <c r="GN52" s="15"/>
      <c r="GO52" s="15"/>
      <c r="GP52" s="15"/>
      <c r="GQ52" s="15"/>
      <c r="GR52" s="15"/>
      <c r="GS52" s="606" t="s">
        <v>405</v>
      </c>
      <c r="GT52" s="25">
        <f>GT64+'Dalyvio prielaidos'!$E$161</f>
        <v>2500</v>
      </c>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5"/>
      <c r="JP52" s="15"/>
      <c r="JQ52" s="15"/>
      <c r="JR52" s="15"/>
      <c r="JS52" s="15"/>
      <c r="JT52" s="15"/>
      <c r="JU52" s="15"/>
      <c r="JV52" s="15"/>
      <c r="JW52" s="15"/>
      <c r="JX52" s="15"/>
      <c r="JY52" s="15"/>
      <c r="JZ52" s="15"/>
      <c r="KA52" s="15"/>
      <c r="KB52" s="15"/>
      <c r="KC52" s="15"/>
      <c r="KD52" s="15"/>
      <c r="KE52" s="15"/>
      <c r="KF52" s="15"/>
      <c r="KG52" s="15"/>
      <c r="KH52" s="15"/>
      <c r="KI52" s="15"/>
      <c r="KJ52" s="15"/>
      <c r="KK52" s="15"/>
      <c r="KL52" s="15"/>
      <c r="KM52" s="15"/>
      <c r="KN52" s="15"/>
      <c r="KO52" s="15"/>
      <c r="KP52" s="15"/>
      <c r="KQ52" s="15"/>
      <c r="KR52" s="15"/>
      <c r="KS52" s="15"/>
      <c r="KT52" s="15"/>
      <c r="KU52" s="15"/>
      <c r="KV52" s="15"/>
      <c r="KW52" s="15"/>
      <c r="KX52" s="15"/>
      <c r="KY52" s="15"/>
      <c r="KZ52" s="15"/>
      <c r="LA52" s="15"/>
      <c r="LB52" s="15"/>
      <c r="LC52" s="15"/>
      <c r="LD52" s="15"/>
      <c r="LE52" s="15"/>
      <c r="LF52" s="15"/>
      <c r="LG52" s="15"/>
      <c r="LH52" s="15"/>
      <c r="LI52" s="15"/>
      <c r="LJ52" s="15"/>
      <c r="LK52" s="15"/>
      <c r="LL52" s="15"/>
      <c r="LM52" s="15"/>
      <c r="LN52" s="15"/>
    </row>
    <row r="53" spans="1:327" s="58" customFormat="1">
      <c r="A53" s="283"/>
      <c r="B53" s="283"/>
      <c r="C53" s="283"/>
      <c r="D53" s="283"/>
      <c r="E53" s="283"/>
      <c r="F53" s="283"/>
      <c r="G53" s="283"/>
      <c r="H53" s="283"/>
      <c r="I53" s="283"/>
      <c r="J53" s="283"/>
      <c r="K53" s="283"/>
      <c r="L53" s="283"/>
      <c r="M53" s="283"/>
      <c r="N53" s="383"/>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N53" s="117"/>
      <c r="AO53" s="117"/>
      <c r="AP53" s="117"/>
      <c r="AQ53" s="117"/>
      <c r="AR53" s="117"/>
      <c r="AS53" s="607" t="s">
        <v>406</v>
      </c>
      <c r="AT53" s="84">
        <f>'Finansinės ataskaitos'!AT40-AT52</f>
        <v>218212.38694103912</v>
      </c>
      <c r="AU53" s="117"/>
      <c r="AV53" s="117"/>
      <c r="AW53" s="117"/>
      <c r="AX53" s="117"/>
      <c r="AY53" s="117"/>
      <c r="AZ53" s="117"/>
      <c r="BA53" s="117"/>
      <c r="BB53" s="117"/>
      <c r="BC53" s="117"/>
      <c r="BD53" s="117"/>
      <c r="BE53" s="117"/>
      <c r="BF53" s="607" t="s">
        <v>406</v>
      </c>
      <c r="BG53" s="84">
        <f>'Finansinės ataskaitos'!BG40-BG52</f>
        <v>265199.64794103918</v>
      </c>
      <c r="BH53" s="117"/>
      <c r="BI53" s="117"/>
      <c r="BJ53" s="117"/>
      <c r="BK53" s="117"/>
      <c r="BL53" s="117"/>
      <c r="BM53" s="117"/>
      <c r="BN53" s="117"/>
      <c r="BO53" s="117"/>
      <c r="BP53" s="117"/>
      <c r="BQ53" s="117"/>
      <c r="BR53" s="117"/>
      <c r="BS53" s="607" t="s">
        <v>406</v>
      </c>
      <c r="BT53" s="84">
        <f>'Finansinės ataskaitos'!BT40-BT52</f>
        <v>318841.61637103913</v>
      </c>
      <c r="BU53" s="117"/>
      <c r="BV53" s="117"/>
      <c r="BW53" s="117"/>
      <c r="BX53" s="117"/>
      <c r="BY53" s="117"/>
      <c r="BZ53" s="117"/>
      <c r="CA53" s="117"/>
      <c r="CB53" s="117"/>
      <c r="CC53" s="117"/>
      <c r="CD53" s="117"/>
      <c r="CE53" s="117"/>
      <c r="CF53" s="607" t="s">
        <v>406</v>
      </c>
      <c r="CG53" s="84">
        <f>'Finansinės ataskaitos'!CG40-CG52</f>
        <v>379337.93345393904</v>
      </c>
      <c r="CH53" s="117"/>
      <c r="CI53" s="117"/>
      <c r="CJ53" s="117"/>
      <c r="CK53" s="117"/>
      <c r="CL53" s="117"/>
      <c r="CM53" s="117"/>
      <c r="CN53" s="117"/>
      <c r="CO53" s="117"/>
      <c r="CP53" s="117"/>
      <c r="CQ53" s="117"/>
      <c r="CR53" s="117"/>
      <c r="CS53" s="607" t="s">
        <v>406</v>
      </c>
      <c r="CT53" s="84">
        <f>'Finansinės ataskaitos'!CT40-CT52</f>
        <v>446894.22964932595</v>
      </c>
      <c r="CU53" s="117"/>
      <c r="CV53" s="117"/>
      <c r="CW53" s="117"/>
      <c r="CX53" s="117"/>
      <c r="CY53" s="117"/>
      <c r="CZ53" s="117"/>
      <c r="DA53" s="117"/>
      <c r="DB53" s="117"/>
      <c r="DC53" s="117"/>
      <c r="DD53" s="117"/>
      <c r="DE53" s="117"/>
      <c r="DF53" s="607" t="s">
        <v>406</v>
      </c>
      <c r="DG53" s="84">
        <f>'Finansinės ataskaitos'!DG40-DG52</f>
        <v>521722.30433057417</v>
      </c>
      <c r="DH53" s="117"/>
      <c r="DI53" s="117"/>
      <c r="DJ53" s="117"/>
      <c r="DK53" s="117"/>
      <c r="DL53" s="117"/>
      <c r="DM53" s="117"/>
      <c r="DN53" s="117"/>
      <c r="DO53" s="117"/>
      <c r="DP53" s="117"/>
      <c r="DQ53" s="117"/>
      <c r="DR53" s="117"/>
      <c r="DS53" s="607" t="s">
        <v>406</v>
      </c>
      <c r="DT53" s="84">
        <f>'Finansinės ataskaitos'!DT40-DT52</f>
        <v>604040.31085226021</v>
      </c>
      <c r="DU53" s="117"/>
      <c r="DV53" s="117"/>
      <c r="DW53" s="117"/>
      <c r="DX53" s="117"/>
      <c r="DY53" s="117"/>
      <c r="DZ53" s="117"/>
      <c r="EA53" s="117"/>
      <c r="EB53" s="117"/>
      <c r="EC53" s="117"/>
      <c r="ED53" s="117"/>
      <c r="EE53" s="117"/>
      <c r="EF53" s="607" t="s">
        <v>406</v>
      </c>
      <c r="EG53" s="84">
        <f>'Finansinės ataskaitos'!EG40-EG52</f>
        <v>694072.94716959703</v>
      </c>
      <c r="EH53" s="117"/>
      <c r="EI53" s="117"/>
      <c r="EJ53" s="117"/>
      <c r="EK53" s="117"/>
      <c r="EL53" s="117"/>
      <c r="EM53" s="117"/>
      <c r="EN53" s="117"/>
      <c r="EO53" s="117"/>
      <c r="EP53" s="117"/>
      <c r="EQ53" s="117"/>
      <c r="ER53" s="117"/>
      <c r="ES53" s="607" t="s">
        <v>406</v>
      </c>
      <c r="ET53" s="84">
        <f>'Finansinės ataskaitos'!ET40-ET52</f>
        <v>792051.65217645373</v>
      </c>
      <c r="EU53" s="117"/>
      <c r="EV53" s="117"/>
      <c r="EW53" s="117"/>
      <c r="EX53" s="117"/>
      <c r="EY53" s="117"/>
      <c r="EZ53" s="117"/>
      <c r="FA53" s="117"/>
      <c r="FB53" s="117"/>
      <c r="FC53" s="117"/>
      <c r="FD53" s="117"/>
      <c r="FE53" s="117"/>
      <c r="FF53" s="607" t="s">
        <v>406</v>
      </c>
      <c r="FG53" s="84">
        <f>'Finansinės ataskaitos'!FG40-FG52</f>
        <v>898214.80793351633</v>
      </c>
      <c r="FH53" s="117"/>
      <c r="FI53" s="117"/>
      <c r="FJ53" s="117"/>
      <c r="FK53" s="117"/>
      <c r="FL53" s="117"/>
      <c r="FM53" s="117"/>
      <c r="FN53" s="117"/>
      <c r="FO53" s="117"/>
      <c r="FP53" s="117"/>
      <c r="FQ53" s="117"/>
      <c r="FR53" s="117"/>
      <c r="FS53" s="607" t="s">
        <v>406</v>
      </c>
      <c r="FT53" s="84">
        <f>'Finansinės ataskaitos'!FT40-FT52</f>
        <v>1012807.9479632907</v>
      </c>
      <c r="FU53" s="117"/>
      <c r="FV53" s="117"/>
      <c r="FW53" s="117"/>
      <c r="FX53" s="117"/>
      <c r="FY53" s="117"/>
      <c r="FZ53" s="117"/>
      <c r="GA53" s="117"/>
      <c r="GB53" s="117"/>
      <c r="GC53" s="117"/>
      <c r="GD53" s="117"/>
      <c r="GE53" s="117"/>
      <c r="GF53" s="607" t="s">
        <v>406</v>
      </c>
      <c r="GG53" s="84">
        <f>'Finansinės ataskaitos'!GG40-GG52</f>
        <v>1136083.9717939582</v>
      </c>
      <c r="GH53" s="117"/>
      <c r="GI53" s="117"/>
      <c r="GJ53" s="117"/>
      <c r="GK53" s="117"/>
      <c r="GL53" s="607" t="s">
        <v>406</v>
      </c>
      <c r="GM53" s="84">
        <f>'Finansinės ataskaitos'!GM40-GM52</f>
        <v>1199924.7842794694</v>
      </c>
      <c r="GN53" s="117"/>
      <c r="GO53" s="117"/>
      <c r="GP53" s="117"/>
      <c r="GQ53" s="117"/>
      <c r="GR53" s="117"/>
      <c r="GS53" s="607" t="s">
        <v>406</v>
      </c>
      <c r="GT53" s="84">
        <f>'Finansinės ataskaitos'!GT40-GT52</f>
        <v>-2500</v>
      </c>
      <c r="GU53" s="117"/>
      <c r="GV53" s="117"/>
      <c r="GW53" s="117"/>
      <c r="GX53" s="117"/>
      <c r="GY53" s="117"/>
      <c r="GZ53" s="117"/>
      <c r="HA53" s="117"/>
      <c r="HB53" s="117"/>
      <c r="HC53" s="117"/>
      <c r="HD53" s="117"/>
      <c r="HE53" s="117"/>
      <c r="HF53" s="117"/>
      <c r="HG53" s="117"/>
      <c r="HH53" s="117"/>
      <c r="HI53" s="117"/>
      <c r="HJ53" s="117"/>
      <c r="HK53" s="117"/>
      <c r="HL53" s="117"/>
      <c r="HM53" s="117"/>
      <c r="HN53" s="117"/>
      <c r="HO53" s="117"/>
      <c r="HP53" s="117"/>
      <c r="HQ53" s="117"/>
      <c r="HR53" s="117"/>
      <c r="HS53" s="117"/>
      <c r="HT53" s="117"/>
      <c r="HU53" s="117"/>
      <c r="HV53" s="117"/>
      <c r="HW53" s="117"/>
      <c r="HX53" s="117"/>
      <c r="HY53" s="117"/>
      <c r="HZ53" s="117"/>
      <c r="IA53" s="117"/>
      <c r="IB53" s="117"/>
      <c r="IC53" s="117"/>
      <c r="ID53" s="117"/>
      <c r="IE53" s="117"/>
      <c r="IF53" s="117"/>
      <c r="IG53" s="117"/>
      <c r="IH53" s="117"/>
      <c r="II53" s="117"/>
      <c r="IJ53" s="117"/>
      <c r="IK53" s="117"/>
      <c r="IL53" s="117"/>
      <c r="IM53" s="117"/>
      <c r="IN53" s="117"/>
      <c r="IO53" s="117"/>
      <c r="IP53" s="117"/>
      <c r="IQ53" s="117"/>
      <c r="IR53" s="117"/>
      <c r="IS53" s="117"/>
      <c r="IT53" s="117"/>
      <c r="IU53" s="117"/>
      <c r="IV53" s="117"/>
      <c r="IW53" s="117"/>
      <c r="IX53" s="117"/>
      <c r="IY53" s="117"/>
      <c r="IZ53" s="117"/>
      <c r="JA53" s="117"/>
      <c r="JB53" s="117"/>
      <c r="JC53" s="117"/>
      <c r="JD53" s="117"/>
      <c r="JE53" s="117"/>
      <c r="JF53" s="117"/>
      <c r="JG53" s="117"/>
      <c r="JH53" s="117"/>
      <c r="JI53" s="117"/>
      <c r="JJ53" s="117"/>
      <c r="JK53" s="117"/>
      <c r="JL53" s="117"/>
      <c r="JM53" s="117"/>
      <c r="JN53" s="117"/>
      <c r="JO53" s="117"/>
      <c r="JP53" s="117"/>
      <c r="JQ53" s="117"/>
      <c r="JR53" s="117"/>
      <c r="JS53" s="117"/>
      <c r="JT53" s="117"/>
      <c r="JU53" s="117"/>
      <c r="JV53" s="117"/>
      <c r="JW53" s="117"/>
      <c r="JX53" s="117"/>
      <c r="JY53" s="117"/>
      <c r="JZ53" s="117"/>
      <c r="KA53" s="117"/>
      <c r="KB53" s="117"/>
      <c r="KC53" s="117"/>
      <c r="KD53" s="117"/>
      <c r="KE53" s="117"/>
      <c r="KF53" s="117"/>
      <c r="KG53" s="117"/>
      <c r="KH53" s="117"/>
      <c r="KI53" s="117"/>
      <c r="KJ53" s="117"/>
      <c r="KK53" s="117"/>
      <c r="KL53" s="117"/>
      <c r="KM53" s="117"/>
      <c r="KN53" s="117"/>
      <c r="KO53" s="117"/>
      <c r="KP53" s="117"/>
      <c r="KQ53" s="117"/>
      <c r="KR53" s="117"/>
      <c r="KS53" s="117"/>
      <c r="KT53" s="117"/>
      <c r="KU53" s="117"/>
      <c r="KV53" s="117"/>
      <c r="KW53" s="117"/>
      <c r="KX53" s="117"/>
      <c r="KY53" s="117"/>
      <c r="KZ53" s="117"/>
      <c r="LA53" s="117"/>
      <c r="LB53" s="117"/>
      <c r="LC53" s="117"/>
      <c r="LD53" s="117"/>
      <c r="LE53" s="117"/>
      <c r="LF53" s="117"/>
      <c r="LG53" s="117"/>
      <c r="LH53" s="117"/>
      <c r="LI53" s="117"/>
      <c r="LJ53" s="117"/>
      <c r="LK53" s="117"/>
      <c r="LL53" s="117"/>
      <c r="LM53" s="117"/>
      <c r="LN53" s="117"/>
    </row>
    <row r="54" spans="1:327">
      <c r="BA54" s="15"/>
    </row>
    <row r="55" spans="1:327" s="58" customFormat="1">
      <c r="A55" s="284" t="s">
        <v>260</v>
      </c>
      <c r="B55" s="84">
        <f t="shared" ref="B55:L55" si="966">-B26</f>
        <v>0</v>
      </c>
      <c r="C55" s="84">
        <f t="shared" si="966"/>
        <v>0</v>
      </c>
      <c r="D55" s="84">
        <f t="shared" si="966"/>
        <v>0</v>
      </c>
      <c r="E55" s="84">
        <f t="shared" si="966"/>
        <v>0</v>
      </c>
      <c r="F55" s="84">
        <f t="shared" si="966"/>
        <v>0</v>
      </c>
      <c r="G55" s="84">
        <f t="shared" si="966"/>
        <v>0</v>
      </c>
      <c r="H55" s="84">
        <f t="shared" si="966"/>
        <v>0</v>
      </c>
      <c r="I55" s="84">
        <f t="shared" si="966"/>
        <v>0</v>
      </c>
      <c r="J55" s="84">
        <f t="shared" si="966"/>
        <v>0</v>
      </c>
      <c r="K55" s="84">
        <f t="shared" si="966"/>
        <v>0</v>
      </c>
      <c r="L55" s="84">
        <f t="shared" si="966"/>
        <v>0</v>
      </c>
      <c r="M55" s="84">
        <f t="shared" ref="M55" si="967">-M26</f>
        <v>0</v>
      </c>
      <c r="N55" s="84">
        <f>SUM(B55:M55)</f>
        <v>0</v>
      </c>
      <c r="O55" s="84">
        <f t="shared" ref="O55:Y55" si="968">-O26</f>
        <v>0</v>
      </c>
      <c r="P55" s="84">
        <f t="shared" si="968"/>
        <v>0</v>
      </c>
      <c r="Q55" s="84">
        <f t="shared" si="968"/>
        <v>0</v>
      </c>
      <c r="R55" s="84">
        <f t="shared" si="968"/>
        <v>0</v>
      </c>
      <c r="S55" s="84">
        <f t="shared" si="968"/>
        <v>0</v>
      </c>
      <c r="T55" s="84">
        <f t="shared" si="968"/>
        <v>0</v>
      </c>
      <c r="U55" s="84">
        <f t="shared" si="968"/>
        <v>0</v>
      </c>
      <c r="V55" s="84">
        <f t="shared" si="968"/>
        <v>0</v>
      </c>
      <c r="W55" s="84">
        <f t="shared" si="968"/>
        <v>0</v>
      </c>
      <c r="X55" s="84">
        <f t="shared" si="968"/>
        <v>0</v>
      </c>
      <c r="Y55" s="84">
        <f t="shared" si="968"/>
        <v>0</v>
      </c>
      <c r="Z55" s="84">
        <f t="shared" ref="Z55" si="969">-Z26</f>
        <v>0</v>
      </c>
      <c r="AA55" s="84">
        <f>SUM(O55:Z55)</f>
        <v>0</v>
      </c>
      <c r="AB55" s="84">
        <f t="shared" ref="AB55:AL55" si="970">-AB26</f>
        <v>0</v>
      </c>
      <c r="AC55" s="84">
        <f t="shared" si="970"/>
        <v>0</v>
      </c>
      <c r="AD55" s="84">
        <f t="shared" si="970"/>
        <v>0</v>
      </c>
      <c r="AE55" s="84">
        <f t="shared" si="970"/>
        <v>0</v>
      </c>
      <c r="AF55" s="84">
        <f t="shared" si="970"/>
        <v>0</v>
      </c>
      <c r="AG55" s="84">
        <f t="shared" si="970"/>
        <v>0</v>
      </c>
      <c r="AH55" s="84">
        <f t="shared" si="970"/>
        <v>0</v>
      </c>
      <c r="AI55" s="84">
        <f t="shared" si="970"/>
        <v>0</v>
      </c>
      <c r="AJ55" s="84">
        <f t="shared" si="970"/>
        <v>0</v>
      </c>
      <c r="AK55" s="84">
        <f t="shared" si="970"/>
        <v>0</v>
      </c>
      <c r="AL55" s="84">
        <f t="shared" si="970"/>
        <v>0</v>
      </c>
      <c r="AM55" s="84">
        <f>-AM26</f>
        <v>0</v>
      </c>
      <c r="AN55" s="84">
        <f>SUM(AB55:AM55)</f>
        <v>0</v>
      </c>
      <c r="AO55" s="84">
        <f>-AO26</f>
        <v>15151.515151515152</v>
      </c>
      <c r="AP55" s="84">
        <f t="shared" ref="AP55:AZ55" si="971">-AP26</f>
        <v>15151.515151515152</v>
      </c>
      <c r="AQ55" s="84">
        <f t="shared" si="971"/>
        <v>15151.515151515152</v>
      </c>
      <c r="AR55" s="84">
        <f t="shared" si="971"/>
        <v>15151.515151515152</v>
      </c>
      <c r="AS55" s="84">
        <f t="shared" si="971"/>
        <v>15151.515151515152</v>
      </c>
      <c r="AT55" s="84">
        <f t="shared" si="971"/>
        <v>15151.515151515152</v>
      </c>
      <c r="AU55" s="84">
        <f t="shared" si="971"/>
        <v>15151.515151515152</v>
      </c>
      <c r="AV55" s="84">
        <f t="shared" si="971"/>
        <v>15151.515151515152</v>
      </c>
      <c r="AW55" s="84">
        <f t="shared" si="971"/>
        <v>15151.515151515152</v>
      </c>
      <c r="AX55" s="84">
        <f t="shared" si="971"/>
        <v>15151.515151515152</v>
      </c>
      <c r="AY55" s="84">
        <f t="shared" si="971"/>
        <v>15151.515151515152</v>
      </c>
      <c r="AZ55" s="84">
        <f t="shared" si="971"/>
        <v>15151.515151515152</v>
      </c>
      <c r="BA55" s="84">
        <f>SUM(AO55:AZ55)</f>
        <v>181818.18181818177</v>
      </c>
      <c r="BB55" s="84">
        <f>-BB26</f>
        <v>15151.515151515152</v>
      </c>
      <c r="BC55" s="84">
        <f t="shared" ref="BC55:BM55" si="972">-BC26</f>
        <v>15151.515151515152</v>
      </c>
      <c r="BD55" s="84">
        <f t="shared" si="972"/>
        <v>15151.515151515152</v>
      </c>
      <c r="BE55" s="84">
        <f t="shared" si="972"/>
        <v>15151.515151515152</v>
      </c>
      <c r="BF55" s="84">
        <f t="shared" si="972"/>
        <v>15151.515151515152</v>
      </c>
      <c r="BG55" s="84">
        <f t="shared" si="972"/>
        <v>15151.515151515152</v>
      </c>
      <c r="BH55" s="84">
        <f t="shared" si="972"/>
        <v>15151.515151515152</v>
      </c>
      <c r="BI55" s="84">
        <f t="shared" si="972"/>
        <v>15151.515151515152</v>
      </c>
      <c r="BJ55" s="84">
        <f t="shared" si="972"/>
        <v>15151.515151515152</v>
      </c>
      <c r="BK55" s="84">
        <f t="shared" si="972"/>
        <v>15151.515151515152</v>
      </c>
      <c r="BL55" s="84">
        <f t="shared" si="972"/>
        <v>15151.515151515152</v>
      </c>
      <c r="BM55" s="84">
        <f t="shared" si="972"/>
        <v>15151.515151515152</v>
      </c>
      <c r="BN55" s="84">
        <f>SUM(BB55:BM55)</f>
        <v>181818.18181818177</v>
      </c>
      <c r="BO55" s="84">
        <f>-BO26</f>
        <v>15151.515151515152</v>
      </c>
      <c r="BP55" s="84">
        <f t="shared" ref="BP55:BZ55" si="973">-BP26</f>
        <v>15151.515151515152</v>
      </c>
      <c r="BQ55" s="84">
        <f t="shared" si="973"/>
        <v>15151.515151515152</v>
      </c>
      <c r="BR55" s="84">
        <f t="shared" si="973"/>
        <v>15151.515151515152</v>
      </c>
      <c r="BS55" s="84">
        <f t="shared" si="973"/>
        <v>15151.515151515152</v>
      </c>
      <c r="BT55" s="84">
        <f t="shared" si="973"/>
        <v>15151.515151515152</v>
      </c>
      <c r="BU55" s="84">
        <f t="shared" si="973"/>
        <v>15151.515151515152</v>
      </c>
      <c r="BV55" s="84">
        <f t="shared" si="973"/>
        <v>15151.515151515152</v>
      </c>
      <c r="BW55" s="84">
        <f t="shared" si="973"/>
        <v>15151.515151515152</v>
      </c>
      <c r="BX55" s="84">
        <f t="shared" si="973"/>
        <v>15151.515151515152</v>
      </c>
      <c r="BY55" s="84">
        <f t="shared" si="973"/>
        <v>15151.515151515152</v>
      </c>
      <c r="BZ55" s="84">
        <f t="shared" si="973"/>
        <v>15151.515151515152</v>
      </c>
      <c r="CA55" s="84">
        <f>SUM(BO55:BZ55)</f>
        <v>181818.18181818177</v>
      </c>
      <c r="CB55" s="84">
        <f>-CB26</f>
        <v>15151.515151515152</v>
      </c>
      <c r="CC55" s="84">
        <f t="shared" ref="CC55:CM55" si="974">-CC26</f>
        <v>15151.515151515152</v>
      </c>
      <c r="CD55" s="84">
        <f t="shared" si="974"/>
        <v>15151.515151515152</v>
      </c>
      <c r="CE55" s="84">
        <f t="shared" si="974"/>
        <v>15151.515151515152</v>
      </c>
      <c r="CF55" s="84">
        <f t="shared" si="974"/>
        <v>15151.515151515152</v>
      </c>
      <c r="CG55" s="84">
        <f t="shared" si="974"/>
        <v>15151.515151515152</v>
      </c>
      <c r="CH55" s="84">
        <f t="shared" si="974"/>
        <v>15151.515151515152</v>
      </c>
      <c r="CI55" s="84">
        <f t="shared" si="974"/>
        <v>15151.515151515152</v>
      </c>
      <c r="CJ55" s="84">
        <f t="shared" si="974"/>
        <v>15151.515151515152</v>
      </c>
      <c r="CK55" s="84">
        <f t="shared" si="974"/>
        <v>15151.515151515152</v>
      </c>
      <c r="CL55" s="84">
        <f t="shared" si="974"/>
        <v>15151.515151515152</v>
      </c>
      <c r="CM55" s="84">
        <f t="shared" si="974"/>
        <v>15151.515151515152</v>
      </c>
      <c r="CN55" s="84">
        <f>SUM(CB55:CM55)</f>
        <v>181818.18181818177</v>
      </c>
      <c r="CO55" s="84">
        <f>-CO26</f>
        <v>15151.515151515152</v>
      </c>
      <c r="CP55" s="84">
        <f t="shared" ref="CP55:CZ55" si="975">-CP26</f>
        <v>15151.515151515152</v>
      </c>
      <c r="CQ55" s="84">
        <f t="shared" si="975"/>
        <v>15151.515151515152</v>
      </c>
      <c r="CR55" s="84">
        <f t="shared" si="975"/>
        <v>15151.515151515152</v>
      </c>
      <c r="CS55" s="84">
        <f t="shared" si="975"/>
        <v>15151.515151515152</v>
      </c>
      <c r="CT55" s="84">
        <f t="shared" si="975"/>
        <v>15151.515151515152</v>
      </c>
      <c r="CU55" s="84">
        <f t="shared" si="975"/>
        <v>15151.515151515152</v>
      </c>
      <c r="CV55" s="84">
        <f t="shared" si="975"/>
        <v>15151.515151515152</v>
      </c>
      <c r="CW55" s="84">
        <f t="shared" si="975"/>
        <v>15151.515151515152</v>
      </c>
      <c r="CX55" s="84">
        <f t="shared" si="975"/>
        <v>15151.515151515152</v>
      </c>
      <c r="CY55" s="84">
        <f t="shared" si="975"/>
        <v>15151.515151515152</v>
      </c>
      <c r="CZ55" s="84">
        <f t="shared" si="975"/>
        <v>15151.515151515152</v>
      </c>
      <c r="DA55" s="84">
        <f>SUM(CO55:CZ55)</f>
        <v>181818.18181818177</v>
      </c>
      <c r="DB55" s="84">
        <f>-DB26</f>
        <v>15151.515151515152</v>
      </c>
      <c r="DC55" s="84">
        <f t="shared" ref="DC55:DM55" si="976">-DC26</f>
        <v>15151.515151515152</v>
      </c>
      <c r="DD55" s="84">
        <f t="shared" si="976"/>
        <v>15151.515151515152</v>
      </c>
      <c r="DE55" s="84">
        <f t="shared" si="976"/>
        <v>15151.515151515152</v>
      </c>
      <c r="DF55" s="84">
        <f t="shared" si="976"/>
        <v>15151.515151515152</v>
      </c>
      <c r="DG55" s="84">
        <f t="shared" si="976"/>
        <v>15151.515151515152</v>
      </c>
      <c r="DH55" s="84">
        <f t="shared" si="976"/>
        <v>15151.515151515152</v>
      </c>
      <c r="DI55" s="84">
        <f t="shared" si="976"/>
        <v>15151.515151515152</v>
      </c>
      <c r="DJ55" s="84">
        <f t="shared" si="976"/>
        <v>15151.515151515152</v>
      </c>
      <c r="DK55" s="84">
        <f t="shared" si="976"/>
        <v>15151.515151515152</v>
      </c>
      <c r="DL55" s="84">
        <f t="shared" si="976"/>
        <v>15151.515151515152</v>
      </c>
      <c r="DM55" s="84">
        <f t="shared" si="976"/>
        <v>15151.515151515152</v>
      </c>
      <c r="DN55" s="84">
        <f>SUM(DB55:DM55)</f>
        <v>181818.18181818177</v>
      </c>
      <c r="DO55" s="84">
        <f>-DO26</f>
        <v>15151.515151515152</v>
      </c>
      <c r="DP55" s="84">
        <f t="shared" ref="DP55:DZ55" si="977">-DP26</f>
        <v>15151.515151515152</v>
      </c>
      <c r="DQ55" s="84">
        <f t="shared" si="977"/>
        <v>15151.515151515152</v>
      </c>
      <c r="DR55" s="84">
        <f t="shared" si="977"/>
        <v>15151.515151515152</v>
      </c>
      <c r="DS55" s="84">
        <f t="shared" si="977"/>
        <v>15151.515151515152</v>
      </c>
      <c r="DT55" s="84">
        <f t="shared" si="977"/>
        <v>15151.515151515152</v>
      </c>
      <c r="DU55" s="84">
        <f t="shared" si="977"/>
        <v>15151.515151515152</v>
      </c>
      <c r="DV55" s="84">
        <f t="shared" si="977"/>
        <v>15151.515151515152</v>
      </c>
      <c r="DW55" s="84">
        <f t="shared" si="977"/>
        <v>15151.515151515152</v>
      </c>
      <c r="DX55" s="84">
        <f t="shared" si="977"/>
        <v>15151.515151515152</v>
      </c>
      <c r="DY55" s="84">
        <f t="shared" si="977"/>
        <v>15151.515151515152</v>
      </c>
      <c r="DZ55" s="84">
        <f t="shared" si="977"/>
        <v>15151.515151515152</v>
      </c>
      <c r="EA55" s="84">
        <f>SUM(DO55:DZ55)</f>
        <v>181818.18181818177</v>
      </c>
      <c r="EB55" s="84">
        <f>-EB26</f>
        <v>15151.515151515152</v>
      </c>
      <c r="EC55" s="84">
        <f t="shared" ref="EC55:EM55" si="978">-EC26</f>
        <v>15151.515151515152</v>
      </c>
      <c r="ED55" s="84">
        <f t="shared" si="978"/>
        <v>15151.515151515152</v>
      </c>
      <c r="EE55" s="84">
        <f t="shared" si="978"/>
        <v>15151.515151515152</v>
      </c>
      <c r="EF55" s="84">
        <f t="shared" si="978"/>
        <v>15151.515151515152</v>
      </c>
      <c r="EG55" s="84">
        <f t="shared" si="978"/>
        <v>15151.515151515152</v>
      </c>
      <c r="EH55" s="84">
        <f t="shared" si="978"/>
        <v>15151.515151515152</v>
      </c>
      <c r="EI55" s="84">
        <f t="shared" si="978"/>
        <v>15151.515151515152</v>
      </c>
      <c r="EJ55" s="84">
        <f t="shared" si="978"/>
        <v>15151.515151515152</v>
      </c>
      <c r="EK55" s="84">
        <f t="shared" si="978"/>
        <v>15151.515151515152</v>
      </c>
      <c r="EL55" s="84">
        <f t="shared" si="978"/>
        <v>15151.515151515152</v>
      </c>
      <c r="EM55" s="84">
        <f t="shared" si="978"/>
        <v>15151.515151515152</v>
      </c>
      <c r="EN55" s="84">
        <f>SUM(EB55:EM55)</f>
        <v>181818.18181818177</v>
      </c>
      <c r="EO55" s="84">
        <f>-EO26</f>
        <v>15151.515151515152</v>
      </c>
      <c r="EP55" s="84">
        <f t="shared" ref="EP55:EZ55" si="979">-EP26</f>
        <v>15151.515151515152</v>
      </c>
      <c r="EQ55" s="84">
        <f t="shared" si="979"/>
        <v>15151.515151515152</v>
      </c>
      <c r="ER55" s="84">
        <f t="shared" si="979"/>
        <v>15151.515151515152</v>
      </c>
      <c r="ES55" s="84">
        <f t="shared" si="979"/>
        <v>15151.515151515152</v>
      </c>
      <c r="ET55" s="84">
        <f t="shared" si="979"/>
        <v>15151.515151515152</v>
      </c>
      <c r="EU55" s="84">
        <f t="shared" si="979"/>
        <v>15151.515151515152</v>
      </c>
      <c r="EV55" s="84">
        <f t="shared" si="979"/>
        <v>15151.515151515152</v>
      </c>
      <c r="EW55" s="84">
        <f t="shared" si="979"/>
        <v>15151.515151515152</v>
      </c>
      <c r="EX55" s="84">
        <f t="shared" si="979"/>
        <v>15151.515151515152</v>
      </c>
      <c r="EY55" s="84">
        <f t="shared" si="979"/>
        <v>15151.515151515152</v>
      </c>
      <c r="EZ55" s="84">
        <f t="shared" si="979"/>
        <v>15151.515151515152</v>
      </c>
      <c r="FA55" s="84">
        <f>SUM(EO55:EZ55)</f>
        <v>181818.18181818177</v>
      </c>
      <c r="FB55" s="84">
        <f>-FB26</f>
        <v>15151.515151515152</v>
      </c>
      <c r="FC55" s="84">
        <f t="shared" ref="FC55:FM55" si="980">-FC26</f>
        <v>15151.515151515152</v>
      </c>
      <c r="FD55" s="84">
        <f t="shared" si="980"/>
        <v>15151.515151515152</v>
      </c>
      <c r="FE55" s="84">
        <f t="shared" si="980"/>
        <v>15151.515151515152</v>
      </c>
      <c r="FF55" s="84">
        <f t="shared" si="980"/>
        <v>15151.515151515152</v>
      </c>
      <c r="FG55" s="84">
        <f t="shared" si="980"/>
        <v>15151.515151515152</v>
      </c>
      <c r="FH55" s="84">
        <f t="shared" si="980"/>
        <v>15151.515151515152</v>
      </c>
      <c r="FI55" s="84">
        <f t="shared" si="980"/>
        <v>15151.515151515152</v>
      </c>
      <c r="FJ55" s="84">
        <f t="shared" si="980"/>
        <v>15151.515151515152</v>
      </c>
      <c r="FK55" s="84">
        <f t="shared" si="980"/>
        <v>15151.515151515152</v>
      </c>
      <c r="FL55" s="84">
        <f t="shared" si="980"/>
        <v>15151.515151515152</v>
      </c>
      <c r="FM55" s="84">
        <f t="shared" si="980"/>
        <v>15151.515151515152</v>
      </c>
      <c r="FN55" s="84">
        <f>SUM(FB55:FM55)</f>
        <v>181818.18181818177</v>
      </c>
      <c r="FO55" s="84">
        <f>-FO26</f>
        <v>15151.515151515152</v>
      </c>
      <c r="FP55" s="84">
        <f t="shared" ref="FP55:FZ55" si="981">-FP26</f>
        <v>15151.515151515152</v>
      </c>
      <c r="FQ55" s="84">
        <f t="shared" si="981"/>
        <v>15151.515151515152</v>
      </c>
      <c r="FR55" s="84">
        <f t="shared" si="981"/>
        <v>15151.515151515152</v>
      </c>
      <c r="FS55" s="84">
        <f t="shared" si="981"/>
        <v>15151.515151515152</v>
      </c>
      <c r="FT55" s="84">
        <f t="shared" si="981"/>
        <v>15151.515151515152</v>
      </c>
      <c r="FU55" s="84">
        <f t="shared" si="981"/>
        <v>15151.515151515152</v>
      </c>
      <c r="FV55" s="84">
        <f t="shared" si="981"/>
        <v>15151.515151515152</v>
      </c>
      <c r="FW55" s="84">
        <f t="shared" si="981"/>
        <v>15151.515151515152</v>
      </c>
      <c r="FX55" s="84">
        <f t="shared" si="981"/>
        <v>15151.515151515152</v>
      </c>
      <c r="FY55" s="84">
        <f t="shared" si="981"/>
        <v>15151.515151515152</v>
      </c>
      <c r="FZ55" s="84">
        <f t="shared" si="981"/>
        <v>15151.515151515152</v>
      </c>
      <c r="GA55" s="84">
        <f>SUM(FO55:FZ55)</f>
        <v>181818.18181818177</v>
      </c>
      <c r="GB55" s="84">
        <f>-GB26</f>
        <v>0</v>
      </c>
      <c r="GC55" s="84">
        <f t="shared" ref="GC55:GM55" si="982">-GC26</f>
        <v>0</v>
      </c>
      <c r="GD55" s="84">
        <f t="shared" si="982"/>
        <v>0</v>
      </c>
      <c r="GE55" s="84">
        <f t="shared" si="982"/>
        <v>0</v>
      </c>
      <c r="GF55" s="84">
        <f t="shared" si="982"/>
        <v>0</v>
      </c>
      <c r="GG55" s="84">
        <f t="shared" si="982"/>
        <v>0</v>
      </c>
      <c r="GH55" s="84">
        <f t="shared" si="982"/>
        <v>0</v>
      </c>
      <c r="GI55" s="84">
        <f t="shared" si="982"/>
        <v>0</v>
      </c>
      <c r="GJ55" s="84">
        <f t="shared" si="982"/>
        <v>0</v>
      </c>
      <c r="GK55" s="84">
        <f t="shared" si="982"/>
        <v>0</v>
      </c>
      <c r="GL55" s="84">
        <f t="shared" si="982"/>
        <v>0</v>
      </c>
      <c r="GM55" s="84">
        <f t="shared" si="982"/>
        <v>0</v>
      </c>
      <c r="GN55" s="84">
        <f>SUM(GB55:GM55)</f>
        <v>0</v>
      </c>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row>
    <row r="56" spans="1:327" s="58" customFormat="1">
      <c r="A56" s="284" t="s">
        <v>261</v>
      </c>
      <c r="B56" s="84">
        <f t="shared" ref="B56:L56" si="983">-B35-B48</f>
        <v>0</v>
      </c>
      <c r="C56" s="84">
        <f t="shared" si="983"/>
        <v>0</v>
      </c>
      <c r="D56" s="84">
        <f t="shared" si="983"/>
        <v>0</v>
      </c>
      <c r="E56" s="84">
        <f t="shared" si="983"/>
        <v>0</v>
      </c>
      <c r="F56" s="84">
        <f t="shared" si="983"/>
        <v>0</v>
      </c>
      <c r="G56" s="84">
        <f t="shared" si="983"/>
        <v>0</v>
      </c>
      <c r="H56" s="84">
        <f t="shared" si="983"/>
        <v>0</v>
      </c>
      <c r="I56" s="84">
        <f t="shared" si="983"/>
        <v>0</v>
      </c>
      <c r="J56" s="84">
        <f t="shared" si="983"/>
        <v>0</v>
      </c>
      <c r="K56" s="84">
        <f t="shared" si="983"/>
        <v>0</v>
      </c>
      <c r="L56" s="84">
        <f t="shared" si="983"/>
        <v>0</v>
      </c>
      <c r="M56" s="84">
        <f t="shared" ref="M56" si="984">-M35-M48</f>
        <v>0</v>
      </c>
      <c r="N56" s="84">
        <f>SUM(B56:M56)</f>
        <v>0</v>
      </c>
      <c r="O56" s="84">
        <f t="shared" ref="O56:Y56" si="985">-O35-O48</f>
        <v>0</v>
      </c>
      <c r="P56" s="84">
        <f t="shared" si="985"/>
        <v>0</v>
      </c>
      <c r="Q56" s="84">
        <f t="shared" si="985"/>
        <v>0</v>
      </c>
      <c r="R56" s="84">
        <f t="shared" si="985"/>
        <v>0</v>
      </c>
      <c r="S56" s="84">
        <f t="shared" si="985"/>
        <v>0</v>
      </c>
      <c r="T56" s="84">
        <f t="shared" si="985"/>
        <v>0</v>
      </c>
      <c r="U56" s="84">
        <f t="shared" si="985"/>
        <v>0</v>
      </c>
      <c r="V56" s="84">
        <f t="shared" si="985"/>
        <v>0</v>
      </c>
      <c r="W56" s="84">
        <f t="shared" si="985"/>
        <v>0</v>
      </c>
      <c r="X56" s="84">
        <f t="shared" si="985"/>
        <v>0</v>
      </c>
      <c r="Y56" s="84">
        <f t="shared" si="985"/>
        <v>0</v>
      </c>
      <c r="Z56" s="84">
        <f t="shared" ref="Z56" si="986">-Z35-Z48</f>
        <v>0</v>
      </c>
      <c r="AA56" s="84">
        <f>SUM(O56:Z56)</f>
        <v>0</v>
      </c>
      <c r="AB56" s="84">
        <f t="shared" ref="AB56:AL56" si="987">-AB35-AB48</f>
        <v>0</v>
      </c>
      <c r="AC56" s="84">
        <f t="shared" si="987"/>
        <v>0</v>
      </c>
      <c r="AD56" s="84">
        <f t="shared" si="987"/>
        <v>0</v>
      </c>
      <c r="AE56" s="84">
        <f t="shared" si="987"/>
        <v>0</v>
      </c>
      <c r="AF56" s="84">
        <f t="shared" si="987"/>
        <v>0</v>
      </c>
      <c r="AG56" s="84">
        <f t="shared" si="987"/>
        <v>0</v>
      </c>
      <c r="AH56" s="84">
        <f t="shared" si="987"/>
        <v>0</v>
      </c>
      <c r="AI56" s="84">
        <f t="shared" si="987"/>
        <v>0</v>
      </c>
      <c r="AJ56" s="84">
        <f t="shared" si="987"/>
        <v>0</v>
      </c>
      <c r="AK56" s="84">
        <f t="shared" si="987"/>
        <v>0</v>
      </c>
      <c r="AL56" s="84">
        <f t="shared" si="987"/>
        <v>0</v>
      </c>
      <c r="AM56" s="84">
        <f>-AM35-AM48</f>
        <v>0</v>
      </c>
      <c r="AN56" s="84">
        <f>SUM(AB56:AM56)</f>
        <v>0</v>
      </c>
      <c r="AO56" s="84">
        <f>-AO35-AO48</f>
        <v>-12516.725179317953</v>
      </c>
      <c r="AP56" s="84">
        <f t="shared" ref="AP56:AZ56" si="988">-AP35-AP48</f>
        <v>59211.959695762198</v>
      </c>
      <c r="AQ56" s="84">
        <f t="shared" si="988"/>
        <v>59503.972911666257</v>
      </c>
      <c r="AR56" s="84">
        <f t="shared" si="988"/>
        <v>59797.202849303249</v>
      </c>
      <c r="AS56" s="84">
        <f t="shared" si="988"/>
        <v>60091.654578347065</v>
      </c>
      <c r="AT56" s="84">
        <f t="shared" si="988"/>
        <v>60387.333189595229</v>
      </c>
      <c r="AU56" s="84">
        <f t="shared" si="988"/>
        <v>60684.243795056929</v>
      </c>
      <c r="AV56" s="84">
        <f t="shared" si="988"/>
        <v>60982.391528041378</v>
      </c>
      <c r="AW56" s="84">
        <f t="shared" si="988"/>
        <v>61281.781543246601</v>
      </c>
      <c r="AX56" s="84">
        <f t="shared" si="988"/>
        <v>30576.185088299098</v>
      </c>
      <c r="AY56" s="84">
        <f t="shared" si="988"/>
        <v>0</v>
      </c>
      <c r="AZ56" s="84">
        <f t="shared" si="988"/>
        <v>0</v>
      </c>
      <c r="BA56" s="84">
        <f>SUM(AO56:AZ56)</f>
        <v>500000.00000000006</v>
      </c>
      <c r="BB56" s="84">
        <f>-BB35-BB48</f>
        <v>0</v>
      </c>
      <c r="BC56" s="84">
        <f t="shared" ref="BC56:BM56" si="989">-BC35-BC48</f>
        <v>0</v>
      </c>
      <c r="BD56" s="84">
        <f t="shared" si="989"/>
        <v>0</v>
      </c>
      <c r="BE56" s="84">
        <f t="shared" si="989"/>
        <v>0</v>
      </c>
      <c r="BF56" s="84">
        <f t="shared" si="989"/>
        <v>0</v>
      </c>
      <c r="BG56" s="84">
        <f t="shared" si="989"/>
        <v>0</v>
      </c>
      <c r="BH56" s="84">
        <f t="shared" si="989"/>
        <v>0</v>
      </c>
      <c r="BI56" s="84">
        <f t="shared" si="989"/>
        <v>0</v>
      </c>
      <c r="BJ56" s="84">
        <f t="shared" si="989"/>
        <v>0</v>
      </c>
      <c r="BK56" s="84">
        <f t="shared" si="989"/>
        <v>0</v>
      </c>
      <c r="BL56" s="84">
        <f t="shared" si="989"/>
        <v>0</v>
      </c>
      <c r="BM56" s="84">
        <f t="shared" si="989"/>
        <v>0</v>
      </c>
      <c r="BN56" s="84">
        <f>SUM(BB56:BM56)</f>
        <v>0</v>
      </c>
      <c r="BO56" s="84">
        <f>-BO35-BO48</f>
        <v>0</v>
      </c>
      <c r="BP56" s="84">
        <f t="shared" ref="BP56:BZ56" si="990">-BP35-BP48</f>
        <v>0</v>
      </c>
      <c r="BQ56" s="84">
        <f t="shared" si="990"/>
        <v>0</v>
      </c>
      <c r="BR56" s="84">
        <f t="shared" si="990"/>
        <v>0</v>
      </c>
      <c r="BS56" s="84">
        <f t="shared" si="990"/>
        <v>0</v>
      </c>
      <c r="BT56" s="84">
        <f t="shared" si="990"/>
        <v>0</v>
      </c>
      <c r="BU56" s="84">
        <f t="shared" si="990"/>
        <v>0</v>
      </c>
      <c r="BV56" s="84">
        <f t="shared" si="990"/>
        <v>0</v>
      </c>
      <c r="BW56" s="84">
        <f t="shared" si="990"/>
        <v>0</v>
      </c>
      <c r="BX56" s="84">
        <f t="shared" si="990"/>
        <v>0</v>
      </c>
      <c r="BY56" s="84">
        <f t="shared" si="990"/>
        <v>0</v>
      </c>
      <c r="BZ56" s="84">
        <f t="shared" si="990"/>
        <v>0</v>
      </c>
      <c r="CA56" s="84">
        <f>SUM(BO56:BZ56)</f>
        <v>0</v>
      </c>
      <c r="CB56" s="84">
        <f>-CB35-CB48</f>
        <v>0</v>
      </c>
      <c r="CC56" s="84">
        <f t="shared" ref="CC56:CM56" si="991">-CC35-CC48</f>
        <v>0</v>
      </c>
      <c r="CD56" s="84">
        <f t="shared" si="991"/>
        <v>0</v>
      </c>
      <c r="CE56" s="84">
        <f t="shared" si="991"/>
        <v>0</v>
      </c>
      <c r="CF56" s="84">
        <f t="shared" si="991"/>
        <v>0</v>
      </c>
      <c r="CG56" s="84">
        <f t="shared" si="991"/>
        <v>0</v>
      </c>
      <c r="CH56" s="84">
        <f t="shared" si="991"/>
        <v>0</v>
      </c>
      <c r="CI56" s="84">
        <f t="shared" si="991"/>
        <v>0</v>
      </c>
      <c r="CJ56" s="84">
        <f t="shared" si="991"/>
        <v>0</v>
      </c>
      <c r="CK56" s="84">
        <f t="shared" si="991"/>
        <v>0</v>
      </c>
      <c r="CL56" s="84">
        <f t="shared" si="991"/>
        <v>0</v>
      </c>
      <c r="CM56" s="84">
        <f t="shared" si="991"/>
        <v>0</v>
      </c>
      <c r="CN56" s="84">
        <f>SUM(CB56:CM56)</f>
        <v>0</v>
      </c>
      <c r="CO56" s="84">
        <f>-CO35-CO48</f>
        <v>0</v>
      </c>
      <c r="CP56" s="84">
        <f t="shared" ref="CP56:CZ56" si="992">-CP35-CP48</f>
        <v>0</v>
      </c>
      <c r="CQ56" s="84">
        <f t="shared" si="992"/>
        <v>0</v>
      </c>
      <c r="CR56" s="84">
        <f t="shared" si="992"/>
        <v>0</v>
      </c>
      <c r="CS56" s="84">
        <f t="shared" si="992"/>
        <v>0</v>
      </c>
      <c r="CT56" s="84">
        <f t="shared" si="992"/>
        <v>0</v>
      </c>
      <c r="CU56" s="84">
        <f t="shared" si="992"/>
        <v>0</v>
      </c>
      <c r="CV56" s="84">
        <f t="shared" si="992"/>
        <v>0</v>
      </c>
      <c r="CW56" s="84">
        <f t="shared" si="992"/>
        <v>0</v>
      </c>
      <c r="CX56" s="84">
        <f t="shared" si="992"/>
        <v>0</v>
      </c>
      <c r="CY56" s="84">
        <f t="shared" si="992"/>
        <v>0</v>
      </c>
      <c r="CZ56" s="84">
        <f t="shared" si="992"/>
        <v>0</v>
      </c>
      <c r="DA56" s="84">
        <f>SUM(CO56:CZ56)</f>
        <v>0</v>
      </c>
      <c r="DB56" s="84">
        <f>-DB35-DB48</f>
        <v>0</v>
      </c>
      <c r="DC56" s="84">
        <f t="shared" ref="DC56:DM56" si="993">-DC35-DC48</f>
        <v>0</v>
      </c>
      <c r="DD56" s="84">
        <f t="shared" si="993"/>
        <v>0</v>
      </c>
      <c r="DE56" s="84">
        <f t="shared" si="993"/>
        <v>0</v>
      </c>
      <c r="DF56" s="84">
        <f t="shared" si="993"/>
        <v>0</v>
      </c>
      <c r="DG56" s="84">
        <f t="shared" si="993"/>
        <v>0</v>
      </c>
      <c r="DH56" s="84">
        <f t="shared" si="993"/>
        <v>0</v>
      </c>
      <c r="DI56" s="84">
        <f t="shared" si="993"/>
        <v>0</v>
      </c>
      <c r="DJ56" s="84">
        <f t="shared" si="993"/>
        <v>0</v>
      </c>
      <c r="DK56" s="84">
        <f t="shared" si="993"/>
        <v>0</v>
      </c>
      <c r="DL56" s="84">
        <f t="shared" si="993"/>
        <v>0</v>
      </c>
      <c r="DM56" s="84">
        <f t="shared" si="993"/>
        <v>0</v>
      </c>
      <c r="DN56" s="84">
        <f>SUM(DB56:DM56)</f>
        <v>0</v>
      </c>
      <c r="DO56" s="84">
        <f>-DO35-DO48</f>
        <v>0</v>
      </c>
      <c r="DP56" s="84">
        <f t="shared" ref="DP56:DZ56" si="994">-DP35-DP48</f>
        <v>0</v>
      </c>
      <c r="DQ56" s="84">
        <f t="shared" si="994"/>
        <v>0</v>
      </c>
      <c r="DR56" s="84">
        <f t="shared" si="994"/>
        <v>0</v>
      </c>
      <c r="DS56" s="84">
        <f t="shared" si="994"/>
        <v>0</v>
      </c>
      <c r="DT56" s="84">
        <f t="shared" si="994"/>
        <v>0</v>
      </c>
      <c r="DU56" s="84">
        <f t="shared" si="994"/>
        <v>0</v>
      </c>
      <c r="DV56" s="84">
        <f t="shared" si="994"/>
        <v>0</v>
      </c>
      <c r="DW56" s="84">
        <f t="shared" si="994"/>
        <v>0</v>
      </c>
      <c r="DX56" s="84">
        <f t="shared" si="994"/>
        <v>0</v>
      </c>
      <c r="DY56" s="84">
        <f t="shared" si="994"/>
        <v>0</v>
      </c>
      <c r="DZ56" s="84">
        <f t="shared" si="994"/>
        <v>0</v>
      </c>
      <c r="EA56" s="84">
        <f>SUM(DO56:DZ56)</f>
        <v>0</v>
      </c>
      <c r="EB56" s="84">
        <f>-EB35-EB48</f>
        <v>0</v>
      </c>
      <c r="EC56" s="84">
        <f t="shared" ref="EC56:EM56" si="995">-EC35-EC48</f>
        <v>0</v>
      </c>
      <c r="ED56" s="84">
        <f t="shared" si="995"/>
        <v>0</v>
      </c>
      <c r="EE56" s="84">
        <f t="shared" si="995"/>
        <v>0</v>
      </c>
      <c r="EF56" s="84">
        <f t="shared" si="995"/>
        <v>0</v>
      </c>
      <c r="EG56" s="84">
        <f t="shared" si="995"/>
        <v>0</v>
      </c>
      <c r="EH56" s="84">
        <f t="shared" si="995"/>
        <v>0</v>
      </c>
      <c r="EI56" s="84">
        <f t="shared" si="995"/>
        <v>0</v>
      </c>
      <c r="EJ56" s="84">
        <f t="shared" si="995"/>
        <v>0</v>
      </c>
      <c r="EK56" s="84">
        <f t="shared" si="995"/>
        <v>0</v>
      </c>
      <c r="EL56" s="84">
        <f t="shared" si="995"/>
        <v>0</v>
      </c>
      <c r="EM56" s="84">
        <f t="shared" si="995"/>
        <v>0</v>
      </c>
      <c r="EN56" s="84">
        <f>SUM(EB56:EM56)</f>
        <v>0</v>
      </c>
      <c r="EO56" s="84">
        <f>-EO35-EO48</f>
        <v>0</v>
      </c>
      <c r="EP56" s="84">
        <f t="shared" ref="EP56:EZ56" si="996">-EP35-EP48</f>
        <v>0</v>
      </c>
      <c r="EQ56" s="84">
        <f t="shared" si="996"/>
        <v>0</v>
      </c>
      <c r="ER56" s="84">
        <f t="shared" si="996"/>
        <v>0</v>
      </c>
      <c r="ES56" s="84">
        <f t="shared" si="996"/>
        <v>0</v>
      </c>
      <c r="ET56" s="84">
        <f t="shared" si="996"/>
        <v>0</v>
      </c>
      <c r="EU56" s="84">
        <f t="shared" si="996"/>
        <v>0</v>
      </c>
      <c r="EV56" s="84">
        <f t="shared" si="996"/>
        <v>0</v>
      </c>
      <c r="EW56" s="84">
        <f t="shared" si="996"/>
        <v>0</v>
      </c>
      <c r="EX56" s="84">
        <f t="shared" si="996"/>
        <v>0</v>
      </c>
      <c r="EY56" s="84">
        <f t="shared" si="996"/>
        <v>0</v>
      </c>
      <c r="EZ56" s="84">
        <f t="shared" si="996"/>
        <v>0</v>
      </c>
      <c r="FA56" s="84">
        <f>SUM(EO56:EZ56)</f>
        <v>0</v>
      </c>
      <c r="FB56" s="84">
        <f>-FB35-FB48</f>
        <v>0</v>
      </c>
      <c r="FC56" s="84">
        <f t="shared" ref="FC56:FM56" si="997">-FC35-FC48</f>
        <v>0</v>
      </c>
      <c r="FD56" s="84">
        <f t="shared" si="997"/>
        <v>0</v>
      </c>
      <c r="FE56" s="84">
        <f t="shared" si="997"/>
        <v>0</v>
      </c>
      <c r="FF56" s="84">
        <f t="shared" si="997"/>
        <v>0</v>
      </c>
      <c r="FG56" s="84">
        <f t="shared" si="997"/>
        <v>0</v>
      </c>
      <c r="FH56" s="84">
        <f t="shared" si="997"/>
        <v>0</v>
      </c>
      <c r="FI56" s="84">
        <f t="shared" si="997"/>
        <v>0</v>
      </c>
      <c r="FJ56" s="84">
        <f t="shared" si="997"/>
        <v>0</v>
      </c>
      <c r="FK56" s="84">
        <f t="shared" si="997"/>
        <v>0</v>
      </c>
      <c r="FL56" s="84">
        <f t="shared" si="997"/>
        <v>0</v>
      </c>
      <c r="FM56" s="84">
        <f t="shared" si="997"/>
        <v>0</v>
      </c>
      <c r="FN56" s="84">
        <f>SUM(FB56:FM56)</f>
        <v>0</v>
      </c>
      <c r="FO56" s="84">
        <f>-FO35-FO48</f>
        <v>0</v>
      </c>
      <c r="FP56" s="84">
        <f t="shared" ref="FP56:FZ56" si="998">-FP35-FP48</f>
        <v>0</v>
      </c>
      <c r="FQ56" s="84">
        <f t="shared" si="998"/>
        <v>0</v>
      </c>
      <c r="FR56" s="84">
        <f t="shared" si="998"/>
        <v>0</v>
      </c>
      <c r="FS56" s="84">
        <f t="shared" si="998"/>
        <v>0</v>
      </c>
      <c r="FT56" s="84">
        <f t="shared" si="998"/>
        <v>0</v>
      </c>
      <c r="FU56" s="84">
        <f t="shared" si="998"/>
        <v>0</v>
      </c>
      <c r="FV56" s="84">
        <f t="shared" si="998"/>
        <v>0</v>
      </c>
      <c r="FW56" s="84">
        <f t="shared" si="998"/>
        <v>0</v>
      </c>
      <c r="FX56" s="84">
        <f t="shared" si="998"/>
        <v>0</v>
      </c>
      <c r="FY56" s="84">
        <f t="shared" si="998"/>
        <v>0</v>
      </c>
      <c r="FZ56" s="84">
        <f t="shared" si="998"/>
        <v>0</v>
      </c>
      <c r="GA56" s="84">
        <f>SUM(FO56:FZ56)</f>
        <v>0</v>
      </c>
      <c r="GB56" s="84">
        <f>-GB35-GB48</f>
        <v>0</v>
      </c>
      <c r="GC56" s="84">
        <f t="shared" ref="GC56:GM56" si="999">-GC35-GC48</f>
        <v>0</v>
      </c>
      <c r="GD56" s="84">
        <f t="shared" si="999"/>
        <v>0</v>
      </c>
      <c r="GE56" s="84">
        <f t="shared" si="999"/>
        <v>0</v>
      </c>
      <c r="GF56" s="84">
        <f t="shared" si="999"/>
        <v>0</v>
      </c>
      <c r="GG56" s="84">
        <f t="shared" si="999"/>
        <v>0</v>
      </c>
      <c r="GH56" s="84">
        <f t="shared" si="999"/>
        <v>0</v>
      </c>
      <c r="GI56" s="84">
        <f t="shared" si="999"/>
        <v>0</v>
      </c>
      <c r="GJ56" s="84">
        <f t="shared" si="999"/>
        <v>0</v>
      </c>
      <c r="GK56" s="84">
        <f t="shared" si="999"/>
        <v>0</v>
      </c>
      <c r="GL56" s="84">
        <f t="shared" si="999"/>
        <v>0</v>
      </c>
      <c r="GM56" s="84">
        <f t="shared" si="999"/>
        <v>250000</v>
      </c>
      <c r="GN56" s="84">
        <f>SUM(GB56:GM56)</f>
        <v>250000</v>
      </c>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row>
    <row r="57" spans="1:327">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row>
    <row r="58" spans="1:327">
      <c r="A58" s="319" t="s">
        <v>263</v>
      </c>
      <c r="B58" s="25">
        <f t="shared" ref="B58:AG58" si="1000">SUM(B59:B63)</f>
        <v>0</v>
      </c>
      <c r="C58" s="25">
        <f t="shared" si="1000"/>
        <v>0</v>
      </c>
      <c r="D58" s="25">
        <f t="shared" si="1000"/>
        <v>0</v>
      </c>
      <c r="E58" s="25">
        <f t="shared" si="1000"/>
        <v>0</v>
      </c>
      <c r="F58" s="25">
        <f t="shared" si="1000"/>
        <v>0</v>
      </c>
      <c r="G58" s="25">
        <f t="shared" si="1000"/>
        <v>0</v>
      </c>
      <c r="H58" s="25">
        <f t="shared" si="1000"/>
        <v>0</v>
      </c>
      <c r="I58" s="25">
        <f t="shared" si="1000"/>
        <v>0</v>
      </c>
      <c r="J58" s="25">
        <f t="shared" si="1000"/>
        <v>0</v>
      </c>
      <c r="K58" s="25">
        <f t="shared" si="1000"/>
        <v>0</v>
      </c>
      <c r="L58" s="25">
        <f t="shared" si="1000"/>
        <v>0</v>
      </c>
      <c r="M58" s="25">
        <f t="shared" si="1000"/>
        <v>0</v>
      </c>
      <c r="N58" s="25">
        <f t="shared" si="1000"/>
        <v>0</v>
      </c>
      <c r="O58" s="25">
        <f t="shared" si="1000"/>
        <v>0</v>
      </c>
      <c r="P58" s="25">
        <f t="shared" si="1000"/>
        <v>0</v>
      </c>
      <c r="Q58" s="25">
        <f t="shared" si="1000"/>
        <v>0</v>
      </c>
      <c r="R58" s="25">
        <f t="shared" si="1000"/>
        <v>0</v>
      </c>
      <c r="S58" s="25">
        <f t="shared" si="1000"/>
        <v>0</v>
      </c>
      <c r="T58" s="25">
        <f t="shared" si="1000"/>
        <v>0</v>
      </c>
      <c r="U58" s="25">
        <f t="shared" si="1000"/>
        <v>0</v>
      </c>
      <c r="V58" s="25">
        <f t="shared" si="1000"/>
        <v>0</v>
      </c>
      <c r="W58" s="25">
        <f t="shared" si="1000"/>
        <v>0</v>
      </c>
      <c r="X58" s="25">
        <f t="shared" si="1000"/>
        <v>0</v>
      </c>
      <c r="Y58" s="25">
        <f t="shared" si="1000"/>
        <v>0</v>
      </c>
      <c r="Z58" s="25">
        <f t="shared" si="1000"/>
        <v>0</v>
      </c>
      <c r="AA58" s="25">
        <f t="shared" si="1000"/>
        <v>0</v>
      </c>
      <c r="AB58" s="25">
        <f t="shared" si="1000"/>
        <v>0</v>
      </c>
      <c r="AC58" s="25">
        <f t="shared" si="1000"/>
        <v>0</v>
      </c>
      <c r="AD58" s="25">
        <f t="shared" si="1000"/>
        <v>0</v>
      </c>
      <c r="AE58" s="25">
        <f t="shared" si="1000"/>
        <v>0</v>
      </c>
      <c r="AF58" s="25">
        <f t="shared" si="1000"/>
        <v>0</v>
      </c>
      <c r="AG58" s="25">
        <f t="shared" si="1000"/>
        <v>0</v>
      </c>
      <c r="AH58" s="25">
        <f t="shared" ref="AH58:BM58" si="1001">SUM(AH59:AH63)</f>
        <v>0</v>
      </c>
      <c r="AI58" s="25">
        <f t="shared" si="1001"/>
        <v>0</v>
      </c>
      <c r="AJ58" s="25">
        <f t="shared" si="1001"/>
        <v>0</v>
      </c>
      <c r="AK58" s="25">
        <f t="shared" si="1001"/>
        <v>0</v>
      </c>
      <c r="AL58" s="25">
        <f t="shared" si="1001"/>
        <v>0</v>
      </c>
      <c r="AM58" s="25">
        <f t="shared" si="1001"/>
        <v>0</v>
      </c>
      <c r="AN58" s="25">
        <f t="shared" si="1001"/>
        <v>0</v>
      </c>
      <c r="AO58" s="25">
        <f t="shared" si="1001"/>
        <v>80698.543361136137</v>
      </c>
      <c r="AP58" s="25">
        <f t="shared" si="1001"/>
        <v>8969.8584860559786</v>
      </c>
      <c r="AQ58" s="25">
        <f t="shared" si="1001"/>
        <v>8677.84527015192</v>
      </c>
      <c r="AR58" s="25">
        <f t="shared" si="1001"/>
        <v>8384.6153325149244</v>
      </c>
      <c r="AS58" s="25">
        <f t="shared" si="1001"/>
        <v>8090.1636034711119</v>
      </c>
      <c r="AT58" s="25">
        <f t="shared" si="1001"/>
        <v>7794.4849922229478</v>
      </c>
      <c r="AU58" s="25">
        <f t="shared" si="1001"/>
        <v>7497.5743867612509</v>
      </c>
      <c r="AV58" s="25">
        <f t="shared" si="1001"/>
        <v>7199.4266537767962</v>
      </c>
      <c r="AW58" s="25">
        <f t="shared" si="1001"/>
        <v>6900.0366385715743</v>
      </c>
      <c r="AX58" s="25">
        <f t="shared" si="1001"/>
        <v>37605.633093519085</v>
      </c>
      <c r="AY58" s="25">
        <f t="shared" si="1001"/>
        <v>68181.818181818177</v>
      </c>
      <c r="AZ58" s="25">
        <f t="shared" si="1001"/>
        <v>68181.818181818177</v>
      </c>
      <c r="BA58" s="25">
        <f t="shared" si="1001"/>
        <v>318181.81818181812</v>
      </c>
      <c r="BB58" s="25">
        <f t="shared" si="1001"/>
        <v>68181.818181818147</v>
      </c>
      <c r="BC58" s="25">
        <f t="shared" si="1001"/>
        <v>68181.818181818177</v>
      </c>
      <c r="BD58" s="25">
        <f t="shared" si="1001"/>
        <v>68181.818181818177</v>
      </c>
      <c r="BE58" s="25">
        <f t="shared" si="1001"/>
        <v>68181.818181818177</v>
      </c>
      <c r="BF58" s="25">
        <f t="shared" si="1001"/>
        <v>68181.818181818177</v>
      </c>
      <c r="BG58" s="25">
        <f t="shared" si="1001"/>
        <v>68181.818181818177</v>
      </c>
      <c r="BH58" s="25">
        <f t="shared" si="1001"/>
        <v>68181.818181818177</v>
      </c>
      <c r="BI58" s="25">
        <f t="shared" si="1001"/>
        <v>68181.818181818177</v>
      </c>
      <c r="BJ58" s="25">
        <f t="shared" si="1001"/>
        <v>68181.818181818177</v>
      </c>
      <c r="BK58" s="25">
        <f t="shared" si="1001"/>
        <v>68181.818181818177</v>
      </c>
      <c r="BL58" s="25">
        <f t="shared" si="1001"/>
        <v>68181.818181818177</v>
      </c>
      <c r="BM58" s="25">
        <f t="shared" si="1001"/>
        <v>68181.818181818177</v>
      </c>
      <c r="BN58" s="25">
        <f t="shared" ref="BN58:CS58" si="1002">SUM(BN59:BN63)</f>
        <v>818181.818181818</v>
      </c>
      <c r="BO58" s="25">
        <f t="shared" si="1002"/>
        <v>68181.818181818177</v>
      </c>
      <c r="BP58" s="25">
        <f t="shared" si="1002"/>
        <v>68181.818181818177</v>
      </c>
      <c r="BQ58" s="25">
        <f t="shared" si="1002"/>
        <v>68181.818181818177</v>
      </c>
      <c r="BR58" s="25">
        <f t="shared" si="1002"/>
        <v>68181.818181818177</v>
      </c>
      <c r="BS58" s="25">
        <f t="shared" si="1002"/>
        <v>68181.818181818191</v>
      </c>
      <c r="BT58" s="25">
        <f t="shared" si="1002"/>
        <v>68181.818181818177</v>
      </c>
      <c r="BU58" s="25">
        <f t="shared" si="1002"/>
        <v>68181.818181818177</v>
      </c>
      <c r="BV58" s="25">
        <f t="shared" si="1002"/>
        <v>68181.818181818177</v>
      </c>
      <c r="BW58" s="25">
        <f t="shared" si="1002"/>
        <v>68181.818181818177</v>
      </c>
      <c r="BX58" s="25">
        <f t="shared" si="1002"/>
        <v>68181.818181818177</v>
      </c>
      <c r="BY58" s="25">
        <f t="shared" si="1002"/>
        <v>68181.818181818177</v>
      </c>
      <c r="BZ58" s="25">
        <f t="shared" si="1002"/>
        <v>68181.818181818191</v>
      </c>
      <c r="CA58" s="25">
        <f t="shared" si="1002"/>
        <v>818181.81818181812</v>
      </c>
      <c r="CB58" s="25">
        <f t="shared" si="1002"/>
        <v>68181.818181818177</v>
      </c>
      <c r="CC58" s="25">
        <f t="shared" si="1002"/>
        <v>68181.818181818177</v>
      </c>
      <c r="CD58" s="25">
        <f t="shared" si="1002"/>
        <v>68181.818181818177</v>
      </c>
      <c r="CE58" s="25">
        <f t="shared" si="1002"/>
        <v>68181.818181818177</v>
      </c>
      <c r="CF58" s="25">
        <f t="shared" si="1002"/>
        <v>68181.818181818177</v>
      </c>
      <c r="CG58" s="25">
        <f t="shared" si="1002"/>
        <v>68181.81818181822</v>
      </c>
      <c r="CH58" s="25">
        <f t="shared" si="1002"/>
        <v>68181.818181818177</v>
      </c>
      <c r="CI58" s="25">
        <f t="shared" si="1002"/>
        <v>68181.818181818177</v>
      </c>
      <c r="CJ58" s="25">
        <f t="shared" si="1002"/>
        <v>68181.818181818177</v>
      </c>
      <c r="CK58" s="25">
        <f t="shared" si="1002"/>
        <v>68181.818181818162</v>
      </c>
      <c r="CL58" s="25">
        <f t="shared" si="1002"/>
        <v>68181.818181818177</v>
      </c>
      <c r="CM58" s="25">
        <f t="shared" si="1002"/>
        <v>68181.818181818177</v>
      </c>
      <c r="CN58" s="25">
        <f t="shared" si="1002"/>
        <v>818181.81818181812</v>
      </c>
      <c r="CO58" s="25">
        <f t="shared" si="1002"/>
        <v>68181.818181818147</v>
      </c>
      <c r="CP58" s="25">
        <f t="shared" si="1002"/>
        <v>68181.818181818177</v>
      </c>
      <c r="CQ58" s="25">
        <f t="shared" si="1002"/>
        <v>68181.818181818177</v>
      </c>
      <c r="CR58" s="25">
        <f t="shared" si="1002"/>
        <v>68181.818181818191</v>
      </c>
      <c r="CS58" s="25">
        <f t="shared" si="1002"/>
        <v>68181.818181818177</v>
      </c>
      <c r="CT58" s="25">
        <f t="shared" ref="CT58:DY58" si="1003">SUM(CT59:CT63)</f>
        <v>68181.818181818162</v>
      </c>
      <c r="CU58" s="25">
        <f t="shared" si="1003"/>
        <v>68181.818181818177</v>
      </c>
      <c r="CV58" s="25">
        <f t="shared" si="1003"/>
        <v>68181.818181818177</v>
      </c>
      <c r="CW58" s="25">
        <f t="shared" si="1003"/>
        <v>68181.818181818191</v>
      </c>
      <c r="CX58" s="25">
        <f t="shared" si="1003"/>
        <v>68181.818181818177</v>
      </c>
      <c r="CY58" s="25">
        <f t="shared" si="1003"/>
        <v>68181.818181818177</v>
      </c>
      <c r="CZ58" s="25">
        <f t="shared" si="1003"/>
        <v>68181.818181818177</v>
      </c>
      <c r="DA58" s="25">
        <f t="shared" si="1003"/>
        <v>818181.81818181812</v>
      </c>
      <c r="DB58" s="25">
        <f t="shared" si="1003"/>
        <v>68181.818181818206</v>
      </c>
      <c r="DC58" s="25">
        <f t="shared" si="1003"/>
        <v>68181.818181818177</v>
      </c>
      <c r="DD58" s="25">
        <f t="shared" si="1003"/>
        <v>68181.818181818177</v>
      </c>
      <c r="DE58" s="25">
        <f t="shared" si="1003"/>
        <v>68181.818181818191</v>
      </c>
      <c r="DF58" s="25">
        <f t="shared" si="1003"/>
        <v>68181.818181818177</v>
      </c>
      <c r="DG58" s="25">
        <f t="shared" si="1003"/>
        <v>68181.818181818322</v>
      </c>
      <c r="DH58" s="25">
        <f t="shared" si="1003"/>
        <v>68181.818181818177</v>
      </c>
      <c r="DI58" s="25">
        <f t="shared" si="1003"/>
        <v>68181.818181818177</v>
      </c>
      <c r="DJ58" s="25">
        <f t="shared" si="1003"/>
        <v>68181.818181818162</v>
      </c>
      <c r="DK58" s="25">
        <f t="shared" si="1003"/>
        <v>68181.818181818177</v>
      </c>
      <c r="DL58" s="25">
        <f t="shared" si="1003"/>
        <v>68181.818181818177</v>
      </c>
      <c r="DM58" s="25">
        <f t="shared" si="1003"/>
        <v>68181.818181818177</v>
      </c>
      <c r="DN58" s="25">
        <f t="shared" si="1003"/>
        <v>818181.81818181835</v>
      </c>
      <c r="DO58" s="25">
        <f t="shared" si="1003"/>
        <v>68181.818181818177</v>
      </c>
      <c r="DP58" s="25">
        <f t="shared" si="1003"/>
        <v>68181.818181818177</v>
      </c>
      <c r="DQ58" s="25">
        <f t="shared" si="1003"/>
        <v>68181.818181818162</v>
      </c>
      <c r="DR58" s="25">
        <f t="shared" si="1003"/>
        <v>68181.818181818191</v>
      </c>
      <c r="DS58" s="25">
        <f t="shared" si="1003"/>
        <v>68181.818181818177</v>
      </c>
      <c r="DT58" s="25">
        <f t="shared" si="1003"/>
        <v>68181.818181818133</v>
      </c>
      <c r="DU58" s="25">
        <f t="shared" si="1003"/>
        <v>68181.818181818162</v>
      </c>
      <c r="DV58" s="25">
        <f t="shared" si="1003"/>
        <v>68181.818181818177</v>
      </c>
      <c r="DW58" s="25">
        <f t="shared" si="1003"/>
        <v>68181.818181818177</v>
      </c>
      <c r="DX58" s="25">
        <f t="shared" si="1003"/>
        <v>68181.818181818177</v>
      </c>
      <c r="DY58" s="25">
        <f t="shared" si="1003"/>
        <v>68181.818181818177</v>
      </c>
      <c r="DZ58" s="25">
        <f t="shared" ref="DZ58:FE58" si="1004">SUM(DZ59:DZ63)</f>
        <v>68181.818181818177</v>
      </c>
      <c r="EA58" s="25">
        <f t="shared" si="1004"/>
        <v>818181.81818181812</v>
      </c>
      <c r="EB58" s="25">
        <f t="shared" si="1004"/>
        <v>68181.818181818177</v>
      </c>
      <c r="EC58" s="25">
        <f t="shared" si="1004"/>
        <v>68181.818181818177</v>
      </c>
      <c r="ED58" s="25">
        <f t="shared" si="1004"/>
        <v>68181.818181818177</v>
      </c>
      <c r="EE58" s="25">
        <f t="shared" si="1004"/>
        <v>68181.818181818177</v>
      </c>
      <c r="EF58" s="25">
        <f t="shared" si="1004"/>
        <v>68181.818181818177</v>
      </c>
      <c r="EG58" s="25">
        <f t="shared" si="1004"/>
        <v>68181.818181818147</v>
      </c>
      <c r="EH58" s="25">
        <f t="shared" si="1004"/>
        <v>68181.818181818177</v>
      </c>
      <c r="EI58" s="25">
        <f t="shared" si="1004"/>
        <v>68181.818181818177</v>
      </c>
      <c r="EJ58" s="25">
        <f t="shared" si="1004"/>
        <v>68181.818181818177</v>
      </c>
      <c r="EK58" s="25">
        <f t="shared" si="1004"/>
        <v>68181.818181818177</v>
      </c>
      <c r="EL58" s="25">
        <f t="shared" si="1004"/>
        <v>68181.818181818177</v>
      </c>
      <c r="EM58" s="25">
        <f t="shared" si="1004"/>
        <v>68181.818181818177</v>
      </c>
      <c r="EN58" s="25">
        <f t="shared" si="1004"/>
        <v>818181.81818181812</v>
      </c>
      <c r="EO58" s="25">
        <f t="shared" si="1004"/>
        <v>68181.818181818177</v>
      </c>
      <c r="EP58" s="25">
        <f t="shared" si="1004"/>
        <v>68181.818181818191</v>
      </c>
      <c r="EQ58" s="25">
        <f t="shared" si="1004"/>
        <v>68181.818181818177</v>
      </c>
      <c r="ER58" s="25">
        <f t="shared" si="1004"/>
        <v>68181.818181818162</v>
      </c>
      <c r="ES58" s="25">
        <f t="shared" si="1004"/>
        <v>68181.818181818191</v>
      </c>
      <c r="ET58" s="25">
        <f t="shared" si="1004"/>
        <v>68181.818181818075</v>
      </c>
      <c r="EU58" s="25">
        <f t="shared" si="1004"/>
        <v>68181.818181818177</v>
      </c>
      <c r="EV58" s="25">
        <f t="shared" si="1004"/>
        <v>68181.818181818191</v>
      </c>
      <c r="EW58" s="25">
        <f t="shared" si="1004"/>
        <v>68181.818181818177</v>
      </c>
      <c r="EX58" s="25">
        <f t="shared" si="1004"/>
        <v>68181.818181818177</v>
      </c>
      <c r="EY58" s="25">
        <f t="shared" si="1004"/>
        <v>68181.818181818177</v>
      </c>
      <c r="EZ58" s="25">
        <f t="shared" si="1004"/>
        <v>68181.818181818177</v>
      </c>
      <c r="FA58" s="25">
        <f t="shared" si="1004"/>
        <v>818181.81818181812</v>
      </c>
      <c r="FB58" s="25">
        <f t="shared" si="1004"/>
        <v>68181.818181818177</v>
      </c>
      <c r="FC58" s="25">
        <f t="shared" si="1004"/>
        <v>68181.818181818162</v>
      </c>
      <c r="FD58" s="25">
        <f t="shared" si="1004"/>
        <v>68181.818181818162</v>
      </c>
      <c r="FE58" s="25">
        <f t="shared" si="1004"/>
        <v>68181.818181818177</v>
      </c>
      <c r="FF58" s="25">
        <f t="shared" ref="FF58:GK58" si="1005">SUM(FF59:FF63)</f>
        <v>68181.818181818177</v>
      </c>
      <c r="FG58" s="25">
        <f t="shared" si="1005"/>
        <v>68181.818181818293</v>
      </c>
      <c r="FH58" s="25">
        <f t="shared" si="1005"/>
        <v>68181.818181818177</v>
      </c>
      <c r="FI58" s="25">
        <f t="shared" si="1005"/>
        <v>68181.818181818177</v>
      </c>
      <c r="FJ58" s="25">
        <f t="shared" si="1005"/>
        <v>68181.818181818177</v>
      </c>
      <c r="FK58" s="25">
        <f t="shared" si="1005"/>
        <v>68181.818181818177</v>
      </c>
      <c r="FL58" s="25">
        <f t="shared" si="1005"/>
        <v>68181.818181818177</v>
      </c>
      <c r="FM58" s="25">
        <f t="shared" si="1005"/>
        <v>68181.818181818177</v>
      </c>
      <c r="FN58" s="25">
        <f t="shared" si="1005"/>
        <v>818181.81818181812</v>
      </c>
      <c r="FO58" s="25">
        <f t="shared" si="1005"/>
        <v>68181.818181818162</v>
      </c>
      <c r="FP58" s="25">
        <f t="shared" si="1005"/>
        <v>68181.818181818177</v>
      </c>
      <c r="FQ58" s="25">
        <f t="shared" si="1005"/>
        <v>68181.818181818191</v>
      </c>
      <c r="FR58" s="25">
        <f t="shared" si="1005"/>
        <v>68181.818181818177</v>
      </c>
      <c r="FS58" s="25">
        <f t="shared" si="1005"/>
        <v>68181.818181818162</v>
      </c>
      <c r="FT58" s="25">
        <f t="shared" si="1005"/>
        <v>68181.818181818104</v>
      </c>
      <c r="FU58" s="25">
        <f t="shared" si="1005"/>
        <v>68181.818181818177</v>
      </c>
      <c r="FV58" s="25">
        <f t="shared" si="1005"/>
        <v>68181.818181818177</v>
      </c>
      <c r="FW58" s="25">
        <f t="shared" si="1005"/>
        <v>68181.818181818177</v>
      </c>
      <c r="FX58" s="25">
        <f t="shared" si="1005"/>
        <v>68181.818181818177</v>
      </c>
      <c r="FY58" s="25">
        <f t="shared" si="1005"/>
        <v>68181.818181818162</v>
      </c>
      <c r="FZ58" s="25">
        <f t="shared" si="1005"/>
        <v>68181.818181818177</v>
      </c>
      <c r="GA58" s="25">
        <f t="shared" si="1005"/>
        <v>818181.818181818</v>
      </c>
      <c r="GB58" s="25">
        <f t="shared" si="1005"/>
        <v>83333.333333333328</v>
      </c>
      <c r="GC58" s="25">
        <f t="shared" si="1005"/>
        <v>83333.333333333314</v>
      </c>
      <c r="GD58" s="25">
        <f t="shared" si="1005"/>
        <v>83333.333333333314</v>
      </c>
      <c r="GE58" s="25">
        <f t="shared" si="1005"/>
        <v>83333.333333333314</v>
      </c>
      <c r="GF58" s="25">
        <f t="shared" si="1005"/>
        <v>83333.333333333328</v>
      </c>
      <c r="GG58" s="25">
        <f t="shared" si="1005"/>
        <v>83333.333333333358</v>
      </c>
      <c r="GH58" s="25">
        <f t="shared" si="1005"/>
        <v>83333.333333333328</v>
      </c>
      <c r="GI58" s="25">
        <f t="shared" si="1005"/>
        <v>83333.333333333328</v>
      </c>
      <c r="GJ58" s="25">
        <f t="shared" si="1005"/>
        <v>83333.333333333328</v>
      </c>
      <c r="GK58" s="25">
        <f t="shared" si="1005"/>
        <v>83333.333333333328</v>
      </c>
      <c r="GL58" s="25">
        <f t="shared" ref="GL58:GN58" si="1006">SUM(GL59:GL63)</f>
        <v>83333.333333333314</v>
      </c>
      <c r="GM58" s="25">
        <f t="shared" si="1006"/>
        <v>-166666.66666666689</v>
      </c>
      <c r="GN58" s="25">
        <f t="shared" si="1006"/>
        <v>749999.99999999965</v>
      </c>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row>
    <row r="59" spans="1:327">
      <c r="A59" s="3" t="s">
        <v>155</v>
      </c>
      <c r="B59" s="25"/>
      <c r="C59" s="25"/>
      <c r="D59" s="25"/>
      <c r="E59" s="25"/>
      <c r="F59" s="25"/>
      <c r="G59" s="25"/>
      <c r="H59" s="25"/>
      <c r="I59" s="25"/>
      <c r="J59" s="25"/>
      <c r="K59" s="25"/>
      <c r="L59" s="25"/>
      <c r="M59" s="25"/>
      <c r="N59" s="25">
        <f>SUM(B59:M59)</f>
        <v>0</v>
      </c>
      <c r="O59" s="25"/>
      <c r="P59" s="25"/>
      <c r="Q59" s="25"/>
      <c r="R59" s="25"/>
      <c r="S59" s="25"/>
      <c r="T59" s="25"/>
      <c r="U59" s="25"/>
      <c r="V59" s="25"/>
      <c r="W59" s="25"/>
      <c r="X59" s="25"/>
      <c r="Y59" s="25"/>
      <c r="Z59" s="25"/>
      <c r="AA59" s="25">
        <f>SUM(O59:Z59)</f>
        <v>0</v>
      </c>
      <c r="AB59" s="25"/>
      <c r="AC59" s="25"/>
      <c r="AD59" s="25"/>
      <c r="AE59" s="25"/>
      <c r="AF59" s="25"/>
      <c r="AG59" s="25"/>
      <c r="AH59" s="25"/>
      <c r="AI59" s="25"/>
      <c r="AJ59" s="25"/>
      <c r="AK59" s="25"/>
      <c r="AL59" s="25"/>
      <c r="AM59" s="25"/>
      <c r="AN59" s="25">
        <f>SUM(AB59:AM59)</f>
        <v>0</v>
      </c>
      <c r="AO59" s="25">
        <f t="shared" ref="AO59:AQ59" si="1007">+AO24</f>
        <v>5446.6540404040434</v>
      </c>
      <c r="AP59" s="25">
        <f t="shared" si="1007"/>
        <v>5767.0454545454568</v>
      </c>
      <c r="AQ59" s="25">
        <f t="shared" si="1007"/>
        <v>5722.8535353535381</v>
      </c>
      <c r="AR59" s="25">
        <f t="shared" ref="AR59:AY59" si="1008">+AR24</f>
        <v>5678.6616161616184</v>
      </c>
      <c r="AS59" s="25">
        <f t="shared" si="1008"/>
        <v>5634.4696969696997</v>
      </c>
      <c r="AT59" s="25">
        <f t="shared" si="1008"/>
        <v>5590.2777777777801</v>
      </c>
      <c r="AU59" s="25">
        <f t="shared" si="1008"/>
        <v>5546.0858585858614</v>
      </c>
      <c r="AV59" s="25">
        <f t="shared" si="1008"/>
        <v>5501.8939393939418</v>
      </c>
      <c r="AW59" s="25">
        <f t="shared" si="1008"/>
        <v>5457.702020202023</v>
      </c>
      <c r="AX59" s="25">
        <f t="shared" si="1008"/>
        <v>5413.5101010101034</v>
      </c>
      <c r="AY59" s="25">
        <f t="shared" si="1008"/>
        <v>5369.3181818181847</v>
      </c>
      <c r="AZ59" s="25">
        <f t="shared" ref="AZ59" si="1009">+AZ24</f>
        <v>5325.1262626262651</v>
      </c>
      <c r="BA59" s="25">
        <f>SUM(AO59:AZ59)</f>
        <v>66453.59848484851</v>
      </c>
      <c r="BB59" s="25">
        <f t="shared" ref="BB59:BM59" si="1010">+BB24</f>
        <v>5280.9343434343464</v>
      </c>
      <c r="BC59" s="25">
        <f t="shared" si="1010"/>
        <v>5236.7424242424268</v>
      </c>
      <c r="BD59" s="25">
        <f t="shared" si="1010"/>
        <v>5192.550505050508</v>
      </c>
      <c r="BE59" s="25">
        <f t="shared" si="1010"/>
        <v>5148.3585858585884</v>
      </c>
      <c r="BF59" s="25">
        <f t="shared" si="1010"/>
        <v>5104.1666666666697</v>
      </c>
      <c r="BG59" s="25">
        <f t="shared" si="1010"/>
        <v>5059.9747474747501</v>
      </c>
      <c r="BH59" s="25">
        <f t="shared" si="1010"/>
        <v>5015.7828282828314</v>
      </c>
      <c r="BI59" s="25">
        <f t="shared" si="1010"/>
        <v>4971.5909090909117</v>
      </c>
      <c r="BJ59" s="25">
        <f t="shared" si="1010"/>
        <v>4927.398989898993</v>
      </c>
      <c r="BK59" s="25">
        <f t="shared" si="1010"/>
        <v>4883.2070707070734</v>
      </c>
      <c r="BL59" s="25">
        <f t="shared" si="1010"/>
        <v>4839.0151515151547</v>
      </c>
      <c r="BM59" s="25">
        <f t="shared" si="1010"/>
        <v>4794.8232323232351</v>
      </c>
      <c r="BN59" s="25">
        <f>SUM(BB59:BM59)</f>
        <v>60454.545454545492</v>
      </c>
      <c r="BO59" s="25">
        <f t="shared" ref="BO59:BZ59" si="1011">+BO24</f>
        <v>4750.6313131313163</v>
      </c>
      <c r="BP59" s="25">
        <f t="shared" si="1011"/>
        <v>4706.4393939393967</v>
      </c>
      <c r="BQ59" s="25">
        <f t="shared" si="1011"/>
        <v>4662.247474747478</v>
      </c>
      <c r="BR59" s="25">
        <f t="shared" si="1011"/>
        <v>4618.0555555555584</v>
      </c>
      <c r="BS59" s="25">
        <f t="shared" si="1011"/>
        <v>4573.8636363636406</v>
      </c>
      <c r="BT59" s="25">
        <f t="shared" si="1011"/>
        <v>4529.671717171721</v>
      </c>
      <c r="BU59" s="25">
        <f t="shared" si="1011"/>
        <v>4485.4797979798022</v>
      </c>
      <c r="BV59" s="25">
        <f t="shared" si="1011"/>
        <v>4441.2878787878826</v>
      </c>
      <c r="BW59" s="25">
        <f t="shared" si="1011"/>
        <v>4397.0959595959639</v>
      </c>
      <c r="BX59" s="25">
        <f t="shared" si="1011"/>
        <v>4352.9040404040443</v>
      </c>
      <c r="BY59" s="25">
        <f t="shared" si="1011"/>
        <v>4308.7121212121256</v>
      </c>
      <c r="BZ59" s="25">
        <f t="shared" si="1011"/>
        <v>4264.5202020202059</v>
      </c>
      <c r="CA59" s="25">
        <f>SUM(BO59:BZ59)</f>
        <v>54090.909090909132</v>
      </c>
      <c r="CB59" s="25">
        <f t="shared" ref="CB59:CM59" si="1012">+CB24</f>
        <v>4220.3282828282872</v>
      </c>
      <c r="CC59" s="25">
        <f t="shared" si="1012"/>
        <v>4176.1363636363676</v>
      </c>
      <c r="CD59" s="25">
        <f t="shared" si="1012"/>
        <v>4131.9444444444489</v>
      </c>
      <c r="CE59" s="25">
        <f t="shared" si="1012"/>
        <v>4087.7525252525293</v>
      </c>
      <c r="CF59" s="25">
        <f t="shared" si="1012"/>
        <v>4043.5606060606101</v>
      </c>
      <c r="CG59" s="25">
        <f t="shared" si="1012"/>
        <v>3999.3686868686914</v>
      </c>
      <c r="CH59" s="25">
        <f t="shared" si="1012"/>
        <v>3955.1767676767722</v>
      </c>
      <c r="CI59" s="25">
        <f t="shared" si="1012"/>
        <v>3910.984848484853</v>
      </c>
      <c r="CJ59" s="25">
        <f t="shared" si="1012"/>
        <v>3866.7929292929339</v>
      </c>
      <c r="CK59" s="25">
        <f t="shared" si="1012"/>
        <v>3822.6010101010147</v>
      </c>
      <c r="CL59" s="25">
        <f t="shared" si="1012"/>
        <v>3778.4090909090955</v>
      </c>
      <c r="CM59" s="25">
        <f t="shared" si="1012"/>
        <v>3734.2171717171764</v>
      </c>
      <c r="CN59" s="25">
        <f>SUM(CB59:CM59)</f>
        <v>47727.272727272786</v>
      </c>
      <c r="CO59" s="25">
        <f t="shared" ref="CO59:CZ59" si="1013">+CO24</f>
        <v>3690.0252525252572</v>
      </c>
      <c r="CP59" s="25">
        <f t="shared" si="1013"/>
        <v>3645.833333333338</v>
      </c>
      <c r="CQ59" s="25">
        <f t="shared" si="1013"/>
        <v>3601.6414141414189</v>
      </c>
      <c r="CR59" s="25">
        <f t="shared" si="1013"/>
        <v>3557.4494949494997</v>
      </c>
      <c r="CS59" s="25">
        <f t="shared" si="1013"/>
        <v>3513.2575757575805</v>
      </c>
      <c r="CT59" s="25">
        <f t="shared" si="1013"/>
        <v>3469.0656565656614</v>
      </c>
      <c r="CU59" s="25">
        <f t="shared" si="1013"/>
        <v>3424.8737373737422</v>
      </c>
      <c r="CV59" s="25">
        <f t="shared" si="1013"/>
        <v>3380.681818181823</v>
      </c>
      <c r="CW59" s="25">
        <f t="shared" si="1013"/>
        <v>3336.4898989899038</v>
      </c>
      <c r="CX59" s="25">
        <f t="shared" si="1013"/>
        <v>3292.2979797979847</v>
      </c>
      <c r="CY59" s="25">
        <f t="shared" si="1013"/>
        <v>3248.1060606060655</v>
      </c>
      <c r="CZ59" s="25">
        <f t="shared" si="1013"/>
        <v>3203.9141414141463</v>
      </c>
      <c r="DA59" s="25">
        <f>SUM(CO59:CZ59)</f>
        <v>41363.636363636426</v>
      </c>
      <c r="DB59" s="25">
        <f t="shared" ref="DB59:DM59" si="1014">+DB24</f>
        <v>3159.7222222222272</v>
      </c>
      <c r="DC59" s="25">
        <f t="shared" si="1014"/>
        <v>3115.530303030308</v>
      </c>
      <c r="DD59" s="25">
        <f t="shared" si="1014"/>
        <v>3071.3383838383888</v>
      </c>
      <c r="DE59" s="25">
        <f t="shared" si="1014"/>
        <v>3027.1464646464697</v>
      </c>
      <c r="DF59" s="25">
        <f t="shared" si="1014"/>
        <v>2982.9545454545505</v>
      </c>
      <c r="DG59" s="25">
        <f t="shared" si="1014"/>
        <v>2938.7626262626313</v>
      </c>
      <c r="DH59" s="25">
        <f t="shared" si="1014"/>
        <v>2894.5707070707122</v>
      </c>
      <c r="DI59" s="25">
        <f t="shared" si="1014"/>
        <v>2850.378787878793</v>
      </c>
      <c r="DJ59" s="25">
        <f t="shared" si="1014"/>
        <v>2806.1868686868738</v>
      </c>
      <c r="DK59" s="25">
        <f t="shared" si="1014"/>
        <v>2761.9949494949547</v>
      </c>
      <c r="DL59" s="25">
        <f t="shared" si="1014"/>
        <v>2717.8030303030355</v>
      </c>
      <c r="DM59" s="25">
        <f t="shared" si="1014"/>
        <v>2673.6111111111163</v>
      </c>
      <c r="DN59" s="25">
        <f>SUM(DB59:DM59)</f>
        <v>35000.000000000058</v>
      </c>
      <c r="DO59" s="25">
        <f t="shared" ref="DO59:DZ59" si="1015">+DO24</f>
        <v>2629.4191919191971</v>
      </c>
      <c r="DP59" s="25">
        <f t="shared" si="1015"/>
        <v>2585.2272727272784</v>
      </c>
      <c r="DQ59" s="25">
        <f t="shared" si="1015"/>
        <v>2541.0353535353593</v>
      </c>
      <c r="DR59" s="25">
        <f t="shared" si="1015"/>
        <v>2496.8434343434401</v>
      </c>
      <c r="DS59" s="25">
        <f t="shared" si="1015"/>
        <v>2452.6515151515209</v>
      </c>
      <c r="DT59" s="25">
        <f t="shared" si="1015"/>
        <v>2408.4595959596018</v>
      </c>
      <c r="DU59" s="25">
        <f t="shared" si="1015"/>
        <v>2364.2676767676826</v>
      </c>
      <c r="DV59" s="25">
        <f t="shared" si="1015"/>
        <v>2320.0757575757634</v>
      </c>
      <c r="DW59" s="25">
        <f t="shared" si="1015"/>
        <v>2275.8838383838438</v>
      </c>
      <c r="DX59" s="25">
        <f t="shared" si="1015"/>
        <v>2231.6919191919246</v>
      </c>
      <c r="DY59" s="25">
        <f t="shared" si="1015"/>
        <v>2187.5000000000055</v>
      </c>
      <c r="DZ59" s="25">
        <f t="shared" si="1015"/>
        <v>2143.3080808080863</v>
      </c>
      <c r="EA59" s="25">
        <f>SUM(DO59:DZ59)</f>
        <v>28636.363636363705</v>
      </c>
      <c r="EB59" s="25">
        <f t="shared" ref="EB59:EM59" si="1016">+EB24</f>
        <v>2099.1161616161671</v>
      </c>
      <c r="EC59" s="25">
        <f t="shared" si="1016"/>
        <v>2054.924242424248</v>
      </c>
      <c r="ED59" s="25">
        <f t="shared" si="1016"/>
        <v>2010.732323232329</v>
      </c>
      <c r="EE59" s="25">
        <f t="shared" si="1016"/>
        <v>1966.5404040404098</v>
      </c>
      <c r="EF59" s="25">
        <f t="shared" si="1016"/>
        <v>1922.3484848484907</v>
      </c>
      <c r="EG59" s="25">
        <f t="shared" si="1016"/>
        <v>1878.1565656565715</v>
      </c>
      <c r="EH59" s="25">
        <f t="shared" si="1016"/>
        <v>1833.9646464646523</v>
      </c>
      <c r="EI59" s="25">
        <f t="shared" si="1016"/>
        <v>1789.7727272727332</v>
      </c>
      <c r="EJ59" s="25">
        <f t="shared" si="1016"/>
        <v>1745.580808080814</v>
      </c>
      <c r="EK59" s="25">
        <f t="shared" si="1016"/>
        <v>1701.3888888888948</v>
      </c>
      <c r="EL59" s="25">
        <f t="shared" si="1016"/>
        <v>1657.1969696969757</v>
      </c>
      <c r="EM59" s="25">
        <f t="shared" si="1016"/>
        <v>1613.0050505050565</v>
      </c>
      <c r="EN59" s="25">
        <f>SUM(EB59:EM59)</f>
        <v>22272.727272727341</v>
      </c>
      <c r="EO59" s="25">
        <f t="shared" ref="EO59:EZ59" si="1017">+EO24</f>
        <v>1568.8131313131373</v>
      </c>
      <c r="EP59" s="25">
        <f t="shared" si="1017"/>
        <v>1524.6212121212182</v>
      </c>
      <c r="EQ59" s="25">
        <f t="shared" si="1017"/>
        <v>1480.429292929299</v>
      </c>
      <c r="ER59" s="25">
        <f t="shared" si="1017"/>
        <v>1436.2373737373798</v>
      </c>
      <c r="ES59" s="25">
        <f t="shared" si="1017"/>
        <v>1392.0454545454609</v>
      </c>
      <c r="ET59" s="25">
        <f t="shared" si="1017"/>
        <v>1347.8535353535417</v>
      </c>
      <c r="EU59" s="25">
        <f t="shared" si="1017"/>
        <v>1303.6616161616225</v>
      </c>
      <c r="EV59" s="25">
        <f t="shared" si="1017"/>
        <v>1259.4696969697034</v>
      </c>
      <c r="EW59" s="25">
        <f t="shared" si="1017"/>
        <v>1215.2777777777842</v>
      </c>
      <c r="EX59" s="25">
        <f t="shared" si="1017"/>
        <v>1171.085858585865</v>
      </c>
      <c r="EY59" s="25">
        <f t="shared" si="1017"/>
        <v>1126.8939393939459</v>
      </c>
      <c r="EZ59" s="25">
        <f t="shared" si="1017"/>
        <v>1082.7020202020269</v>
      </c>
      <c r="FA59" s="25">
        <f>SUM(EO59:EZ59)</f>
        <v>15909.090909090984</v>
      </c>
      <c r="FB59" s="25">
        <f t="shared" ref="FB59:FM59" si="1018">+FB24</f>
        <v>1038.5101010101077</v>
      </c>
      <c r="FC59" s="25">
        <f t="shared" si="1018"/>
        <v>994.31818181818846</v>
      </c>
      <c r="FD59" s="25">
        <f t="shared" si="1018"/>
        <v>950.12626262626929</v>
      </c>
      <c r="FE59" s="25">
        <f t="shared" si="1018"/>
        <v>905.93434343435024</v>
      </c>
      <c r="FF59" s="25">
        <f t="shared" si="1018"/>
        <v>861.74242424243107</v>
      </c>
      <c r="FG59" s="25">
        <f t="shared" si="1018"/>
        <v>817.5505050505119</v>
      </c>
      <c r="FH59" s="25">
        <f t="shared" si="1018"/>
        <v>773.35858585859273</v>
      </c>
      <c r="FI59" s="25">
        <f t="shared" si="1018"/>
        <v>729.16666666667356</v>
      </c>
      <c r="FJ59" s="25">
        <f t="shared" si="1018"/>
        <v>684.97474747475439</v>
      </c>
      <c r="FK59" s="25">
        <f t="shared" si="1018"/>
        <v>640.78282828283523</v>
      </c>
      <c r="FL59" s="25">
        <f t="shared" si="1018"/>
        <v>596.59090909091606</v>
      </c>
      <c r="FM59" s="25">
        <f t="shared" si="1018"/>
        <v>552.39898989899689</v>
      </c>
      <c r="FN59" s="25">
        <f>SUM(FB59:FM59)</f>
        <v>9545.4545454546278</v>
      </c>
      <c r="FO59" s="25">
        <f t="shared" ref="FO59:FZ59" si="1019">+FO24</f>
        <v>508.20707070707772</v>
      </c>
      <c r="FP59" s="25">
        <f t="shared" si="1019"/>
        <v>464.01515151515855</v>
      </c>
      <c r="FQ59" s="25">
        <f t="shared" si="1019"/>
        <v>419.82323232323944</v>
      </c>
      <c r="FR59" s="25">
        <f t="shared" si="1019"/>
        <v>375.63131313132027</v>
      </c>
      <c r="FS59" s="25">
        <f t="shared" si="1019"/>
        <v>331.43939393940104</v>
      </c>
      <c r="FT59" s="25">
        <f t="shared" si="1019"/>
        <v>287.24747474748187</v>
      </c>
      <c r="FU59" s="25">
        <f t="shared" si="1019"/>
        <v>243.05555555556265</v>
      </c>
      <c r="FV59" s="25">
        <f t="shared" si="1019"/>
        <v>198.86363636364348</v>
      </c>
      <c r="FW59" s="25">
        <f t="shared" si="1019"/>
        <v>154.67171717172428</v>
      </c>
      <c r="FX59" s="25">
        <f t="shared" si="1019"/>
        <v>110.47979797980508</v>
      </c>
      <c r="FY59" s="25">
        <f t="shared" si="1019"/>
        <v>66.287878787885887</v>
      </c>
      <c r="FZ59" s="25">
        <f t="shared" si="1019"/>
        <v>22.095959595966686</v>
      </c>
      <c r="GA59" s="25">
        <f>SUM(FO59:FZ59)</f>
        <v>3181.8181818182661</v>
      </c>
      <c r="GB59" s="25">
        <f t="shared" ref="GB59:GM59" si="1020">+GB24</f>
        <v>8.1005661437908805E-12</v>
      </c>
      <c r="GC59" s="25">
        <f t="shared" si="1020"/>
        <v>8.1005661437908805E-12</v>
      </c>
      <c r="GD59" s="25">
        <f t="shared" si="1020"/>
        <v>8.1005661437908805E-12</v>
      </c>
      <c r="GE59" s="25">
        <f t="shared" si="1020"/>
        <v>8.1005661437908805E-12</v>
      </c>
      <c r="GF59" s="25">
        <f t="shared" si="1020"/>
        <v>8.1005661437908805E-12</v>
      </c>
      <c r="GG59" s="25">
        <f t="shared" si="1020"/>
        <v>8.1005661437908805E-12</v>
      </c>
      <c r="GH59" s="25">
        <f t="shared" si="1020"/>
        <v>8.1005661437908805E-12</v>
      </c>
      <c r="GI59" s="25">
        <f t="shared" si="1020"/>
        <v>8.1005661437908805E-12</v>
      </c>
      <c r="GJ59" s="25">
        <f t="shared" si="1020"/>
        <v>8.1005661437908805E-12</v>
      </c>
      <c r="GK59" s="25">
        <f t="shared" si="1020"/>
        <v>8.1005661437908805E-12</v>
      </c>
      <c r="GL59" s="25">
        <f t="shared" si="1020"/>
        <v>8.1005661437908805E-12</v>
      </c>
      <c r="GM59" s="25">
        <f t="shared" si="1020"/>
        <v>8.1005661437908805E-12</v>
      </c>
      <c r="GN59" s="25">
        <f>SUM(GB59:GM59)</f>
        <v>9.7206793725490566E-11</v>
      </c>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row>
    <row r="60" spans="1:327">
      <c r="A60" s="3" t="s">
        <v>262</v>
      </c>
      <c r="B60" s="261"/>
      <c r="C60" s="25"/>
      <c r="D60" s="25"/>
      <c r="E60" s="25"/>
      <c r="F60" s="25"/>
      <c r="G60" s="25"/>
      <c r="H60" s="25"/>
      <c r="I60" s="25"/>
      <c r="J60" s="25"/>
      <c r="K60" s="25"/>
      <c r="L60" s="25"/>
      <c r="M60" s="25"/>
      <c r="N60" s="25">
        <f>SUM(B60:M60)</f>
        <v>0</v>
      </c>
      <c r="O60" s="25"/>
      <c r="P60" s="25"/>
      <c r="Q60" s="25"/>
      <c r="R60" s="25"/>
      <c r="S60" s="25"/>
      <c r="T60" s="25"/>
      <c r="U60" s="25"/>
      <c r="V60" s="25"/>
      <c r="W60" s="25"/>
      <c r="X60" s="25"/>
      <c r="Y60" s="25"/>
      <c r="Z60" s="25"/>
      <c r="AA60" s="25">
        <f>SUM(O60:Z60)</f>
        <v>0</v>
      </c>
      <c r="AB60" s="25"/>
      <c r="AC60" s="25"/>
      <c r="AD60" s="25"/>
      <c r="AE60" s="25"/>
      <c r="AF60" s="25"/>
      <c r="AG60" s="25"/>
      <c r="AH60" s="25"/>
      <c r="AI60" s="25"/>
      <c r="AJ60" s="25"/>
      <c r="AK60" s="25"/>
      <c r="AL60" s="25"/>
      <c r="AM60" s="25"/>
      <c r="AN60" s="25">
        <f>SUM(AB60:AM60)</f>
        <v>0</v>
      </c>
      <c r="AO60" s="25">
        <f t="shared" ref="AO60:AQ60" si="1021">+AO37+AO43</f>
        <v>3150.2457106876054</v>
      </c>
      <c r="AP60" s="25">
        <f t="shared" si="1021"/>
        <v>3202.8130315105213</v>
      </c>
      <c r="AQ60" s="25">
        <f t="shared" si="1021"/>
        <v>2954.991734798381</v>
      </c>
      <c r="AR60" s="25">
        <f t="shared" ref="AR60:AY60" si="1022">+AR37+AR43</f>
        <v>2705.9537163533068</v>
      </c>
      <c r="AS60" s="25">
        <f t="shared" si="1022"/>
        <v>2455.6939065014121</v>
      </c>
      <c r="AT60" s="25">
        <f t="shared" si="1022"/>
        <v>2204.2072144451681</v>
      </c>
      <c r="AU60" s="25">
        <f t="shared" si="1022"/>
        <v>1951.4885281753898</v>
      </c>
      <c r="AV60" s="25">
        <f t="shared" si="1022"/>
        <v>1697.5327143828545</v>
      </c>
      <c r="AW60" s="25">
        <f t="shared" si="1022"/>
        <v>1442.334618369551</v>
      </c>
      <c r="AX60" s="25">
        <f t="shared" si="1022"/>
        <v>1185.8890639595586</v>
      </c>
      <c r="AY60" s="25">
        <f t="shared" si="1022"/>
        <v>928.1908534095586</v>
      </c>
      <c r="AZ60" s="25">
        <f t="shared" ref="AZ60" si="1023">+AZ37+AZ43</f>
        <v>669.23476731896699</v>
      </c>
      <c r="BA60" s="25">
        <f>SUM(AO60:AZ60)</f>
        <v>24548.575859912271</v>
      </c>
      <c r="BB60" s="25">
        <f>+BB37+BB43</f>
        <v>409.01556453969835</v>
      </c>
      <c r="BC60" s="25">
        <f t="shared" ref="BC60:BM60" si="1024">+BC37+BC43</f>
        <v>749.44958452933452</v>
      </c>
      <c r="BD60" s="25">
        <f t="shared" si="1024"/>
        <v>489.19634416184317</v>
      </c>
      <c r="BE60" s="25">
        <f t="shared" si="1024"/>
        <v>227.67458229618762</v>
      </c>
      <c r="BF60" s="25">
        <f t="shared" si="1024"/>
        <v>-35.120986573874511</v>
      </c>
      <c r="BG60" s="25">
        <f t="shared" si="1024"/>
        <v>-299.19566997752821</v>
      </c>
      <c r="BH60" s="25">
        <f t="shared" si="1024"/>
        <v>-265.35912758113528</v>
      </c>
      <c r="BI60" s="25">
        <f t="shared" si="1024"/>
        <v>-530.76140256558529</v>
      </c>
      <c r="BJ60" s="25">
        <f t="shared" si="1024"/>
        <v>-797.45365335910355</v>
      </c>
      <c r="BK60" s="25">
        <f t="shared" si="1024"/>
        <v>-1065.4412548608943</v>
      </c>
      <c r="BL60" s="25">
        <f t="shared" si="1024"/>
        <v>-1334.7296043655756</v>
      </c>
      <c r="BM60" s="25">
        <f t="shared" si="1024"/>
        <v>-1605.3241216564927</v>
      </c>
      <c r="BN60" s="25">
        <f>SUM(BB60:BM60)</f>
        <v>-4058.0497454131255</v>
      </c>
      <c r="BO60" s="25">
        <f>+BO37+BO43</f>
        <v>-1877.2302490994218</v>
      </c>
      <c r="BP60" s="25">
        <f t="shared" ref="BP60:BZ60" si="1025">+BP37+BP43</f>
        <v>-1529.43061852818</v>
      </c>
      <c r="BQ60" s="25">
        <f t="shared" si="1025"/>
        <v>-1801.3887890346739</v>
      </c>
      <c r="BR60" s="25">
        <f t="shared" si="1025"/>
        <v>-2074.6642515815779</v>
      </c>
      <c r="BS60" s="25">
        <f t="shared" si="1025"/>
        <v>-2349.2624948857265</v>
      </c>
      <c r="BT60" s="25">
        <f t="shared" si="1025"/>
        <v>-2625.1890305336092</v>
      </c>
      <c r="BU60" s="25">
        <f t="shared" si="1025"/>
        <v>-277.2603625430483</v>
      </c>
      <c r="BV60" s="25">
        <f t="shared" si="1025"/>
        <v>-544.92182196610224</v>
      </c>
      <c r="BW60" s="25">
        <f t="shared" si="1025"/>
        <v>-813.88267046671854</v>
      </c>
      <c r="BX60" s="25">
        <f t="shared" si="1025"/>
        <v>-1084.1483221660537</v>
      </c>
      <c r="BY60" s="25">
        <f t="shared" si="1025"/>
        <v>-1355.7242137441024</v>
      </c>
      <c r="BZ60" s="25">
        <f t="shared" si="1025"/>
        <v>-1628.6158045336927</v>
      </c>
      <c r="CA60" s="25">
        <f>SUM(BO60:BZ60)</f>
        <v>-17961.718629082905</v>
      </c>
      <c r="CB60" s="25">
        <f>+CB37+CB43</f>
        <v>-1902.8285766148729</v>
      </c>
      <c r="CC60" s="25">
        <f t="shared" ref="CC60:CM60" si="1026">+CC37+CC43</f>
        <v>-1549.6427948362891</v>
      </c>
      <c r="CD60" s="25">
        <f t="shared" si="1026"/>
        <v>-1823.894778703663</v>
      </c>
      <c r="CE60" s="25">
        <f t="shared" si="1026"/>
        <v>-2099.4736121671167</v>
      </c>
      <c r="CF60" s="25">
        <f t="shared" si="1026"/>
        <v>-2376.3848237666348</v>
      </c>
      <c r="CG60" s="25">
        <f t="shared" si="1026"/>
        <v>-2654.6339650777832</v>
      </c>
      <c r="CH60" s="25">
        <f t="shared" si="1026"/>
        <v>-279.59264572991185</v>
      </c>
      <c r="CI60" s="25">
        <f t="shared" si="1026"/>
        <v>-549.47341895917373</v>
      </c>
      <c r="CJ60" s="25">
        <f t="shared" si="1026"/>
        <v>-820.66282840685699</v>
      </c>
      <c r="CK60" s="25">
        <f t="shared" si="1026"/>
        <v>-1093.1663267238721</v>
      </c>
      <c r="CL60" s="25">
        <f t="shared" si="1026"/>
        <v>-1366.9893892805076</v>
      </c>
      <c r="CM60" s="25">
        <f t="shared" si="1026"/>
        <v>-1642.1375142610957</v>
      </c>
      <c r="CN60" s="25">
        <f>SUM(CB60:CM60)</f>
        <v>-18158.88067452778</v>
      </c>
      <c r="CO60" s="25">
        <f>+CO37+CO43</f>
        <v>-1918.6162227590692</v>
      </c>
      <c r="CP60" s="25">
        <f t="shared" ref="CP60:CZ60" si="1027">+CP37+CP43</f>
        <v>-1571.8518627078404</v>
      </c>
      <c r="CQ60" s="25">
        <f t="shared" si="1027"/>
        <v>-1848.4059803176078</v>
      </c>
      <c r="CR60" s="25">
        <f t="shared" si="1027"/>
        <v>-2126.2965397473822</v>
      </c>
      <c r="CS60" s="25">
        <f t="shared" si="1027"/>
        <v>-2405.5291095047473</v>
      </c>
      <c r="CT60" s="25">
        <f t="shared" si="1027"/>
        <v>-2686.1092812994007</v>
      </c>
      <c r="CU60" s="25">
        <f t="shared" si="1027"/>
        <v>-281.93338884043095</v>
      </c>
      <c r="CV60" s="25">
        <f t="shared" si="1027"/>
        <v>-554.03351112558255</v>
      </c>
      <c r="CW60" s="25">
        <f t="shared" si="1027"/>
        <v>-827.45151691688864</v>
      </c>
      <c r="CX60" s="25">
        <f t="shared" si="1027"/>
        <v>-1102.1928973956249</v>
      </c>
      <c r="CY60" s="25">
        <f t="shared" si="1027"/>
        <v>-1378.2631666229884</v>
      </c>
      <c r="CZ60" s="25">
        <f t="shared" si="1027"/>
        <v>-1655.6678616354329</v>
      </c>
      <c r="DA60" s="25">
        <f>SUM(CO60:CZ60)</f>
        <v>-18356.351338872995</v>
      </c>
      <c r="DB60" s="25">
        <f>+DB37+DB43</f>
        <v>-1934.4125425403954</v>
      </c>
      <c r="DC60" s="25">
        <f t="shared" ref="DC60:DM60" si="1028">+DC37+DC43</f>
        <v>-1598.4732072383074</v>
      </c>
      <c r="DD60" s="25">
        <f t="shared" si="1028"/>
        <v>-1877.3478430765479</v>
      </c>
      <c r="DE60" s="25">
        <f t="shared" si="1028"/>
        <v>-2157.5685895607471</v>
      </c>
      <c r="DF60" s="25">
        <f t="shared" si="1028"/>
        <v>-2439.1410554852641</v>
      </c>
      <c r="DG60" s="25">
        <f t="shared" si="1028"/>
        <v>-2722.070873014432</v>
      </c>
      <c r="DH60" s="25">
        <f t="shared" si="1028"/>
        <v>-284.29282476550679</v>
      </c>
      <c r="DI60" s="25">
        <f t="shared" si="1028"/>
        <v>-558.61237399327547</v>
      </c>
      <c r="DJ60" s="25">
        <f t="shared" si="1028"/>
        <v>-834.25905433945957</v>
      </c>
      <c r="DK60" s="25">
        <f t="shared" si="1028"/>
        <v>-1111.2383955170524</v>
      </c>
      <c r="DL60" s="25">
        <f t="shared" si="1028"/>
        <v>-1389.5559502795184</v>
      </c>
      <c r="DM60" s="25">
        <f t="shared" si="1028"/>
        <v>-1669.2172945167938</v>
      </c>
      <c r="DN60" s="25">
        <f>SUM(DB60:DM60)</f>
        <v>-18576.190004327302</v>
      </c>
      <c r="DO60" s="25">
        <f>+DO37+DO43</f>
        <v>-1950.228027351691</v>
      </c>
      <c r="DP60" s="25">
        <f t="shared" ref="DP60:DZ60" si="1029">+DP37+DP43</f>
        <v>-1630.9934224114559</v>
      </c>
      <c r="DQ60" s="25">
        <f t="shared" si="1029"/>
        <v>-1912.2131551058471</v>
      </c>
      <c r="DR60" s="25">
        <f t="shared" si="1029"/>
        <v>-2194.7887696830981</v>
      </c>
      <c r="DS60" s="25">
        <f t="shared" si="1029"/>
        <v>-2478.7259156510536</v>
      </c>
      <c r="DT60" s="25">
        <f t="shared" si="1029"/>
        <v>-2764.0302660571756</v>
      </c>
      <c r="DU60" s="25">
        <f t="shared" si="1029"/>
        <v>-286.67725152944672</v>
      </c>
      <c r="DV60" s="25">
        <f t="shared" si="1029"/>
        <v>-563.21633182832772</v>
      </c>
      <c r="DW60" s="25">
        <f t="shared" si="1029"/>
        <v>-841.09179129175379</v>
      </c>
      <c r="DX60" s="25">
        <f t="shared" si="1029"/>
        <v>-1120.3091981662437</v>
      </c>
      <c r="DY60" s="25">
        <f t="shared" si="1029"/>
        <v>-1400.8741438993438</v>
      </c>
      <c r="DZ60" s="25">
        <f t="shared" si="1029"/>
        <v>-1682.7922432362982</v>
      </c>
      <c r="EA60" s="25">
        <f>SUM(DO60:DZ60)</f>
        <v>-18825.940516211733</v>
      </c>
      <c r="EB60" s="25">
        <f>+EB37+EB43</f>
        <v>-1966.0691343171227</v>
      </c>
      <c r="EC60" s="25">
        <f t="shared" ref="EC60:EM60" si="1030">+EC37+EC43</f>
        <v>-1671.3923409137735</v>
      </c>
      <c r="ED60" s="25">
        <f t="shared" si="1030"/>
        <v>-1954.9899983948535</v>
      </c>
      <c r="EE60" s="25">
        <f t="shared" si="1030"/>
        <v>-2239.9534457787377</v>
      </c>
      <c r="EF60" s="25">
        <f t="shared" si="1030"/>
        <v>-2526.2883738566879</v>
      </c>
      <c r="EG60" s="25">
        <f t="shared" si="1030"/>
        <v>-2814.0004971315957</v>
      </c>
      <c r="EH60" s="25">
        <f t="shared" si="1030"/>
        <v>-289.09505678518616</v>
      </c>
      <c r="EI60" s="25">
        <f t="shared" si="1030"/>
        <v>-567.85380723222897</v>
      </c>
      <c r="EJ60" s="25">
        <f t="shared" si="1030"/>
        <v>-847.95818546943394</v>
      </c>
      <c r="EK60" s="25">
        <f t="shared" si="1030"/>
        <v>-1129.4137982792602</v>
      </c>
      <c r="EL60" s="25">
        <f t="shared" si="1030"/>
        <v>-1412.2262758057605</v>
      </c>
      <c r="EM60" s="25">
        <f t="shared" si="1030"/>
        <v>-1696.401271651921</v>
      </c>
      <c r="EN60" s="25">
        <f>SUM(EB60:EM60)</f>
        <v>-19115.642185616562</v>
      </c>
      <c r="EO60" s="25">
        <f>+EO37+EO43</f>
        <v>-1981.9444629774068</v>
      </c>
      <c r="EP60" s="25">
        <f t="shared" ref="EP60:EZ60" si="1031">+EP37+EP43</f>
        <v>-1722.298133819402</v>
      </c>
      <c r="EQ60" s="25">
        <f t="shared" si="1031"/>
        <v>-2008.3174947305181</v>
      </c>
      <c r="ER60" s="25">
        <f t="shared" si="1031"/>
        <v>-2295.7127359753972</v>
      </c>
      <c r="ES60" s="25">
        <f t="shared" si="1031"/>
        <v>-2584.4895903887627</v>
      </c>
      <c r="ET60" s="25">
        <f t="shared" si="1031"/>
        <v>-2874.6538146921503</v>
      </c>
      <c r="EU60" s="25">
        <f t="shared" si="1031"/>
        <v>-291.55737490128428</v>
      </c>
      <c r="EV60" s="25">
        <f t="shared" si="1031"/>
        <v>-572.53598096673988</v>
      </c>
      <c r="EW60" s="25">
        <f t="shared" si="1031"/>
        <v>-854.8694642207679</v>
      </c>
      <c r="EX60" s="25">
        <f t="shared" si="1031"/>
        <v>-1138.5634699849873</v>
      </c>
      <c r="EY60" s="25">
        <f t="shared" si="1031"/>
        <v>-1423.6236671031909</v>
      </c>
      <c r="EZ60" s="25">
        <f t="shared" si="1031"/>
        <v>-1710.0557480393534</v>
      </c>
      <c r="FA60" s="25">
        <f>SUM(EO60:EZ60)</f>
        <v>-19458.621937799962</v>
      </c>
      <c r="FB60" s="25">
        <f>+FB37+FB43</f>
        <v>-1997.8654289760489</v>
      </c>
      <c r="FC60" s="25">
        <f t="shared" ref="FC60:FM60" si="1032">+FC37+FC43</f>
        <v>-1787.1991348998338</v>
      </c>
      <c r="FD60" s="25">
        <f t="shared" si="1032"/>
        <v>-2075.698512608381</v>
      </c>
      <c r="FE60" s="25">
        <f t="shared" si="1032"/>
        <v>-2365.5841040540131</v>
      </c>
      <c r="FF60" s="25">
        <f t="shared" si="1032"/>
        <v>-2656.8616851273023</v>
      </c>
      <c r="FG60" s="25">
        <f t="shared" si="1032"/>
        <v>-2949.5370557850297</v>
      </c>
      <c r="FH60" s="25">
        <f t="shared" si="1032"/>
        <v>-294.07898436543474</v>
      </c>
      <c r="FI60" s="25">
        <f t="shared" si="1032"/>
        <v>-577.27769309658686</v>
      </c>
      <c r="FJ60" s="25">
        <f t="shared" si="1032"/>
        <v>-861.84052944408529</v>
      </c>
      <c r="FK60" s="25">
        <f t="shared" si="1032"/>
        <v>-1147.7731772729978</v>
      </c>
      <c r="FL60" s="25">
        <f t="shared" si="1032"/>
        <v>-1435.0813441311639</v>
      </c>
      <c r="FM60" s="25">
        <f t="shared" si="1032"/>
        <v>-1723.7707613478717</v>
      </c>
      <c r="FN60" s="25">
        <f>SUM(FB60:FM60)</f>
        <v>-19872.568411108747</v>
      </c>
      <c r="FO60" s="25">
        <f>+FO37+FO43</f>
        <v>-2013.8471841329492</v>
      </c>
      <c r="FP60" s="25">
        <f t="shared" ref="FP60:FZ60" si="1033">+FP37+FP43</f>
        <v>-1870.7248736172112</v>
      </c>
      <c r="FQ60" s="25">
        <f t="shared" si="1033"/>
        <v>-2161.781871196677</v>
      </c>
      <c r="FR60" s="25">
        <f t="shared" si="1033"/>
        <v>-2454.2357392626895</v>
      </c>
      <c r="FS60" s="25">
        <f t="shared" si="1033"/>
        <v>-2748.0922981089443</v>
      </c>
      <c r="FT60" s="25">
        <f t="shared" si="1033"/>
        <v>-3043.3573922803575</v>
      </c>
      <c r="FU60" s="25">
        <f t="shared" si="1033"/>
        <v>-296.67949839376041</v>
      </c>
      <c r="FV60" s="25">
        <f t="shared" si="1033"/>
        <v>-645.13788519262323</v>
      </c>
      <c r="FW60" s="25">
        <f t="shared" si="1033"/>
        <v>-995.04818193648134</v>
      </c>
      <c r="FX60" s="25">
        <f t="shared" si="1033"/>
        <v>-1346.4164382501056</v>
      </c>
      <c r="FY60" s="25">
        <f t="shared" si="1033"/>
        <v>-1699.2487289650364</v>
      </c>
      <c r="FZ60" s="25">
        <f t="shared" si="1033"/>
        <v>-2053.5511542246131</v>
      </c>
      <c r="GA60" s="25">
        <f>SUM(FO60:FZ60)</f>
        <v>-21328.121245561448</v>
      </c>
      <c r="GB60" s="25">
        <f>+GB37+GB43</f>
        <v>-2409.3298395894376</v>
      </c>
      <c r="GC60" s="25">
        <f t="shared" ref="GC60:GM60" si="1034">+GC37+GC43</f>
        <v>-2421.3623030196213</v>
      </c>
      <c r="GD60" s="25">
        <f t="shared" si="1034"/>
        <v>-2778.6735348377583</v>
      </c>
      <c r="GE60" s="25">
        <f t="shared" si="1034"/>
        <v>-3137.4735634551375</v>
      </c>
      <c r="GF60" s="25">
        <f t="shared" si="1034"/>
        <v>-3497.7685921917559</v>
      </c>
      <c r="GG60" s="25">
        <f t="shared" si="1034"/>
        <v>-3859.5648502147774</v>
      </c>
      <c r="GH60" s="25">
        <f t="shared" si="1034"/>
        <v>-363.30374243145053</v>
      </c>
      <c r="GI60" s="25">
        <f t="shared" si="1034"/>
        <v>-712.03973024713707</v>
      </c>
      <c r="GJ60" s="25">
        <f t="shared" si="1034"/>
        <v>-1062.2287846787224</v>
      </c>
      <c r="GK60" s="25">
        <f t="shared" si="1034"/>
        <v>-1413.8769601704391</v>
      </c>
      <c r="GL60" s="25">
        <f t="shared" si="1034"/>
        <v>-1766.9903363933715</v>
      </c>
      <c r="GM60" s="25">
        <f t="shared" si="1034"/>
        <v>-2121.5750183505661</v>
      </c>
      <c r="GN60" s="25">
        <f>SUM(GB60:GM60)</f>
        <v>-25544.187255580175</v>
      </c>
      <c r="GO60" s="3"/>
      <c r="GP60" s="3"/>
      <c r="GQ60" s="3"/>
      <c r="GR60" s="3"/>
      <c r="GS60" s="3"/>
      <c r="GT60" s="3"/>
      <c r="GU60" s="3"/>
      <c r="GV60" s="3"/>
      <c r="GW60" s="3"/>
      <c r="GX60" s="3"/>
      <c r="GY60" s="3"/>
      <c r="GZ60" s="3"/>
      <c r="HA60" s="25"/>
      <c r="HB60" s="3"/>
      <c r="HC60" s="3"/>
      <c r="HD60" s="3"/>
      <c r="HE60" s="3"/>
      <c r="HF60" s="3"/>
      <c r="HG60" s="3"/>
      <c r="HH60" s="3"/>
      <c r="HI60" s="3"/>
      <c r="HJ60" s="3"/>
      <c r="HK60" s="3"/>
      <c r="HL60" s="3"/>
      <c r="HM60" s="3"/>
      <c r="HN60" s="25"/>
      <c r="HO60" s="3"/>
      <c r="HP60" s="3"/>
      <c r="HQ60" s="3"/>
      <c r="HR60" s="3"/>
      <c r="HS60" s="3"/>
      <c r="HT60" s="3"/>
      <c r="HU60" s="3"/>
      <c r="HV60" s="3"/>
      <c r="HW60" s="3"/>
      <c r="HX60" s="3"/>
      <c r="HY60" s="3"/>
      <c r="HZ60" s="3"/>
      <c r="IA60" s="25"/>
      <c r="IB60" s="3"/>
      <c r="IC60" s="3"/>
      <c r="ID60" s="3"/>
      <c r="IE60" s="3"/>
      <c r="IF60" s="3"/>
      <c r="IG60" s="3"/>
      <c r="IH60" s="3"/>
      <c r="II60" s="3"/>
      <c r="IJ60" s="3"/>
      <c r="IK60" s="3"/>
      <c r="IL60" s="3"/>
      <c r="IM60" s="3"/>
      <c r="IN60" s="25"/>
      <c r="IO60" s="3"/>
      <c r="IP60" s="3"/>
      <c r="IQ60" s="3"/>
      <c r="IR60" s="3"/>
      <c r="IS60" s="3"/>
      <c r="IT60" s="3"/>
      <c r="IU60" s="3"/>
      <c r="IV60" s="3"/>
      <c r="IW60" s="3"/>
      <c r="IX60" s="3"/>
      <c r="IY60" s="3"/>
      <c r="IZ60" s="3"/>
      <c r="JA60" s="25"/>
      <c r="JB60" s="3"/>
      <c r="JC60" s="3"/>
      <c r="JD60" s="3"/>
      <c r="JE60" s="3"/>
      <c r="JF60" s="3"/>
      <c r="JG60" s="3"/>
      <c r="JH60" s="3"/>
      <c r="JI60" s="3"/>
      <c r="JJ60" s="3"/>
      <c r="JK60" s="3"/>
      <c r="JL60" s="3"/>
      <c r="JM60" s="3"/>
      <c r="JN60" s="25"/>
      <c r="JO60" s="3"/>
      <c r="JP60" s="3"/>
      <c r="JQ60" s="3"/>
      <c r="JR60" s="3"/>
      <c r="JS60" s="3"/>
      <c r="JT60" s="3"/>
      <c r="JU60" s="3"/>
      <c r="JV60" s="3"/>
      <c r="JW60" s="3"/>
      <c r="JX60" s="3"/>
      <c r="JY60" s="3"/>
      <c r="JZ60" s="3"/>
      <c r="KA60" s="25"/>
      <c r="KB60" s="3"/>
      <c r="KC60" s="3"/>
      <c r="KD60" s="3"/>
      <c r="KE60" s="3"/>
      <c r="KF60" s="3"/>
      <c r="KG60" s="3"/>
      <c r="KH60" s="3"/>
      <c r="KI60" s="3"/>
      <c r="KJ60" s="3"/>
      <c r="KK60" s="3"/>
      <c r="KL60" s="3"/>
      <c r="KM60" s="3"/>
      <c r="KN60" s="25"/>
      <c r="KO60" s="3"/>
      <c r="KP60" s="3"/>
      <c r="KQ60" s="3"/>
      <c r="KR60" s="3"/>
      <c r="KS60" s="3"/>
      <c r="KT60" s="3"/>
      <c r="KU60" s="3"/>
      <c r="KV60" s="3"/>
      <c r="KW60" s="3"/>
      <c r="KX60" s="3"/>
      <c r="KY60" s="3"/>
      <c r="KZ60" s="3"/>
      <c r="LA60" s="25"/>
      <c r="LB60" s="3"/>
      <c r="LC60" s="3"/>
      <c r="LD60" s="3"/>
      <c r="LE60" s="3"/>
      <c r="LF60" s="3"/>
      <c r="LG60" s="3"/>
      <c r="LH60" s="3"/>
      <c r="LI60" s="3"/>
      <c r="LJ60" s="3"/>
      <c r="LK60" s="3"/>
      <c r="LL60" s="3"/>
      <c r="LM60" s="3"/>
      <c r="LN60" s="25"/>
    </row>
    <row r="61" spans="1:327">
      <c r="A61" s="3" t="s">
        <v>105</v>
      </c>
      <c r="B61" s="261"/>
      <c r="C61" s="25"/>
      <c r="D61" s="25"/>
      <c r="E61" s="25"/>
      <c r="F61" s="25"/>
      <c r="G61" s="25"/>
      <c r="H61" s="25"/>
      <c r="I61" s="25"/>
      <c r="J61" s="25"/>
      <c r="K61" s="25"/>
      <c r="L61" s="25"/>
      <c r="M61" s="25"/>
      <c r="N61" s="25">
        <f>SUM(B61:M61)</f>
        <v>0</v>
      </c>
      <c r="O61" s="25"/>
      <c r="P61" s="25"/>
      <c r="Q61" s="25"/>
      <c r="R61" s="25"/>
      <c r="S61" s="25"/>
      <c r="T61" s="25"/>
      <c r="U61" s="25"/>
      <c r="V61" s="25"/>
      <c r="W61" s="25"/>
      <c r="X61" s="25"/>
      <c r="Y61" s="25"/>
      <c r="Z61" s="25"/>
      <c r="AA61" s="25">
        <f>SUM(O61:Z61)</f>
        <v>0</v>
      </c>
      <c r="AB61" s="25"/>
      <c r="AC61" s="25"/>
      <c r="AD61" s="25"/>
      <c r="AE61" s="25"/>
      <c r="AF61" s="25"/>
      <c r="AG61" s="25"/>
      <c r="AH61" s="25"/>
      <c r="AI61" s="25"/>
      <c r="AJ61" s="25"/>
      <c r="AK61" s="25"/>
      <c r="AL61" s="25"/>
      <c r="AM61" s="25"/>
      <c r="AN61" s="25">
        <f>SUM(AB61:AM61)</f>
        <v>0</v>
      </c>
      <c r="AO61" s="25">
        <f t="shared" ref="AO61:AQ61" si="1035">+AO30</f>
        <v>72101.643610044484</v>
      </c>
      <c r="AP61" s="25">
        <f t="shared" si="1035"/>
        <v>0</v>
      </c>
      <c r="AQ61" s="25">
        <f t="shared" si="1035"/>
        <v>0</v>
      </c>
      <c r="AR61" s="25">
        <f t="shared" ref="AR61:AZ61" si="1036">+AR30</f>
        <v>0</v>
      </c>
      <c r="AS61" s="25">
        <f t="shared" si="1036"/>
        <v>0</v>
      </c>
      <c r="AT61" s="25">
        <f t="shared" si="1036"/>
        <v>0</v>
      </c>
      <c r="AU61" s="25">
        <f t="shared" si="1036"/>
        <v>0</v>
      </c>
      <c r="AV61" s="25">
        <f t="shared" si="1036"/>
        <v>0</v>
      </c>
      <c r="AW61" s="25">
        <f t="shared" si="1036"/>
        <v>0</v>
      </c>
      <c r="AX61" s="25">
        <f t="shared" si="1036"/>
        <v>0</v>
      </c>
      <c r="AY61" s="25">
        <f t="shared" si="1036"/>
        <v>0</v>
      </c>
      <c r="AZ61" s="25">
        <f t="shared" si="1036"/>
        <v>0</v>
      </c>
      <c r="BA61" s="25">
        <f>SUM(AO61:AZ61)</f>
        <v>72101.643610044484</v>
      </c>
      <c r="BB61" s="25">
        <f>+BB30</f>
        <v>144461.18458650832</v>
      </c>
      <c r="BC61" s="25">
        <f t="shared" ref="BC61:BM61" si="1037">+BC30</f>
        <v>0</v>
      </c>
      <c r="BD61" s="25">
        <f t="shared" si="1037"/>
        <v>0</v>
      </c>
      <c r="BE61" s="25">
        <f t="shared" si="1037"/>
        <v>0</v>
      </c>
      <c r="BF61" s="25">
        <f t="shared" si="1037"/>
        <v>0</v>
      </c>
      <c r="BG61" s="25">
        <f t="shared" si="1037"/>
        <v>0</v>
      </c>
      <c r="BH61" s="25">
        <f t="shared" si="1037"/>
        <v>0</v>
      </c>
      <c r="BI61" s="25">
        <f t="shared" si="1037"/>
        <v>0</v>
      </c>
      <c r="BJ61" s="25">
        <f t="shared" si="1037"/>
        <v>0</v>
      </c>
      <c r="BK61" s="25">
        <f t="shared" si="1037"/>
        <v>0</v>
      </c>
      <c r="BL61" s="25">
        <f t="shared" si="1037"/>
        <v>0</v>
      </c>
      <c r="BM61" s="25">
        <f t="shared" si="1037"/>
        <v>0</v>
      </c>
      <c r="BN61" s="25">
        <f>SUM(BB61:BM61)</f>
        <v>144461.18458650832</v>
      </c>
      <c r="BO61" s="25">
        <f>+BO30</f>
        <v>149045.47997003584</v>
      </c>
      <c r="BP61" s="25">
        <f t="shared" ref="BP61:BZ61" si="1038">+BP30</f>
        <v>0</v>
      </c>
      <c r="BQ61" s="25">
        <f t="shared" si="1038"/>
        <v>0</v>
      </c>
      <c r="BR61" s="25">
        <f t="shared" si="1038"/>
        <v>0</v>
      </c>
      <c r="BS61" s="25">
        <f t="shared" si="1038"/>
        <v>0</v>
      </c>
      <c r="BT61" s="25">
        <f t="shared" si="1038"/>
        <v>0</v>
      </c>
      <c r="BU61" s="25">
        <f t="shared" si="1038"/>
        <v>0</v>
      </c>
      <c r="BV61" s="25">
        <f t="shared" si="1038"/>
        <v>0</v>
      </c>
      <c r="BW61" s="25">
        <f t="shared" si="1038"/>
        <v>0</v>
      </c>
      <c r="BX61" s="25">
        <f t="shared" si="1038"/>
        <v>0</v>
      </c>
      <c r="BY61" s="25">
        <f t="shared" si="1038"/>
        <v>0</v>
      </c>
      <c r="BZ61" s="25">
        <f t="shared" si="1038"/>
        <v>0</v>
      </c>
      <c r="CA61" s="25">
        <f>SUM(BO61:BZ61)</f>
        <v>149045.47997003584</v>
      </c>
      <c r="CB61" s="25">
        <f>+CB30</f>
        <v>150894.05761761626</v>
      </c>
      <c r="CC61" s="25">
        <f t="shared" ref="CC61:CM61" si="1039">+CC30</f>
        <v>0</v>
      </c>
      <c r="CD61" s="25">
        <f t="shared" si="1039"/>
        <v>0</v>
      </c>
      <c r="CE61" s="25">
        <f t="shared" si="1039"/>
        <v>0</v>
      </c>
      <c r="CF61" s="25">
        <f t="shared" si="1039"/>
        <v>0</v>
      </c>
      <c r="CG61" s="25">
        <f t="shared" si="1039"/>
        <v>0</v>
      </c>
      <c r="CH61" s="25">
        <f t="shared" si="1039"/>
        <v>0</v>
      </c>
      <c r="CI61" s="25">
        <f t="shared" si="1039"/>
        <v>0</v>
      </c>
      <c r="CJ61" s="25">
        <f t="shared" si="1039"/>
        <v>0</v>
      </c>
      <c r="CK61" s="25">
        <f t="shared" si="1039"/>
        <v>0</v>
      </c>
      <c r="CL61" s="25">
        <f t="shared" si="1039"/>
        <v>0</v>
      </c>
      <c r="CM61" s="25">
        <f t="shared" si="1039"/>
        <v>0</v>
      </c>
      <c r="CN61" s="25">
        <f>SUM(CB61:CM61)</f>
        <v>150894.05761761626</v>
      </c>
      <c r="CO61" s="25">
        <f>+CO30</f>
        <v>149899.00707949835</v>
      </c>
      <c r="CP61" s="25">
        <f t="shared" ref="CP61:CZ61" si="1040">+CP30</f>
        <v>0</v>
      </c>
      <c r="CQ61" s="25">
        <f t="shared" si="1040"/>
        <v>0</v>
      </c>
      <c r="CR61" s="25">
        <f t="shared" si="1040"/>
        <v>0</v>
      </c>
      <c r="CS61" s="25">
        <f t="shared" si="1040"/>
        <v>0</v>
      </c>
      <c r="CT61" s="25">
        <f t="shared" si="1040"/>
        <v>0</v>
      </c>
      <c r="CU61" s="25">
        <f t="shared" si="1040"/>
        <v>0</v>
      </c>
      <c r="CV61" s="25">
        <f t="shared" si="1040"/>
        <v>0</v>
      </c>
      <c r="CW61" s="25">
        <f t="shared" si="1040"/>
        <v>0</v>
      </c>
      <c r="CX61" s="25">
        <f t="shared" si="1040"/>
        <v>0</v>
      </c>
      <c r="CY61" s="25">
        <f t="shared" si="1040"/>
        <v>0</v>
      </c>
      <c r="CZ61" s="25">
        <f t="shared" si="1040"/>
        <v>0</v>
      </c>
      <c r="DA61" s="25">
        <f>SUM(CO61:CZ61)</f>
        <v>149899.00707949835</v>
      </c>
      <c r="DB61" s="25">
        <f>+DB30</f>
        <v>147847.10048978895</v>
      </c>
      <c r="DC61" s="25">
        <f t="shared" ref="DC61:DM61" si="1041">+DC30</f>
        <v>0</v>
      </c>
      <c r="DD61" s="25">
        <f t="shared" si="1041"/>
        <v>0</v>
      </c>
      <c r="DE61" s="25">
        <f t="shared" si="1041"/>
        <v>0</v>
      </c>
      <c r="DF61" s="25">
        <f t="shared" si="1041"/>
        <v>0</v>
      </c>
      <c r="DG61" s="25">
        <f t="shared" si="1041"/>
        <v>0</v>
      </c>
      <c r="DH61" s="25">
        <f t="shared" si="1041"/>
        <v>0</v>
      </c>
      <c r="DI61" s="25">
        <f t="shared" si="1041"/>
        <v>0</v>
      </c>
      <c r="DJ61" s="25">
        <f t="shared" si="1041"/>
        <v>0</v>
      </c>
      <c r="DK61" s="25">
        <f t="shared" si="1041"/>
        <v>0</v>
      </c>
      <c r="DL61" s="25">
        <f t="shared" si="1041"/>
        <v>0</v>
      </c>
      <c r="DM61" s="25">
        <f t="shared" si="1041"/>
        <v>0</v>
      </c>
      <c r="DN61" s="25">
        <f>SUM(DB61:DM61)</f>
        <v>147847.10048978895</v>
      </c>
      <c r="DO61" s="25">
        <f>+DO30</f>
        <v>144384.08371805857</v>
      </c>
      <c r="DP61" s="25">
        <f t="shared" ref="DP61:DZ61" si="1042">+DP30</f>
        <v>0</v>
      </c>
      <c r="DQ61" s="25">
        <f t="shared" si="1042"/>
        <v>0</v>
      </c>
      <c r="DR61" s="25">
        <f t="shared" si="1042"/>
        <v>0</v>
      </c>
      <c r="DS61" s="25">
        <f t="shared" si="1042"/>
        <v>0</v>
      </c>
      <c r="DT61" s="25">
        <f t="shared" si="1042"/>
        <v>0</v>
      </c>
      <c r="DU61" s="25">
        <f t="shared" si="1042"/>
        <v>0</v>
      </c>
      <c r="DV61" s="25">
        <f t="shared" si="1042"/>
        <v>0</v>
      </c>
      <c r="DW61" s="25">
        <f t="shared" si="1042"/>
        <v>0</v>
      </c>
      <c r="DX61" s="25">
        <f t="shared" si="1042"/>
        <v>0</v>
      </c>
      <c r="DY61" s="25">
        <f t="shared" si="1042"/>
        <v>0</v>
      </c>
      <c r="DZ61" s="25">
        <f t="shared" si="1042"/>
        <v>0</v>
      </c>
      <c r="EA61" s="25">
        <f>SUM(DO61:DZ61)</f>
        <v>144384.08371805857</v>
      </c>
      <c r="EB61" s="25">
        <f>+EB30</f>
        <v>139036.35308647444</v>
      </c>
      <c r="EC61" s="25">
        <f t="shared" ref="EC61:EM61" si="1043">+EC30</f>
        <v>0</v>
      </c>
      <c r="ED61" s="25">
        <f t="shared" si="1043"/>
        <v>0</v>
      </c>
      <c r="EE61" s="25">
        <f t="shared" si="1043"/>
        <v>0</v>
      </c>
      <c r="EF61" s="25">
        <f t="shared" si="1043"/>
        <v>0</v>
      </c>
      <c r="EG61" s="25">
        <f t="shared" si="1043"/>
        <v>0</v>
      </c>
      <c r="EH61" s="25">
        <f t="shared" si="1043"/>
        <v>0</v>
      </c>
      <c r="EI61" s="25">
        <f t="shared" si="1043"/>
        <v>0</v>
      </c>
      <c r="EJ61" s="25">
        <f t="shared" si="1043"/>
        <v>0</v>
      </c>
      <c r="EK61" s="25">
        <f t="shared" si="1043"/>
        <v>0</v>
      </c>
      <c r="EL61" s="25">
        <f t="shared" si="1043"/>
        <v>0</v>
      </c>
      <c r="EM61" s="25">
        <f t="shared" si="1043"/>
        <v>0</v>
      </c>
      <c r="EN61" s="25">
        <f>SUM(EB61:EM61)</f>
        <v>139036.35308647444</v>
      </c>
      <c r="EO61" s="25">
        <f>+EO30</f>
        <v>131175.22002655506</v>
      </c>
      <c r="EP61" s="25">
        <f t="shared" ref="EP61:EZ61" si="1044">+EP30</f>
        <v>0</v>
      </c>
      <c r="EQ61" s="25">
        <f t="shared" si="1044"/>
        <v>0</v>
      </c>
      <c r="ER61" s="25">
        <f t="shared" si="1044"/>
        <v>0</v>
      </c>
      <c r="ES61" s="25">
        <f t="shared" si="1044"/>
        <v>0</v>
      </c>
      <c r="ET61" s="25">
        <f t="shared" si="1044"/>
        <v>0</v>
      </c>
      <c r="EU61" s="25">
        <f t="shared" si="1044"/>
        <v>0</v>
      </c>
      <c r="EV61" s="25">
        <f t="shared" si="1044"/>
        <v>0</v>
      </c>
      <c r="EW61" s="25">
        <f t="shared" si="1044"/>
        <v>0</v>
      </c>
      <c r="EX61" s="25">
        <f t="shared" si="1044"/>
        <v>0</v>
      </c>
      <c r="EY61" s="25">
        <f t="shared" si="1044"/>
        <v>0</v>
      </c>
      <c r="EZ61" s="25">
        <f t="shared" si="1044"/>
        <v>0</v>
      </c>
      <c r="FA61" s="25">
        <f>SUM(EO61:EZ61)</f>
        <v>131175.22002655506</v>
      </c>
      <c r="FB61" s="25">
        <f>+FB30</f>
        <v>119966.23560322725</v>
      </c>
      <c r="FC61" s="25">
        <f t="shared" ref="FC61:FM61" si="1045">+FC30</f>
        <v>0</v>
      </c>
      <c r="FD61" s="25">
        <f t="shared" si="1045"/>
        <v>0</v>
      </c>
      <c r="FE61" s="25">
        <f t="shared" si="1045"/>
        <v>0</v>
      </c>
      <c r="FF61" s="25">
        <f t="shared" si="1045"/>
        <v>0</v>
      </c>
      <c r="FG61" s="25">
        <f t="shared" si="1045"/>
        <v>0</v>
      </c>
      <c r="FH61" s="25">
        <f t="shared" si="1045"/>
        <v>0</v>
      </c>
      <c r="FI61" s="25">
        <f t="shared" si="1045"/>
        <v>0</v>
      </c>
      <c r="FJ61" s="25">
        <f t="shared" si="1045"/>
        <v>0</v>
      </c>
      <c r="FK61" s="25">
        <f t="shared" si="1045"/>
        <v>0</v>
      </c>
      <c r="FL61" s="25">
        <f t="shared" si="1045"/>
        <v>0</v>
      </c>
      <c r="FM61" s="25">
        <f t="shared" si="1045"/>
        <v>0</v>
      </c>
      <c r="FN61" s="25">
        <f>SUM(FB61:FM61)</f>
        <v>119966.23560322725</v>
      </c>
      <c r="FO61" s="25">
        <f>+FO30</f>
        <v>104301.96433417271</v>
      </c>
      <c r="FP61" s="25">
        <f t="shared" ref="FP61:FZ61" si="1046">+FP30</f>
        <v>0</v>
      </c>
      <c r="FQ61" s="25">
        <f t="shared" si="1046"/>
        <v>0</v>
      </c>
      <c r="FR61" s="25">
        <f t="shared" si="1046"/>
        <v>0</v>
      </c>
      <c r="FS61" s="25">
        <f t="shared" si="1046"/>
        <v>0</v>
      </c>
      <c r="FT61" s="25">
        <f t="shared" si="1046"/>
        <v>0</v>
      </c>
      <c r="FU61" s="25">
        <f t="shared" si="1046"/>
        <v>0</v>
      </c>
      <c r="FV61" s="25">
        <f t="shared" si="1046"/>
        <v>0</v>
      </c>
      <c r="FW61" s="25">
        <f t="shared" si="1046"/>
        <v>0</v>
      </c>
      <c r="FX61" s="25">
        <f t="shared" si="1046"/>
        <v>0</v>
      </c>
      <c r="FY61" s="25">
        <f t="shared" si="1046"/>
        <v>0</v>
      </c>
      <c r="FZ61" s="25">
        <f t="shared" si="1046"/>
        <v>0</v>
      </c>
      <c r="GA61" s="25">
        <f>SUM(FO61:FZ61)</f>
        <v>104301.96433417271</v>
      </c>
      <c r="GB61" s="25">
        <f>+GB30</f>
        <v>82854.871949678723</v>
      </c>
      <c r="GC61" s="25">
        <f t="shared" ref="GC61:GM61" si="1047">+GC30</f>
        <v>0</v>
      </c>
      <c r="GD61" s="25">
        <f t="shared" si="1047"/>
        <v>0</v>
      </c>
      <c r="GE61" s="25">
        <f t="shared" si="1047"/>
        <v>0</v>
      </c>
      <c r="GF61" s="25">
        <f t="shared" si="1047"/>
        <v>0</v>
      </c>
      <c r="GG61" s="25">
        <f t="shared" si="1047"/>
        <v>0</v>
      </c>
      <c r="GH61" s="25">
        <f t="shared" si="1047"/>
        <v>0</v>
      </c>
      <c r="GI61" s="25">
        <f t="shared" si="1047"/>
        <v>0</v>
      </c>
      <c r="GJ61" s="25">
        <f t="shared" si="1047"/>
        <v>0</v>
      </c>
      <c r="GK61" s="25">
        <f t="shared" si="1047"/>
        <v>0</v>
      </c>
      <c r="GL61" s="25">
        <f t="shared" si="1047"/>
        <v>0</v>
      </c>
      <c r="GM61" s="25">
        <f t="shared" si="1047"/>
        <v>53450.745150231895</v>
      </c>
      <c r="GN61" s="25">
        <f>SUM(GB61:GM61)</f>
        <v>136305.61709991063</v>
      </c>
      <c r="GO61" s="3"/>
      <c r="GP61" s="3"/>
      <c r="GQ61" s="3"/>
      <c r="GR61" s="3"/>
      <c r="GS61" s="3"/>
      <c r="GT61" s="3"/>
      <c r="GU61" s="3"/>
      <c r="GV61" s="3"/>
      <c r="GW61" s="3"/>
      <c r="GX61" s="3"/>
      <c r="GY61" s="3"/>
      <c r="GZ61" s="3"/>
      <c r="HA61" s="25"/>
      <c r="HB61" s="3"/>
      <c r="HC61" s="3"/>
      <c r="HD61" s="3"/>
      <c r="HE61" s="3"/>
      <c r="HF61" s="3"/>
      <c r="HG61" s="3"/>
      <c r="HH61" s="3"/>
      <c r="HI61" s="3"/>
      <c r="HJ61" s="3"/>
      <c r="HK61" s="3"/>
      <c r="HL61" s="3"/>
      <c r="HM61" s="3"/>
      <c r="HN61" s="25"/>
      <c r="HO61" s="3"/>
      <c r="HP61" s="3"/>
      <c r="HQ61" s="3"/>
      <c r="HR61" s="3"/>
      <c r="HS61" s="3"/>
      <c r="HT61" s="3"/>
      <c r="HU61" s="3"/>
      <c r="HV61" s="3"/>
      <c r="HW61" s="3"/>
      <c r="HX61" s="3"/>
      <c r="HY61" s="3"/>
      <c r="HZ61" s="3"/>
      <c r="IA61" s="25"/>
      <c r="IB61" s="3"/>
      <c r="IC61" s="3"/>
      <c r="ID61" s="3"/>
      <c r="IE61" s="3"/>
      <c r="IF61" s="3"/>
      <c r="IG61" s="3"/>
      <c r="IH61" s="3"/>
      <c r="II61" s="3"/>
      <c r="IJ61" s="3"/>
      <c r="IK61" s="3"/>
      <c r="IL61" s="3"/>
      <c r="IM61" s="3"/>
      <c r="IN61" s="25"/>
      <c r="IO61" s="3"/>
      <c r="IP61" s="3"/>
      <c r="IQ61" s="3"/>
      <c r="IR61" s="3"/>
      <c r="IS61" s="3"/>
      <c r="IT61" s="3"/>
      <c r="IU61" s="3"/>
      <c r="IV61" s="3"/>
      <c r="IW61" s="3"/>
      <c r="IX61" s="3"/>
      <c r="IY61" s="3"/>
      <c r="IZ61" s="3"/>
      <c r="JA61" s="25"/>
      <c r="JB61" s="3"/>
      <c r="JC61" s="3"/>
      <c r="JD61" s="3"/>
      <c r="JE61" s="3"/>
      <c r="JF61" s="3"/>
      <c r="JG61" s="3"/>
      <c r="JH61" s="3"/>
      <c r="JI61" s="3"/>
      <c r="JJ61" s="3"/>
      <c r="JK61" s="3"/>
      <c r="JL61" s="3"/>
      <c r="JM61" s="3"/>
      <c r="JN61" s="25"/>
      <c r="JO61" s="3"/>
      <c r="JP61" s="3"/>
      <c r="JQ61" s="3"/>
      <c r="JR61" s="3"/>
      <c r="JS61" s="3"/>
      <c r="JT61" s="3"/>
      <c r="JU61" s="3"/>
      <c r="JV61" s="3"/>
      <c r="JW61" s="3"/>
      <c r="JX61" s="3"/>
      <c r="JY61" s="3"/>
      <c r="JZ61" s="3"/>
      <c r="KA61" s="25"/>
      <c r="KB61" s="3"/>
      <c r="KC61" s="3"/>
      <c r="KD61" s="3"/>
      <c r="KE61" s="3"/>
      <c r="KF61" s="3"/>
      <c r="KG61" s="3"/>
      <c r="KH61" s="3"/>
      <c r="KI61" s="3"/>
      <c r="KJ61" s="3"/>
      <c r="KK61" s="3"/>
      <c r="KL61" s="3"/>
      <c r="KM61" s="3"/>
      <c r="KN61" s="25"/>
      <c r="KO61" s="3"/>
      <c r="KP61" s="3"/>
      <c r="KQ61" s="3"/>
      <c r="KR61" s="3"/>
      <c r="KS61" s="3"/>
      <c r="KT61" s="3"/>
      <c r="KU61" s="3"/>
      <c r="KV61" s="3"/>
      <c r="KW61" s="3"/>
      <c r="KX61" s="3"/>
      <c r="KY61" s="3"/>
      <c r="KZ61" s="3"/>
      <c r="LA61" s="25"/>
      <c r="LB61" s="3"/>
      <c r="LC61" s="3"/>
      <c r="LD61" s="3"/>
      <c r="LE61" s="3"/>
      <c r="LF61" s="3"/>
      <c r="LG61" s="3"/>
      <c r="LH61" s="3"/>
      <c r="LI61" s="3"/>
      <c r="LJ61" s="3"/>
      <c r="LK61" s="3"/>
      <c r="LL61" s="3"/>
      <c r="LM61" s="3"/>
      <c r="LN61" s="25"/>
    </row>
    <row r="62" spans="1:327">
      <c r="A62" s="3" t="s">
        <v>295</v>
      </c>
      <c r="B62" s="261"/>
      <c r="C62" s="25"/>
      <c r="D62" s="25"/>
      <c r="E62" s="25"/>
      <c r="F62" s="25"/>
      <c r="G62" s="25"/>
      <c r="H62" s="25"/>
      <c r="I62" s="25"/>
      <c r="J62" s="25"/>
      <c r="K62" s="25"/>
      <c r="L62" s="25"/>
      <c r="M62" s="25"/>
      <c r="N62" s="25">
        <f>SUM(B62:M62)</f>
        <v>0</v>
      </c>
      <c r="O62" s="25"/>
      <c r="P62" s="25"/>
      <c r="Q62" s="25"/>
      <c r="R62" s="25"/>
      <c r="S62" s="25"/>
      <c r="T62" s="25"/>
      <c r="U62" s="25"/>
      <c r="V62" s="25"/>
      <c r="W62" s="25"/>
      <c r="X62" s="25"/>
      <c r="Y62" s="25"/>
      <c r="Z62" s="25"/>
      <c r="AA62" s="25">
        <f>SUM(O62:Z62)</f>
        <v>0</v>
      </c>
      <c r="AB62" s="25"/>
      <c r="AC62" s="25"/>
      <c r="AD62" s="25"/>
      <c r="AE62" s="25"/>
      <c r="AF62" s="25"/>
      <c r="AG62" s="25"/>
      <c r="AH62" s="25"/>
      <c r="AI62" s="25"/>
      <c r="AJ62" s="25"/>
      <c r="AK62" s="25"/>
      <c r="AL62" s="25"/>
      <c r="AM62" s="25"/>
      <c r="AN62" s="25">
        <f>SUM(AB62:AM62)</f>
        <v>0</v>
      </c>
      <c r="AO62" s="25">
        <f t="shared" ref="AO62" si="1048">+AO64-AN64</f>
        <v>99.431818181838025</v>
      </c>
      <c r="AP62" s="25">
        <f t="shared" ref="AP62" si="1049">+AP64-AO64</f>
        <v>-265.15151515153411</v>
      </c>
      <c r="AQ62" s="25">
        <f t="shared" ref="AQ62" si="1050">+AQ64-AP64</f>
        <v>-265.15151515149046</v>
      </c>
      <c r="AR62" s="25">
        <f t="shared" ref="AR62:AZ62" si="1051">+AR64-AQ64</f>
        <v>-265.15151515151956</v>
      </c>
      <c r="AS62" s="25">
        <f t="shared" si="1051"/>
        <v>-265.15151515151956</v>
      </c>
      <c r="AT62" s="25">
        <f t="shared" si="1051"/>
        <v>-265.15151515153411</v>
      </c>
      <c r="AU62" s="25">
        <f t="shared" si="1051"/>
        <v>-265.15151515150501</v>
      </c>
      <c r="AV62" s="25">
        <f t="shared" si="1051"/>
        <v>-265.15151515150501</v>
      </c>
      <c r="AW62" s="25">
        <f t="shared" si="1051"/>
        <v>-265.15151515153411</v>
      </c>
      <c r="AX62" s="25">
        <f t="shared" si="1051"/>
        <v>-265.15151515149046</v>
      </c>
      <c r="AY62" s="25">
        <f t="shared" si="1051"/>
        <v>-265.15151515151956</v>
      </c>
      <c r="AZ62" s="25">
        <f t="shared" si="1051"/>
        <v>-265.15151515151956</v>
      </c>
      <c r="BA62" s="25">
        <f>SUM(AO62:AZ62)</f>
        <v>-2817.2348484848335</v>
      </c>
      <c r="BB62" s="25">
        <f t="shared" ref="BB62:DM62" si="1052">+BB64-BA64</f>
        <v>-265.15151515153411</v>
      </c>
      <c r="BC62" s="25">
        <f t="shared" si="1052"/>
        <v>-265.15151515150501</v>
      </c>
      <c r="BD62" s="25">
        <f t="shared" si="1052"/>
        <v>-265.15151515150501</v>
      </c>
      <c r="BE62" s="25">
        <f t="shared" si="1052"/>
        <v>-265.15151515150501</v>
      </c>
      <c r="BF62" s="25">
        <f t="shared" si="1052"/>
        <v>-265.15151515151956</v>
      </c>
      <c r="BG62" s="25">
        <f t="shared" si="1052"/>
        <v>-265.15151515151956</v>
      </c>
      <c r="BH62" s="25">
        <f t="shared" si="1052"/>
        <v>-265.15151515151956</v>
      </c>
      <c r="BI62" s="25">
        <f t="shared" si="1052"/>
        <v>-265.15151515153411</v>
      </c>
      <c r="BJ62" s="25">
        <f t="shared" si="1052"/>
        <v>-265.15151515150501</v>
      </c>
      <c r="BK62" s="25">
        <f t="shared" si="1052"/>
        <v>-265.15151515150501</v>
      </c>
      <c r="BL62" s="25">
        <f t="shared" si="1052"/>
        <v>-265.15151515150501</v>
      </c>
      <c r="BM62" s="25">
        <f t="shared" si="1052"/>
        <v>-265.15151515151956</v>
      </c>
      <c r="BN62" s="25">
        <f t="shared" ref="BN62" si="1053">SUM(BB62:BM62)</f>
        <v>-3181.8181818181765</v>
      </c>
      <c r="BO62" s="25">
        <f t="shared" ref="BO62" si="1054">+BO64-BN64</f>
        <v>-265.15151515151956</v>
      </c>
      <c r="BP62" s="25">
        <f t="shared" si="1052"/>
        <v>-265.15151515150501</v>
      </c>
      <c r="BQ62" s="25">
        <f t="shared" si="1052"/>
        <v>-265.15151515153411</v>
      </c>
      <c r="BR62" s="25">
        <f t="shared" si="1052"/>
        <v>-265.15151515150501</v>
      </c>
      <c r="BS62" s="25">
        <f t="shared" si="1052"/>
        <v>-265.15151515150501</v>
      </c>
      <c r="BT62" s="25">
        <f t="shared" si="1052"/>
        <v>-265.15151515151956</v>
      </c>
      <c r="BU62" s="25">
        <f t="shared" si="1052"/>
        <v>-265.15151515151956</v>
      </c>
      <c r="BV62" s="25">
        <f t="shared" si="1052"/>
        <v>-265.15151515151956</v>
      </c>
      <c r="BW62" s="25">
        <f t="shared" si="1052"/>
        <v>-265.15151515150501</v>
      </c>
      <c r="BX62" s="25">
        <f t="shared" si="1052"/>
        <v>-265.15151515150501</v>
      </c>
      <c r="BY62" s="25">
        <f t="shared" si="1052"/>
        <v>-265.15151515153411</v>
      </c>
      <c r="BZ62" s="25">
        <f t="shared" si="1052"/>
        <v>-265.15151515150501</v>
      </c>
      <c r="CA62" s="25">
        <f t="shared" ref="CA62" si="1055">SUM(BO62:BZ62)</f>
        <v>-3181.8181818181765</v>
      </c>
      <c r="CB62" s="25">
        <f t="shared" ref="CB62" si="1056">+CB64-CA64</f>
        <v>-265.15151515151956</v>
      </c>
      <c r="CC62" s="25">
        <f t="shared" si="1052"/>
        <v>-265.15151515151956</v>
      </c>
      <c r="CD62" s="25">
        <f t="shared" si="1052"/>
        <v>-265.15151515151956</v>
      </c>
      <c r="CE62" s="25">
        <f t="shared" si="1052"/>
        <v>-265.15151515150501</v>
      </c>
      <c r="CF62" s="25">
        <f t="shared" si="1052"/>
        <v>-265.15151515150501</v>
      </c>
      <c r="CG62" s="25">
        <f t="shared" si="1052"/>
        <v>-265.15151515153411</v>
      </c>
      <c r="CH62" s="25">
        <f t="shared" si="1052"/>
        <v>-265.15151515150501</v>
      </c>
      <c r="CI62" s="25">
        <f t="shared" si="1052"/>
        <v>-265.15151515150501</v>
      </c>
      <c r="CJ62" s="25">
        <f t="shared" si="1052"/>
        <v>-265.15151515153411</v>
      </c>
      <c r="CK62" s="25">
        <f t="shared" si="1052"/>
        <v>-265.15151515149046</v>
      </c>
      <c r="CL62" s="25">
        <f t="shared" si="1052"/>
        <v>-265.15151515151956</v>
      </c>
      <c r="CM62" s="25">
        <f t="shared" si="1052"/>
        <v>-265.15151515151956</v>
      </c>
      <c r="CN62" s="25">
        <f t="shared" ref="CN62" si="1057">SUM(CB62:CM62)</f>
        <v>-3181.8181818181765</v>
      </c>
      <c r="CO62" s="25">
        <f t="shared" ref="CO62" si="1058">+CO64-CN64</f>
        <v>-265.15151515153411</v>
      </c>
      <c r="CP62" s="25">
        <f t="shared" si="1052"/>
        <v>-265.15151515150501</v>
      </c>
      <c r="CQ62" s="25">
        <f t="shared" si="1052"/>
        <v>-265.15151515150501</v>
      </c>
      <c r="CR62" s="25">
        <f t="shared" si="1052"/>
        <v>-265.15151515153411</v>
      </c>
      <c r="CS62" s="25">
        <f t="shared" si="1052"/>
        <v>-265.15151515149046</v>
      </c>
      <c r="CT62" s="25">
        <f t="shared" si="1052"/>
        <v>-265.15151515151956</v>
      </c>
      <c r="CU62" s="25">
        <f t="shared" si="1052"/>
        <v>-265.15151515151956</v>
      </c>
      <c r="CV62" s="25">
        <f t="shared" si="1052"/>
        <v>-265.15151515153411</v>
      </c>
      <c r="CW62" s="25">
        <f t="shared" si="1052"/>
        <v>-265.15151515150501</v>
      </c>
      <c r="CX62" s="25">
        <f t="shared" si="1052"/>
        <v>-265.15151515150501</v>
      </c>
      <c r="CY62" s="25">
        <f t="shared" si="1052"/>
        <v>-265.15151515153411</v>
      </c>
      <c r="CZ62" s="25">
        <f t="shared" si="1052"/>
        <v>-265.15151515149046</v>
      </c>
      <c r="DA62" s="25">
        <f t="shared" ref="DA62" si="1059">SUM(CO62:CZ62)</f>
        <v>-3181.8181818181765</v>
      </c>
      <c r="DB62" s="25">
        <f t="shared" ref="DB62" si="1060">+DB64-DA64</f>
        <v>-265.15151515151956</v>
      </c>
      <c r="DC62" s="25">
        <f t="shared" si="1052"/>
        <v>-265.15151515151956</v>
      </c>
      <c r="DD62" s="25">
        <f t="shared" si="1052"/>
        <v>-265.15151515153411</v>
      </c>
      <c r="DE62" s="25">
        <f t="shared" si="1052"/>
        <v>-265.15151515150501</v>
      </c>
      <c r="DF62" s="25">
        <f t="shared" si="1052"/>
        <v>-265.15151515150501</v>
      </c>
      <c r="DG62" s="25">
        <f t="shared" si="1052"/>
        <v>-265.15151515150501</v>
      </c>
      <c r="DH62" s="25">
        <f t="shared" si="1052"/>
        <v>-265.15151515151956</v>
      </c>
      <c r="DI62" s="25">
        <f t="shared" si="1052"/>
        <v>-265.15151515151956</v>
      </c>
      <c r="DJ62" s="25">
        <f t="shared" si="1052"/>
        <v>-265.15151515150501</v>
      </c>
      <c r="DK62" s="25">
        <f t="shared" si="1052"/>
        <v>-265.15151515153411</v>
      </c>
      <c r="DL62" s="25">
        <f t="shared" si="1052"/>
        <v>-265.15151515150501</v>
      </c>
      <c r="DM62" s="25">
        <f t="shared" si="1052"/>
        <v>-265.15151515150501</v>
      </c>
      <c r="DN62" s="25">
        <f t="shared" ref="DN62" si="1061">SUM(DB62:DM62)</f>
        <v>-3181.8181818181765</v>
      </c>
      <c r="DO62" s="25">
        <f t="shared" ref="DO62:FZ62" si="1062">+DO64-DN64</f>
        <v>-265.15151515151956</v>
      </c>
      <c r="DP62" s="25">
        <f t="shared" si="1062"/>
        <v>-265.15151515151956</v>
      </c>
      <c r="DQ62" s="25">
        <f t="shared" si="1062"/>
        <v>-265.15151515151956</v>
      </c>
      <c r="DR62" s="25">
        <f t="shared" si="1062"/>
        <v>-265.15151515150501</v>
      </c>
      <c r="DS62" s="25">
        <f t="shared" si="1062"/>
        <v>-265.15151515153411</v>
      </c>
      <c r="DT62" s="25">
        <f t="shared" si="1062"/>
        <v>-265.15151515150501</v>
      </c>
      <c r="DU62" s="25">
        <f t="shared" si="1062"/>
        <v>-265.15151515150501</v>
      </c>
      <c r="DV62" s="25">
        <f t="shared" si="1062"/>
        <v>-265.15151515151956</v>
      </c>
      <c r="DW62" s="25">
        <f t="shared" si="1062"/>
        <v>-265.15151515151956</v>
      </c>
      <c r="DX62" s="25">
        <f t="shared" si="1062"/>
        <v>-265.15151515151956</v>
      </c>
      <c r="DY62" s="25">
        <f t="shared" si="1062"/>
        <v>-265.15151515150501</v>
      </c>
      <c r="DZ62" s="25">
        <f t="shared" si="1062"/>
        <v>-265.15151515153411</v>
      </c>
      <c r="EA62" s="25">
        <f t="shared" ref="EA62" si="1063">SUM(DO62:DZ62)</f>
        <v>-3181.8181818182056</v>
      </c>
      <c r="EB62" s="25">
        <f t="shared" ref="EB62" si="1064">+EB64-EA64</f>
        <v>-265.15151515150501</v>
      </c>
      <c r="EC62" s="25">
        <f t="shared" si="1062"/>
        <v>-265.15151515150501</v>
      </c>
      <c r="ED62" s="25">
        <f t="shared" si="1062"/>
        <v>-265.15151515151956</v>
      </c>
      <c r="EE62" s="25">
        <f t="shared" si="1062"/>
        <v>-265.15151515151956</v>
      </c>
      <c r="EF62" s="25">
        <f t="shared" si="1062"/>
        <v>-265.15151515151956</v>
      </c>
      <c r="EG62" s="25">
        <f t="shared" si="1062"/>
        <v>-265.15151515150501</v>
      </c>
      <c r="EH62" s="25">
        <f t="shared" si="1062"/>
        <v>-265.15151515153411</v>
      </c>
      <c r="EI62" s="25">
        <f t="shared" si="1062"/>
        <v>-265.15151515150501</v>
      </c>
      <c r="EJ62" s="25">
        <f t="shared" si="1062"/>
        <v>-265.15151515150501</v>
      </c>
      <c r="EK62" s="25">
        <f t="shared" si="1062"/>
        <v>-265.15151515151956</v>
      </c>
      <c r="EL62" s="25">
        <f t="shared" si="1062"/>
        <v>-265.15151515151956</v>
      </c>
      <c r="EM62" s="25">
        <f t="shared" si="1062"/>
        <v>-265.15151515151956</v>
      </c>
      <c r="EN62" s="25">
        <f t="shared" ref="EN62" si="1065">SUM(EB62:EM62)</f>
        <v>-3181.8181818181765</v>
      </c>
      <c r="EO62" s="25">
        <f t="shared" ref="EO62" si="1066">+EO64-EN64</f>
        <v>-265.15151515150501</v>
      </c>
      <c r="EP62" s="25">
        <f t="shared" si="1062"/>
        <v>-265.15151515150501</v>
      </c>
      <c r="EQ62" s="25">
        <f t="shared" si="1062"/>
        <v>-265.15151515153411</v>
      </c>
      <c r="ER62" s="25">
        <f t="shared" si="1062"/>
        <v>-265.15151515150501</v>
      </c>
      <c r="ES62" s="25">
        <f t="shared" si="1062"/>
        <v>-265.15151515150501</v>
      </c>
      <c r="ET62" s="25">
        <f t="shared" si="1062"/>
        <v>-265.15151515153411</v>
      </c>
      <c r="EU62" s="25">
        <f t="shared" si="1062"/>
        <v>-265.15151515150501</v>
      </c>
      <c r="EV62" s="25">
        <f t="shared" si="1062"/>
        <v>-265.15151515150501</v>
      </c>
      <c r="EW62" s="25">
        <f t="shared" si="1062"/>
        <v>-265.15151515151956</v>
      </c>
      <c r="EX62" s="25">
        <f t="shared" si="1062"/>
        <v>-265.15151515153411</v>
      </c>
      <c r="EY62" s="25">
        <f t="shared" si="1062"/>
        <v>-265.15151515150501</v>
      </c>
      <c r="EZ62" s="25">
        <f t="shared" si="1062"/>
        <v>-265.15151515150501</v>
      </c>
      <c r="FA62" s="25">
        <f t="shared" ref="FA62" si="1067">SUM(EO62:EZ62)</f>
        <v>-3181.818181818162</v>
      </c>
      <c r="FB62" s="25">
        <f t="shared" ref="FB62" si="1068">+FB64-FA64</f>
        <v>-265.15151515151956</v>
      </c>
      <c r="FC62" s="25">
        <f t="shared" si="1062"/>
        <v>-265.15151515151956</v>
      </c>
      <c r="FD62" s="25">
        <f t="shared" si="1062"/>
        <v>-265.15151515150501</v>
      </c>
      <c r="FE62" s="25">
        <f t="shared" si="1062"/>
        <v>-265.15151515151956</v>
      </c>
      <c r="FF62" s="25">
        <f t="shared" si="1062"/>
        <v>-265.15151515151956</v>
      </c>
      <c r="FG62" s="25">
        <f t="shared" si="1062"/>
        <v>-265.15151515151956</v>
      </c>
      <c r="FH62" s="25">
        <f t="shared" si="1062"/>
        <v>-265.15151515150501</v>
      </c>
      <c r="FI62" s="25">
        <f t="shared" si="1062"/>
        <v>-265.15151515150501</v>
      </c>
      <c r="FJ62" s="25">
        <f t="shared" si="1062"/>
        <v>-265.15151515151956</v>
      </c>
      <c r="FK62" s="25">
        <f t="shared" si="1062"/>
        <v>-265.15151515151956</v>
      </c>
      <c r="FL62" s="25">
        <f t="shared" si="1062"/>
        <v>-265.15151515151956</v>
      </c>
      <c r="FM62" s="25">
        <f t="shared" si="1062"/>
        <v>-265.15151515151956</v>
      </c>
      <c r="FN62" s="25">
        <f t="shared" ref="FN62" si="1069">SUM(FB62:FM62)</f>
        <v>-3181.8181818181911</v>
      </c>
      <c r="FO62" s="25">
        <f t="shared" ref="FO62" si="1070">+FO64-FN64</f>
        <v>-265.15151515151956</v>
      </c>
      <c r="FP62" s="25">
        <f t="shared" si="1062"/>
        <v>-265.15151515150501</v>
      </c>
      <c r="FQ62" s="25">
        <f t="shared" si="1062"/>
        <v>-265.15151515150501</v>
      </c>
      <c r="FR62" s="25">
        <f t="shared" si="1062"/>
        <v>-265.15151515151956</v>
      </c>
      <c r="FS62" s="25">
        <f t="shared" si="1062"/>
        <v>-265.15151515151956</v>
      </c>
      <c r="FT62" s="25">
        <f t="shared" si="1062"/>
        <v>-265.15151515151956</v>
      </c>
      <c r="FU62" s="25">
        <f t="shared" si="1062"/>
        <v>-15394.570707070699</v>
      </c>
      <c r="FV62" s="25">
        <f t="shared" si="1062"/>
        <v>-15350.378787878799</v>
      </c>
      <c r="FW62" s="25">
        <f t="shared" si="1062"/>
        <v>-15306.186868686869</v>
      </c>
      <c r="FX62" s="25">
        <f t="shared" si="1062"/>
        <v>-15261.994949494947</v>
      </c>
      <c r="FY62" s="25">
        <f t="shared" si="1062"/>
        <v>-15217.80303030303</v>
      </c>
      <c r="FZ62" s="25">
        <f t="shared" si="1062"/>
        <v>-15173.611111111106</v>
      </c>
      <c r="GA62" s="25">
        <f t="shared" ref="GA62" si="1071">SUM(FO62:FZ62)</f>
        <v>-93295.454545454544</v>
      </c>
      <c r="GB62" s="25">
        <f t="shared" ref="GB62:GM62" si="1072">+GB64-GA64</f>
        <v>0</v>
      </c>
      <c r="GC62" s="25">
        <f t="shared" si="1072"/>
        <v>0</v>
      </c>
      <c r="GD62" s="25">
        <f t="shared" si="1072"/>
        <v>0</v>
      </c>
      <c r="GE62" s="25">
        <f t="shared" si="1072"/>
        <v>0</v>
      </c>
      <c r="GF62" s="25">
        <f t="shared" si="1072"/>
        <v>0</v>
      </c>
      <c r="GG62" s="25">
        <f t="shared" si="1072"/>
        <v>0</v>
      </c>
      <c r="GH62" s="25">
        <f t="shared" si="1072"/>
        <v>0</v>
      </c>
      <c r="GI62" s="25">
        <f t="shared" si="1072"/>
        <v>0</v>
      </c>
      <c r="GJ62" s="25">
        <f t="shared" si="1072"/>
        <v>0</v>
      </c>
      <c r="GK62" s="25">
        <f t="shared" si="1072"/>
        <v>0</v>
      </c>
      <c r="GL62" s="25">
        <f t="shared" si="1072"/>
        <v>0</v>
      </c>
      <c r="GM62" s="25">
        <f t="shared" si="1072"/>
        <v>0</v>
      </c>
      <c r="GN62" s="25">
        <f t="shared" ref="GN62" si="1073">SUM(GB62:GM62)</f>
        <v>0</v>
      </c>
      <c r="GO62" s="3"/>
      <c r="GP62" s="3"/>
      <c r="GQ62" s="3"/>
      <c r="GR62" s="3"/>
      <c r="GS62" s="3"/>
      <c r="GT62" s="3"/>
      <c r="GU62" s="3"/>
      <c r="GV62" s="3"/>
      <c r="GW62" s="3"/>
      <c r="GX62" s="3"/>
      <c r="GY62" s="3"/>
      <c r="GZ62" s="3"/>
      <c r="HA62" s="25"/>
      <c r="HB62" s="3"/>
      <c r="HC62" s="3"/>
      <c r="HD62" s="3"/>
      <c r="HE62" s="3"/>
      <c r="HF62" s="3"/>
      <c r="HG62" s="3"/>
      <c r="HH62" s="3"/>
      <c r="HI62" s="3"/>
      <c r="HJ62" s="3"/>
      <c r="HK62" s="3"/>
      <c r="HL62" s="3"/>
      <c r="HM62" s="3"/>
      <c r="HN62" s="25"/>
      <c r="HO62" s="3"/>
      <c r="HP62" s="3"/>
      <c r="HQ62" s="3"/>
      <c r="HR62" s="3"/>
      <c r="HS62" s="3"/>
      <c r="HT62" s="3"/>
      <c r="HU62" s="3"/>
      <c r="HV62" s="3"/>
      <c r="HW62" s="3"/>
      <c r="HX62" s="3"/>
      <c r="HY62" s="3"/>
      <c r="HZ62" s="3"/>
      <c r="IA62" s="25"/>
      <c r="IB62" s="3"/>
      <c r="IC62" s="3"/>
      <c r="ID62" s="3"/>
      <c r="IE62" s="3"/>
      <c r="IF62" s="3"/>
      <c r="IG62" s="3"/>
      <c r="IH62" s="3"/>
      <c r="II62" s="3"/>
      <c r="IJ62" s="3"/>
      <c r="IK62" s="3"/>
      <c r="IL62" s="3"/>
      <c r="IM62" s="3"/>
      <c r="IN62" s="25"/>
      <c r="IO62" s="3"/>
      <c r="IP62" s="3"/>
      <c r="IQ62" s="3"/>
      <c r="IR62" s="3"/>
      <c r="IS62" s="3"/>
      <c r="IT62" s="3"/>
      <c r="IU62" s="3"/>
      <c r="IV62" s="3"/>
      <c r="IW62" s="3"/>
      <c r="IX62" s="3"/>
      <c r="IY62" s="3"/>
      <c r="IZ62" s="3"/>
      <c r="JA62" s="25"/>
      <c r="JB62" s="3"/>
      <c r="JC62" s="3"/>
      <c r="JD62" s="3"/>
      <c r="JE62" s="3"/>
      <c r="JF62" s="3"/>
      <c r="JG62" s="3"/>
      <c r="JH62" s="3"/>
      <c r="JI62" s="3"/>
      <c r="JJ62" s="3"/>
      <c r="JK62" s="3"/>
      <c r="JL62" s="3"/>
      <c r="JM62" s="3"/>
      <c r="JN62" s="25"/>
      <c r="JO62" s="3"/>
      <c r="JP62" s="3"/>
      <c r="JQ62" s="3"/>
      <c r="JR62" s="3"/>
      <c r="JS62" s="3"/>
      <c r="JT62" s="3"/>
      <c r="JU62" s="3"/>
      <c r="JV62" s="3"/>
      <c r="JW62" s="3"/>
      <c r="JX62" s="3"/>
      <c r="JY62" s="3"/>
      <c r="JZ62" s="3"/>
      <c r="KA62" s="25"/>
      <c r="KB62" s="3"/>
      <c r="KC62" s="3"/>
      <c r="KD62" s="3"/>
      <c r="KE62" s="3"/>
      <c r="KF62" s="3"/>
      <c r="KG62" s="3"/>
      <c r="KH62" s="3"/>
      <c r="KI62" s="3"/>
      <c r="KJ62" s="3"/>
      <c r="KK62" s="3"/>
      <c r="KL62" s="3"/>
      <c r="KM62" s="3"/>
      <c r="KN62" s="25"/>
      <c r="KO62" s="3"/>
      <c r="KP62" s="3"/>
      <c r="KQ62" s="3"/>
      <c r="KR62" s="3"/>
      <c r="KS62" s="3"/>
      <c r="KT62" s="3"/>
      <c r="KU62" s="3"/>
      <c r="KV62" s="3"/>
      <c r="KW62" s="3"/>
      <c r="KX62" s="3"/>
      <c r="KY62" s="3"/>
      <c r="KZ62" s="3"/>
      <c r="LA62" s="25"/>
      <c r="LB62" s="3"/>
      <c r="LC62" s="3"/>
      <c r="LD62" s="3"/>
      <c r="LE62" s="3"/>
      <c r="LF62" s="3"/>
      <c r="LG62" s="3"/>
      <c r="LH62" s="3"/>
      <c r="LI62" s="3"/>
      <c r="LJ62" s="3"/>
      <c r="LK62" s="3"/>
      <c r="LL62" s="3"/>
      <c r="LM62" s="3"/>
      <c r="LN62" s="25"/>
    </row>
    <row r="63" spans="1:327">
      <c r="A63" s="3" t="s">
        <v>356</v>
      </c>
      <c r="B63" s="25"/>
      <c r="C63" s="25"/>
      <c r="D63" s="25"/>
      <c r="E63" s="25"/>
      <c r="F63" s="25"/>
      <c r="G63" s="25"/>
      <c r="H63" s="25"/>
      <c r="I63" s="25"/>
      <c r="J63" s="25"/>
      <c r="K63" s="25"/>
      <c r="L63" s="25"/>
      <c r="M63" s="25"/>
      <c r="N63" s="25">
        <f>SUM(B63:M63)</f>
        <v>0</v>
      </c>
      <c r="O63" s="25"/>
      <c r="P63" s="25"/>
      <c r="Q63" s="25"/>
      <c r="R63" s="25"/>
      <c r="S63" s="25"/>
      <c r="T63" s="25"/>
      <c r="U63" s="25"/>
      <c r="V63" s="25"/>
      <c r="W63" s="25"/>
      <c r="X63" s="25"/>
      <c r="Y63" s="25"/>
      <c r="Z63" s="25"/>
      <c r="AA63" s="25">
        <f>SUM(O63:Z63)</f>
        <v>0</v>
      </c>
      <c r="AB63" s="25"/>
      <c r="AC63" s="25"/>
      <c r="AD63" s="25"/>
      <c r="AE63" s="25"/>
      <c r="AF63" s="25"/>
      <c r="AG63" s="25"/>
      <c r="AH63" s="25"/>
      <c r="AI63" s="25"/>
      <c r="AJ63" s="25"/>
      <c r="AK63" s="25"/>
      <c r="AL63" s="25"/>
      <c r="AM63" s="25"/>
      <c r="AN63" s="25">
        <f>SUM(AB63:AM63)</f>
        <v>0</v>
      </c>
      <c r="AO63" s="25">
        <f t="shared" ref="AO63:AQ63" si="1074">+AO49-AO41</f>
        <v>-99.431818181838025</v>
      </c>
      <c r="AP63" s="25">
        <f t="shared" si="1074"/>
        <v>265.15151515153411</v>
      </c>
      <c r="AQ63" s="25">
        <f t="shared" si="1074"/>
        <v>265.15151515149046</v>
      </c>
      <c r="AR63" s="25">
        <f t="shared" ref="AR63:AZ63" si="1075">+AR49-AR41</f>
        <v>265.15151515151956</v>
      </c>
      <c r="AS63" s="25">
        <f t="shared" si="1075"/>
        <v>265.15151515151956</v>
      </c>
      <c r="AT63" s="25">
        <f t="shared" si="1075"/>
        <v>265.15151515153411</v>
      </c>
      <c r="AU63" s="25">
        <f t="shared" si="1075"/>
        <v>265.15151515150501</v>
      </c>
      <c r="AV63" s="25">
        <f t="shared" si="1075"/>
        <v>265.15151515150501</v>
      </c>
      <c r="AW63" s="25">
        <f t="shared" si="1075"/>
        <v>265.15151515153411</v>
      </c>
      <c r="AX63" s="25">
        <f t="shared" si="1075"/>
        <v>31271.385443700914</v>
      </c>
      <c r="AY63" s="25">
        <f t="shared" si="1075"/>
        <v>62149.460661741956</v>
      </c>
      <c r="AZ63" s="25">
        <f t="shared" si="1075"/>
        <v>62452.608667024469</v>
      </c>
      <c r="BA63" s="25">
        <f>SUM(AO63:AZ63)</f>
        <v>157895.23507549765</v>
      </c>
      <c r="BB63" s="25">
        <f t="shared" ref="BB63:BM63" si="1076">+BB49-BB41</f>
        <v>-81704.164797512669</v>
      </c>
      <c r="BC63" s="25">
        <f t="shared" si="1076"/>
        <v>62460.777688197923</v>
      </c>
      <c r="BD63" s="25">
        <f t="shared" si="1076"/>
        <v>62765.22284775733</v>
      </c>
      <c r="BE63" s="25">
        <f t="shared" si="1076"/>
        <v>63070.936528814906</v>
      </c>
      <c r="BF63" s="25">
        <f t="shared" si="1076"/>
        <v>63377.924016876896</v>
      </c>
      <c r="BG63" s="25">
        <f t="shared" si="1076"/>
        <v>63686.190619472472</v>
      </c>
      <c r="BH63" s="25">
        <f t="shared" si="1076"/>
        <v>63696.545996267996</v>
      </c>
      <c r="BI63" s="25">
        <f t="shared" si="1076"/>
        <v>64006.140190444385</v>
      </c>
      <c r="BJ63" s="25">
        <f t="shared" si="1076"/>
        <v>64317.024360429787</v>
      </c>
      <c r="BK63" s="25">
        <f t="shared" si="1076"/>
        <v>64629.203881123503</v>
      </c>
      <c r="BL63" s="25">
        <f t="shared" si="1076"/>
        <v>64942.684149820103</v>
      </c>
      <c r="BM63" s="25">
        <f t="shared" si="1076"/>
        <v>65257.470586302952</v>
      </c>
      <c r="BN63" s="25">
        <f t="shared" ref="BN63" si="1077">SUM(BB63:BM63)</f>
        <v>620505.95606799552</v>
      </c>
      <c r="BO63" s="25">
        <f t="shared" ref="BO63:BZ63" si="1078">+BO49-BO41</f>
        <v>-83471.911337098049</v>
      </c>
      <c r="BP63" s="25">
        <f t="shared" si="1078"/>
        <v>65269.960921558464</v>
      </c>
      <c r="BQ63" s="25">
        <f t="shared" si="1078"/>
        <v>65586.1110112569</v>
      </c>
      <c r="BR63" s="25">
        <f t="shared" si="1078"/>
        <v>65903.578392995696</v>
      </c>
      <c r="BS63" s="25">
        <f t="shared" si="1078"/>
        <v>66222.368555491776</v>
      </c>
      <c r="BT63" s="25">
        <f t="shared" si="1078"/>
        <v>66542.487010331592</v>
      </c>
      <c r="BU63" s="25">
        <f t="shared" si="1078"/>
        <v>64238.750261532943</v>
      </c>
      <c r="BV63" s="25">
        <f t="shared" si="1078"/>
        <v>64550.603640147921</v>
      </c>
      <c r="BW63" s="25">
        <f t="shared" si="1078"/>
        <v>64863.756407840432</v>
      </c>
      <c r="BX63" s="25">
        <f t="shared" si="1078"/>
        <v>65178.213978731692</v>
      </c>
      <c r="BY63" s="25">
        <f t="shared" si="1078"/>
        <v>65493.981789501682</v>
      </c>
      <c r="BZ63" s="25">
        <f t="shared" si="1078"/>
        <v>65811.065299483176</v>
      </c>
      <c r="CA63" s="25">
        <f t="shared" ref="CA63" si="1079">SUM(BO63:BZ63)</f>
        <v>636188.96593177423</v>
      </c>
      <c r="CB63" s="25">
        <f t="shared" ref="CB63:CM63" si="1080">+CB49-CB41</f>
        <v>-84764.587626859982</v>
      </c>
      <c r="CC63" s="25">
        <f t="shared" si="1080"/>
        <v>65820.476128169612</v>
      </c>
      <c r="CD63" s="25">
        <f t="shared" si="1080"/>
        <v>66138.920031228903</v>
      </c>
      <c r="CE63" s="25">
        <f t="shared" si="1080"/>
        <v>66458.690783884274</v>
      </c>
      <c r="CF63" s="25">
        <f t="shared" si="1080"/>
        <v>66779.793914675713</v>
      </c>
      <c r="CG63" s="25">
        <f t="shared" si="1080"/>
        <v>67102.234975178842</v>
      </c>
      <c r="CH63" s="25">
        <f t="shared" si="1080"/>
        <v>64771.385575022825</v>
      </c>
      <c r="CI63" s="25">
        <f t="shared" si="1080"/>
        <v>65085.458267444003</v>
      </c>
      <c r="CJ63" s="25">
        <f t="shared" si="1080"/>
        <v>65400.839596083635</v>
      </c>
      <c r="CK63" s="25">
        <f t="shared" si="1080"/>
        <v>65717.535013592511</v>
      </c>
      <c r="CL63" s="25">
        <f t="shared" si="1080"/>
        <v>66035.549995341105</v>
      </c>
      <c r="CM63" s="25">
        <f t="shared" si="1080"/>
        <v>66354.890039513615</v>
      </c>
      <c r="CN63" s="25">
        <f t="shared" ref="CN63" si="1081">SUM(CB63:CM63)</f>
        <v>640901.186693275</v>
      </c>
      <c r="CO63" s="25">
        <f t="shared" ref="CO63:CZ63" si="1082">+CO49-CO41</f>
        <v>-83223.446412294841</v>
      </c>
      <c r="CP63" s="25">
        <f t="shared" si="1082"/>
        <v>66372.988226344183</v>
      </c>
      <c r="CQ63" s="25">
        <f t="shared" si="1082"/>
        <v>66693.734263145874</v>
      </c>
      <c r="CR63" s="25">
        <f t="shared" si="1082"/>
        <v>67015.816741767601</v>
      </c>
      <c r="CS63" s="25">
        <f t="shared" si="1082"/>
        <v>67339.241230716827</v>
      </c>
      <c r="CT63" s="25">
        <f t="shared" si="1082"/>
        <v>67664.013321703416</v>
      </c>
      <c r="CU63" s="25">
        <f t="shared" si="1082"/>
        <v>65304.029348436386</v>
      </c>
      <c r="CV63" s="25">
        <f t="shared" si="1082"/>
        <v>65620.321389913472</v>
      </c>
      <c r="CW63" s="25">
        <f t="shared" si="1082"/>
        <v>65937.931314896676</v>
      </c>
      <c r="CX63" s="25">
        <f t="shared" si="1082"/>
        <v>66256.864614567326</v>
      </c>
      <c r="CY63" s="25">
        <f t="shared" si="1082"/>
        <v>66577.126802986633</v>
      </c>
      <c r="CZ63" s="25">
        <f t="shared" si="1082"/>
        <v>66898.723417190951</v>
      </c>
      <c r="DA63" s="25">
        <f t="shared" ref="DA63" si="1083">SUM(CO63:CZ63)</f>
        <v>648457.34425937454</v>
      </c>
      <c r="DB63" s="25">
        <f t="shared" ref="DB63:DM63" si="1084">+DB49-DB41</f>
        <v>-80625.440472501068</v>
      </c>
      <c r="DC63" s="25">
        <f t="shared" si="1084"/>
        <v>66929.912601177697</v>
      </c>
      <c r="DD63" s="25">
        <f t="shared" si="1084"/>
        <v>67252.979156207875</v>
      </c>
      <c r="DE63" s="25">
        <f t="shared" si="1084"/>
        <v>67577.391821883968</v>
      </c>
      <c r="DF63" s="25">
        <f t="shared" si="1084"/>
        <v>67903.1562070004</v>
      </c>
      <c r="DG63" s="25">
        <f t="shared" si="1084"/>
        <v>68230.277943721623</v>
      </c>
      <c r="DH63" s="25">
        <f t="shared" si="1084"/>
        <v>65836.691814664489</v>
      </c>
      <c r="DI63" s="25">
        <f t="shared" si="1084"/>
        <v>66155.203283084178</v>
      </c>
      <c r="DJ63" s="25">
        <f t="shared" si="1084"/>
        <v>66475.041882622259</v>
      </c>
      <c r="DK63" s="25">
        <f t="shared" si="1084"/>
        <v>66796.213142991808</v>
      </c>
      <c r="DL63" s="25">
        <f t="shared" si="1084"/>
        <v>67118.722616946165</v>
      </c>
      <c r="DM63" s="25">
        <f t="shared" si="1084"/>
        <v>67442.575880375356</v>
      </c>
      <c r="DN63" s="25">
        <f t="shared" ref="DN63" si="1085">SUM(DB63:DM63)</f>
        <v>657092.72587817477</v>
      </c>
      <c r="DO63" s="25">
        <f t="shared" ref="DO63:DZ63" si="1086">+DO49-DO41</f>
        <v>-76616.305185656383</v>
      </c>
      <c r="DP63" s="25">
        <f t="shared" si="1086"/>
        <v>67492.735846653872</v>
      </c>
      <c r="DQ63" s="25">
        <f t="shared" si="1086"/>
        <v>67818.147498540173</v>
      </c>
      <c r="DR63" s="25">
        <f t="shared" si="1086"/>
        <v>68144.915032309349</v>
      </c>
      <c r="DS63" s="25">
        <f t="shared" si="1086"/>
        <v>68473.044097469246</v>
      </c>
      <c r="DT63" s="25">
        <f t="shared" si="1086"/>
        <v>68802.540367067209</v>
      </c>
      <c r="DU63" s="25">
        <f t="shared" si="1086"/>
        <v>66369.379271731435</v>
      </c>
      <c r="DV63" s="25">
        <f t="shared" si="1086"/>
        <v>66690.110271222264</v>
      </c>
      <c r="DW63" s="25">
        <f t="shared" si="1086"/>
        <v>67012.177649877602</v>
      </c>
      <c r="DX63" s="25">
        <f t="shared" si="1086"/>
        <v>67335.58697594401</v>
      </c>
      <c r="DY63" s="25">
        <f t="shared" si="1086"/>
        <v>67660.343840869027</v>
      </c>
      <c r="DZ63" s="25">
        <f t="shared" si="1086"/>
        <v>67986.453859397923</v>
      </c>
      <c r="EA63" s="25">
        <f t="shared" ref="EA63" si="1087">SUM(DO63:DZ63)</f>
        <v>667169.12952542573</v>
      </c>
      <c r="EB63" s="25">
        <f t="shared" ref="EB63:EM63" si="1088">+EB49-EB41</f>
        <v>-70722.430416803807</v>
      </c>
      <c r="EC63" s="25">
        <f t="shared" si="1088"/>
        <v>68063.437795459206</v>
      </c>
      <c r="ED63" s="25">
        <f t="shared" si="1088"/>
        <v>68391.227372132227</v>
      </c>
      <c r="EE63" s="25">
        <f t="shared" si="1088"/>
        <v>68720.382738708024</v>
      </c>
      <c r="EF63" s="25">
        <f t="shared" si="1088"/>
        <v>69050.90958597789</v>
      </c>
      <c r="EG63" s="25">
        <f t="shared" si="1088"/>
        <v>69382.813628444681</v>
      </c>
      <c r="EH63" s="25">
        <f t="shared" si="1088"/>
        <v>66902.100107290244</v>
      </c>
      <c r="EI63" s="25">
        <f t="shared" si="1088"/>
        <v>67225.050776929173</v>
      </c>
      <c r="EJ63" s="25">
        <f t="shared" si="1088"/>
        <v>67549.347074358302</v>
      </c>
      <c r="EK63" s="25">
        <f t="shared" si="1088"/>
        <v>67874.994606360066</v>
      </c>
      <c r="EL63" s="25">
        <f t="shared" si="1088"/>
        <v>68201.999003078483</v>
      </c>
      <c r="EM63" s="25">
        <f t="shared" si="1088"/>
        <v>68530.365918116557</v>
      </c>
      <c r="EN63" s="25">
        <f t="shared" ref="EN63" si="1089">SUM(EB63:EM63)</f>
        <v>679170.19819005101</v>
      </c>
      <c r="EO63" s="25">
        <f t="shared" ref="EO63:EZ63" si="1090">+EO49-EO41</f>
        <v>-62315.118997921119</v>
      </c>
      <c r="EP63" s="25">
        <f t="shared" si="1090"/>
        <v>68644.646618667874</v>
      </c>
      <c r="EQ63" s="25">
        <f t="shared" si="1090"/>
        <v>68974.857898770933</v>
      </c>
      <c r="ER63" s="25">
        <f t="shared" si="1090"/>
        <v>69306.44505920769</v>
      </c>
      <c r="ES63" s="25">
        <f t="shared" si="1090"/>
        <v>69639.413832812992</v>
      </c>
      <c r="ET63" s="25">
        <f t="shared" si="1090"/>
        <v>69973.76997630822</v>
      </c>
      <c r="EU63" s="25">
        <f t="shared" si="1090"/>
        <v>67434.86545570934</v>
      </c>
      <c r="EV63" s="25">
        <f t="shared" si="1090"/>
        <v>67760.035980966728</v>
      </c>
      <c r="EW63" s="25">
        <f t="shared" si="1090"/>
        <v>68086.561383412685</v>
      </c>
      <c r="EX63" s="25">
        <f t="shared" si="1090"/>
        <v>68414.447308368835</v>
      </c>
      <c r="EY63" s="25">
        <f t="shared" si="1090"/>
        <v>68743.699424678925</v>
      </c>
      <c r="EZ63" s="25">
        <f t="shared" si="1090"/>
        <v>69074.323424807008</v>
      </c>
      <c r="FA63" s="25">
        <f t="shared" ref="FA63" si="1091">SUM(EO63:EZ63)</f>
        <v>693737.94736579014</v>
      </c>
      <c r="FB63" s="25">
        <f t="shared" ref="FB63:FM63" si="1092">+FB49-FB41</f>
        <v>-50559.910578291616</v>
      </c>
      <c r="FC63" s="25">
        <f t="shared" si="1092"/>
        <v>69239.850650051332</v>
      </c>
      <c r="FD63" s="25">
        <f t="shared" si="1092"/>
        <v>69572.54194695178</v>
      </c>
      <c r="FE63" s="25">
        <f t="shared" si="1092"/>
        <v>69906.619457589361</v>
      </c>
      <c r="FF63" s="25">
        <f t="shared" si="1092"/>
        <v>70242.088957854561</v>
      </c>
      <c r="FG63" s="25">
        <f t="shared" si="1092"/>
        <v>70578.956247704336</v>
      </c>
      <c r="FH63" s="25">
        <f t="shared" si="1092"/>
        <v>67967.69009547653</v>
      </c>
      <c r="FI63" s="25">
        <f t="shared" si="1092"/>
        <v>68295.080723399602</v>
      </c>
      <c r="FJ63" s="25">
        <f t="shared" si="1092"/>
        <v>68623.835478939029</v>
      </c>
      <c r="FK63" s="25">
        <f t="shared" si="1092"/>
        <v>68953.960045959859</v>
      </c>
      <c r="FL63" s="25">
        <f t="shared" si="1092"/>
        <v>69285.460132009946</v>
      </c>
      <c r="FM63" s="25">
        <f t="shared" si="1092"/>
        <v>69618.34146841857</v>
      </c>
      <c r="FN63" s="25">
        <f t="shared" ref="FN63" si="1093">SUM(FB63:FM63)</f>
        <v>711724.51462606317</v>
      </c>
      <c r="FO63" s="25">
        <f t="shared" ref="FO63:FZ63" si="1094">+FO49-FO41</f>
        <v>-34349.354523777147</v>
      </c>
      <c r="FP63" s="25">
        <f t="shared" si="1094"/>
        <v>69853.679419071734</v>
      </c>
      <c r="FQ63" s="25">
        <f t="shared" si="1094"/>
        <v>70188.928335843128</v>
      </c>
      <c r="FR63" s="25">
        <f t="shared" si="1094"/>
        <v>70525.574123101062</v>
      </c>
      <c r="FS63" s="25">
        <f t="shared" si="1094"/>
        <v>70863.622601139228</v>
      </c>
      <c r="FT63" s="25">
        <f t="shared" si="1094"/>
        <v>71203.079614502494</v>
      </c>
      <c r="FU63" s="25">
        <f t="shared" si="1094"/>
        <v>83630.012831727072</v>
      </c>
      <c r="FV63" s="25">
        <f t="shared" si="1094"/>
        <v>83978.471218525956</v>
      </c>
      <c r="FW63" s="25">
        <f t="shared" si="1094"/>
        <v>84328.381515269808</v>
      </c>
      <c r="FX63" s="25">
        <f t="shared" si="1094"/>
        <v>84679.749771583418</v>
      </c>
      <c r="FY63" s="25">
        <f t="shared" si="1094"/>
        <v>85032.582062298345</v>
      </c>
      <c r="FZ63" s="25">
        <f t="shared" si="1094"/>
        <v>85386.884487557923</v>
      </c>
      <c r="GA63" s="25">
        <f t="shared" ref="GA63" si="1095">SUM(FO63:FZ63)</f>
        <v>825321.61145684298</v>
      </c>
      <c r="GB63" s="25">
        <f t="shared" ref="GB63:GM63" si="1096">+GB49-GB41</f>
        <v>2887.7912232440285</v>
      </c>
      <c r="GC63" s="25">
        <f t="shared" si="1096"/>
        <v>85754.695636352932</v>
      </c>
      <c r="GD63" s="25">
        <f t="shared" si="1096"/>
        <v>86112.006868171069</v>
      </c>
      <c r="GE63" s="25">
        <f t="shared" si="1096"/>
        <v>86470.806896788446</v>
      </c>
      <c r="GF63" s="25">
        <f t="shared" si="1096"/>
        <v>86831.101925525072</v>
      </c>
      <c r="GG63" s="25">
        <f t="shared" si="1096"/>
        <v>87192.898183548125</v>
      </c>
      <c r="GH63" s="25">
        <f t="shared" si="1096"/>
        <v>83696.637075764767</v>
      </c>
      <c r="GI63" s="25">
        <f t="shared" si="1096"/>
        <v>84045.373063580453</v>
      </c>
      <c r="GJ63" s="25">
        <f t="shared" si="1096"/>
        <v>84395.562118012036</v>
      </c>
      <c r="GK63" s="25">
        <f t="shared" si="1096"/>
        <v>84747.210293503755</v>
      </c>
      <c r="GL63" s="25">
        <f t="shared" si="1096"/>
        <v>85100.323669726684</v>
      </c>
      <c r="GM63" s="25">
        <f t="shared" si="1096"/>
        <v>-217995.83679854823</v>
      </c>
      <c r="GN63" s="25">
        <f t="shared" ref="GN63" si="1097">SUM(GB63:GM63)</f>
        <v>639238.57015566912</v>
      </c>
      <c r="GO63" s="3"/>
      <c r="GP63" s="3"/>
      <c r="GQ63" s="3"/>
      <c r="GR63" s="3"/>
      <c r="GS63" s="3"/>
      <c r="GT63" s="3"/>
      <c r="GU63" s="3"/>
      <c r="GV63" s="3"/>
      <c r="GW63" s="3"/>
      <c r="GX63" s="3"/>
      <c r="GY63" s="3"/>
      <c r="GZ63" s="3"/>
      <c r="HA63" s="25"/>
      <c r="HB63" s="3"/>
      <c r="HC63" s="3"/>
      <c r="HD63" s="3"/>
      <c r="HE63" s="3"/>
      <c r="HF63" s="3"/>
      <c r="HG63" s="3"/>
      <c r="HH63" s="3"/>
      <c r="HI63" s="3"/>
      <c r="HJ63" s="3"/>
      <c r="HK63" s="3"/>
      <c r="HL63" s="3"/>
      <c r="HM63" s="3"/>
      <c r="HN63" s="25"/>
      <c r="HO63" s="3"/>
      <c r="HP63" s="3"/>
      <c r="HQ63" s="3"/>
      <c r="HR63" s="3"/>
      <c r="HS63" s="3"/>
      <c r="HT63" s="3"/>
      <c r="HU63" s="3"/>
      <c r="HV63" s="3"/>
      <c r="HW63" s="3"/>
      <c r="HX63" s="3"/>
      <c r="HY63" s="3"/>
      <c r="HZ63" s="3"/>
      <c r="IA63" s="25"/>
      <c r="IB63" s="3"/>
      <c r="IC63" s="3"/>
      <c r="ID63" s="3"/>
      <c r="IE63" s="3"/>
      <c r="IF63" s="3"/>
      <c r="IG63" s="3"/>
      <c r="IH63" s="3"/>
      <c r="II63" s="3"/>
      <c r="IJ63" s="3"/>
      <c r="IK63" s="3"/>
      <c r="IL63" s="3"/>
      <c r="IM63" s="3"/>
      <c r="IN63" s="25"/>
      <c r="IO63" s="3"/>
      <c r="IP63" s="3"/>
      <c r="IQ63" s="3"/>
      <c r="IR63" s="3"/>
      <c r="IS63" s="3"/>
      <c r="IT63" s="3"/>
      <c r="IU63" s="3"/>
      <c r="IV63" s="3"/>
      <c r="IW63" s="3"/>
      <c r="IX63" s="3"/>
      <c r="IY63" s="3"/>
      <c r="IZ63" s="3"/>
      <c r="JA63" s="25"/>
      <c r="JB63" s="3"/>
      <c r="JC63" s="3"/>
      <c r="JD63" s="3"/>
      <c r="JE63" s="3"/>
      <c r="JF63" s="3"/>
      <c r="JG63" s="3"/>
      <c r="JH63" s="3"/>
      <c r="JI63" s="3"/>
      <c r="JJ63" s="3"/>
      <c r="JK63" s="3"/>
      <c r="JL63" s="3"/>
      <c r="JM63" s="3"/>
      <c r="JN63" s="25"/>
      <c r="JO63" s="3"/>
      <c r="JP63" s="3"/>
      <c r="JQ63" s="3"/>
      <c r="JR63" s="3"/>
      <c r="JS63" s="3"/>
      <c r="JT63" s="3"/>
      <c r="JU63" s="3"/>
      <c r="JV63" s="3"/>
      <c r="JW63" s="3"/>
      <c r="JX63" s="3"/>
      <c r="JY63" s="3"/>
      <c r="JZ63" s="3"/>
      <c r="KA63" s="25"/>
      <c r="KB63" s="3"/>
      <c r="KC63" s="3"/>
      <c r="KD63" s="3"/>
      <c r="KE63" s="3"/>
      <c r="KF63" s="3"/>
      <c r="KG63" s="3"/>
      <c r="KH63" s="3"/>
      <c r="KI63" s="3"/>
      <c r="KJ63" s="3"/>
      <c r="KK63" s="3"/>
      <c r="KL63" s="3"/>
      <c r="KM63" s="3"/>
      <c r="KN63" s="25"/>
      <c r="KO63" s="3"/>
      <c r="KP63" s="3"/>
      <c r="KQ63" s="3"/>
      <c r="KR63" s="3"/>
      <c r="KS63" s="3"/>
      <c r="KT63" s="3"/>
      <c r="KU63" s="3"/>
      <c r="KV63" s="3"/>
      <c r="KW63" s="3"/>
      <c r="KX63" s="3"/>
      <c r="KY63" s="3"/>
      <c r="KZ63" s="3"/>
      <c r="LA63" s="25"/>
      <c r="LB63" s="3"/>
      <c r="LC63" s="3"/>
      <c r="LD63" s="3"/>
      <c r="LE63" s="3"/>
      <c r="LF63" s="3"/>
      <c r="LG63" s="3"/>
      <c r="LH63" s="3"/>
      <c r="LI63" s="3"/>
      <c r="LJ63" s="3"/>
      <c r="LK63" s="3"/>
      <c r="LL63" s="3"/>
      <c r="LM63" s="3"/>
      <c r="LN63" s="25"/>
    </row>
    <row r="64" spans="1:327" s="319" customFormat="1">
      <c r="A64" s="319" t="s">
        <v>294</v>
      </c>
      <c r="AA64" s="319">
        <f>+Z64</f>
        <v>0</v>
      </c>
      <c r="AG64" s="29"/>
      <c r="AH64" s="29"/>
      <c r="AI64" s="29"/>
      <c r="AJ64" s="29"/>
      <c r="AK64" s="29"/>
      <c r="AL64" s="29"/>
      <c r="AM64" s="29">
        <f>-SUM(AO23:AT23)</f>
        <v>124749.05303030304</v>
      </c>
      <c r="AN64" s="29">
        <f>+AM64</f>
        <v>124749.05303030304</v>
      </c>
      <c r="AO64" s="29">
        <f>-SUM(AP23:AU23)</f>
        <v>124848.48484848488</v>
      </c>
      <c r="AP64" s="29">
        <f t="shared" ref="AP64:AT64" si="1098">-SUM(AQ23:AV23)</f>
        <v>124583.33333333334</v>
      </c>
      <c r="AQ64" s="29">
        <f t="shared" si="1098"/>
        <v>124318.18181818185</v>
      </c>
      <c r="AR64" s="29">
        <f t="shared" si="1098"/>
        <v>124053.03030303033</v>
      </c>
      <c r="AS64" s="29">
        <f t="shared" si="1098"/>
        <v>123787.87878787881</v>
      </c>
      <c r="AT64" s="29">
        <f t="shared" si="1098"/>
        <v>123522.72727272728</v>
      </c>
      <c r="AU64" s="29">
        <f>-SUM(AV23:AZ23,BB23)</f>
        <v>123257.57575757577</v>
      </c>
      <c r="AV64" s="29">
        <f>-SUM(AW23:AZ23,BB23:BC23)</f>
        <v>122992.42424242427</v>
      </c>
      <c r="AW64" s="29">
        <f>-SUM(AX23:AZ23,BB23:BD23)</f>
        <v>122727.27272727274</v>
      </c>
      <c r="AX64" s="29">
        <f>-SUM(AY23:AZ23,BB23:BE23)</f>
        <v>122462.12121212124</v>
      </c>
      <c r="AY64" s="29">
        <f>-SUM(AZ23,BB23:BF23)</f>
        <v>122196.96969696973</v>
      </c>
      <c r="AZ64" s="29">
        <f>-SUM(BB23:BG23)</f>
        <v>121931.81818181821</v>
      </c>
      <c r="BA64" s="29">
        <f>+AZ64</f>
        <v>121931.81818181821</v>
      </c>
      <c r="BB64" s="29">
        <f>-SUM(BC23:BH23)</f>
        <v>121666.66666666667</v>
      </c>
      <c r="BC64" s="29">
        <f t="shared" ref="BC64:BG64" si="1099">-SUM(BD23:BI23)</f>
        <v>121401.51515151517</v>
      </c>
      <c r="BD64" s="29">
        <f t="shared" si="1099"/>
        <v>121136.36363636366</v>
      </c>
      <c r="BE64" s="29">
        <f t="shared" si="1099"/>
        <v>120871.21212121216</v>
      </c>
      <c r="BF64" s="29">
        <f t="shared" si="1099"/>
        <v>120606.06060606064</v>
      </c>
      <c r="BG64" s="29">
        <f t="shared" si="1099"/>
        <v>120340.90909090912</v>
      </c>
      <c r="BH64" s="29">
        <f>-SUM(BI23:BM23,BO23)</f>
        <v>120075.7575757576</v>
      </c>
      <c r="BI64" s="29">
        <f>-SUM(BJ23:BM23,BO23:BP23)</f>
        <v>119810.60606060606</v>
      </c>
      <c r="BJ64" s="29">
        <f>-SUM(BK23:BM23,BO23:BQ23)</f>
        <v>119545.45454545456</v>
      </c>
      <c r="BK64" s="29">
        <f>-SUM(BL23:BM23,BO23:BR23)</f>
        <v>119280.30303030305</v>
      </c>
      <c r="BL64" s="29">
        <f>-SUM(BM23,BO23:BS23)</f>
        <v>119015.15151515155</v>
      </c>
      <c r="BM64" s="29">
        <f>-SUM(BO23:BT23)</f>
        <v>118750.00000000003</v>
      </c>
      <c r="BN64" s="29">
        <f>+BM64</f>
        <v>118750.00000000003</v>
      </c>
      <c r="BO64" s="29">
        <f>-SUM(BP23:BU23)</f>
        <v>118484.84848484851</v>
      </c>
      <c r="BP64" s="29">
        <f t="shared" ref="BP64:BT64" si="1100">-SUM(BQ23:BV23)</f>
        <v>118219.696969697</v>
      </c>
      <c r="BQ64" s="29">
        <f t="shared" si="1100"/>
        <v>117954.54545454547</v>
      </c>
      <c r="BR64" s="29">
        <f t="shared" si="1100"/>
        <v>117689.39393939397</v>
      </c>
      <c r="BS64" s="29">
        <f t="shared" si="1100"/>
        <v>117424.24242424246</v>
      </c>
      <c r="BT64" s="29">
        <f t="shared" si="1100"/>
        <v>117159.09090909094</v>
      </c>
      <c r="BU64" s="29">
        <f>-SUM(BV23:BZ23,CB23)</f>
        <v>116893.93939393942</v>
      </c>
      <c r="BV64" s="29">
        <f>-SUM(BW23:BZ23,CB23:CC23)</f>
        <v>116628.7878787879</v>
      </c>
      <c r="BW64" s="29">
        <f>-SUM(BX23:BZ23,CB23:CD23)</f>
        <v>116363.6363636364</v>
      </c>
      <c r="BX64" s="29">
        <f>-SUM(BY23:BZ23,CB23:CE23)</f>
        <v>116098.48484848489</v>
      </c>
      <c r="BY64" s="29">
        <f>-SUM(BZ23,CB23:CF23)</f>
        <v>115833.33333333336</v>
      </c>
      <c r="BZ64" s="29">
        <f>-SUM(CB23:CG23)</f>
        <v>115568.18181818185</v>
      </c>
      <c r="CA64" s="29">
        <f>+BZ64</f>
        <v>115568.18181818185</v>
      </c>
      <c r="CB64" s="29">
        <f>-SUM(CC23:CH23)</f>
        <v>115303.03030303033</v>
      </c>
      <c r="CC64" s="29">
        <f t="shared" ref="CC64:CG64" si="1101">-SUM(CD23:CI23)</f>
        <v>115037.87878787881</v>
      </c>
      <c r="CD64" s="29">
        <f t="shared" si="1101"/>
        <v>114772.72727272729</v>
      </c>
      <c r="CE64" s="29">
        <f t="shared" si="1101"/>
        <v>114507.57575757579</v>
      </c>
      <c r="CF64" s="29">
        <f t="shared" si="1101"/>
        <v>114242.42424242428</v>
      </c>
      <c r="CG64" s="29">
        <f t="shared" si="1101"/>
        <v>113977.27272727275</v>
      </c>
      <c r="CH64" s="29">
        <f>-SUM(CI23:CM23,CO23)</f>
        <v>113712.12121212124</v>
      </c>
      <c r="CI64" s="29">
        <f>-SUM(CJ23:CM23,CO23:CP23)</f>
        <v>113446.96969696974</v>
      </c>
      <c r="CJ64" s="29">
        <f>-SUM(CK23:CM23,CO23:CQ23)</f>
        <v>113181.81818181821</v>
      </c>
      <c r="CK64" s="29">
        <f>-SUM(CL23:CM23,CO23:CR23)</f>
        <v>112916.66666666672</v>
      </c>
      <c r="CL64" s="29">
        <f>-SUM(CM23,CO23:CS23)</f>
        <v>112651.5151515152</v>
      </c>
      <c r="CM64" s="29">
        <f>-SUM(CO23:CT23)</f>
        <v>112386.36363636368</v>
      </c>
      <c r="CN64" s="29">
        <f>+CM64</f>
        <v>112386.36363636368</v>
      </c>
      <c r="CO64" s="29">
        <f>-SUM(CP23:CU23)</f>
        <v>112121.21212121214</v>
      </c>
      <c r="CP64" s="29">
        <f t="shared" ref="CP64:CT64" si="1102">-SUM(CQ23:CV23)</f>
        <v>111856.06060606064</v>
      </c>
      <c r="CQ64" s="29">
        <f t="shared" si="1102"/>
        <v>111590.90909090913</v>
      </c>
      <c r="CR64" s="29">
        <f t="shared" si="1102"/>
        <v>111325.7575757576</v>
      </c>
      <c r="CS64" s="29">
        <f t="shared" si="1102"/>
        <v>111060.60606060611</v>
      </c>
      <c r="CT64" s="29">
        <f t="shared" si="1102"/>
        <v>110795.45454545459</v>
      </c>
      <c r="CU64" s="29">
        <f>-SUM(CV23:CZ23,DB23)</f>
        <v>110530.30303030307</v>
      </c>
      <c r="CV64" s="29">
        <f>-SUM(CW23:CZ23,DB23:DC23)</f>
        <v>110265.15151515153</v>
      </c>
      <c r="CW64" s="29">
        <f>-SUM(CX23:CZ23,DB23:DD23)</f>
        <v>110000.00000000003</v>
      </c>
      <c r="CX64" s="29">
        <f>-SUM(CY23:CZ23,DB23:DE23)</f>
        <v>109734.84848484852</v>
      </c>
      <c r="CY64" s="29">
        <f>-SUM(CZ23,DB23:DF23)</f>
        <v>109469.69696969699</v>
      </c>
      <c r="CZ64" s="29">
        <f>-SUM(DB23:DG23)</f>
        <v>109204.5454545455</v>
      </c>
      <c r="DA64" s="29">
        <f>+CZ64</f>
        <v>109204.5454545455</v>
      </c>
      <c r="DB64" s="29">
        <f>-SUM(DC23:DH23)</f>
        <v>108939.39393939398</v>
      </c>
      <c r="DC64" s="29">
        <f t="shared" ref="DC64:DG64" si="1103">-SUM(DD23:DI23)</f>
        <v>108674.24242424246</v>
      </c>
      <c r="DD64" s="29">
        <f t="shared" si="1103"/>
        <v>108409.09090909093</v>
      </c>
      <c r="DE64" s="29">
        <f t="shared" si="1103"/>
        <v>108143.93939393942</v>
      </c>
      <c r="DF64" s="29">
        <f t="shared" si="1103"/>
        <v>107878.78787878792</v>
      </c>
      <c r="DG64" s="29">
        <f t="shared" si="1103"/>
        <v>107613.63636363641</v>
      </c>
      <c r="DH64" s="29">
        <f>-SUM(DI23:DM23,DO23)</f>
        <v>107348.48484848489</v>
      </c>
      <c r="DI64" s="29">
        <f>-SUM(DJ23:DM23,DO23:DP23)</f>
        <v>107083.33333333337</v>
      </c>
      <c r="DJ64" s="29">
        <f>-SUM(DK23:DM23,DO23:DQ23)</f>
        <v>106818.18181818187</v>
      </c>
      <c r="DK64" s="29">
        <f>-SUM(DL23:DM23,DO23:DR23)</f>
        <v>106553.03030303033</v>
      </c>
      <c r="DL64" s="29">
        <f>-SUM(DM23,DO23:DS23)</f>
        <v>106287.87878787883</v>
      </c>
      <c r="DM64" s="29">
        <f>-SUM(DO23:DT23)</f>
        <v>106022.72727272732</v>
      </c>
      <c r="DN64" s="29">
        <f>+DM64</f>
        <v>106022.72727272732</v>
      </c>
      <c r="DO64" s="29">
        <f>-SUM(DP23:DU23)</f>
        <v>105757.5757575758</v>
      </c>
      <c r="DP64" s="29">
        <f t="shared" ref="DP64:DT64" si="1104">-SUM(DQ23:DV23)</f>
        <v>105492.42424242428</v>
      </c>
      <c r="DQ64" s="29">
        <f t="shared" si="1104"/>
        <v>105227.27272727276</v>
      </c>
      <c r="DR64" s="29">
        <f t="shared" si="1104"/>
        <v>104962.12121212126</v>
      </c>
      <c r="DS64" s="29">
        <f t="shared" si="1104"/>
        <v>104696.96969696973</v>
      </c>
      <c r="DT64" s="29">
        <f t="shared" si="1104"/>
        <v>104431.81818181822</v>
      </c>
      <c r="DU64" s="29">
        <f>-SUM(DV23:DZ23,EB23)</f>
        <v>104166.66666666672</v>
      </c>
      <c r="DV64" s="29">
        <f>-SUM(DW23:DZ23,EB23:EC23)</f>
        <v>103901.5151515152</v>
      </c>
      <c r="DW64" s="29">
        <f>-SUM(DX23:DZ23,EB23:ED23)</f>
        <v>103636.36363636368</v>
      </c>
      <c r="DX64" s="29">
        <f>-SUM(DY23:DZ23,EB23:EE23)</f>
        <v>103371.21212121216</v>
      </c>
      <c r="DY64" s="29">
        <f>-SUM(DZ23,EB23:EF23)</f>
        <v>103106.06060606065</v>
      </c>
      <c r="DZ64" s="29">
        <f>-SUM(EB23:EG23)</f>
        <v>102840.90909090912</v>
      </c>
      <c r="EA64" s="29">
        <f>+DZ64</f>
        <v>102840.90909090912</v>
      </c>
      <c r="EB64" s="29">
        <f>-SUM(EC23:EH23)</f>
        <v>102575.75757575761</v>
      </c>
      <c r="EC64" s="29">
        <f t="shared" ref="EC64:EG64" si="1105">-SUM(ED23:EI23)</f>
        <v>102310.60606060611</v>
      </c>
      <c r="ED64" s="29">
        <f t="shared" si="1105"/>
        <v>102045.45454545459</v>
      </c>
      <c r="EE64" s="29">
        <f t="shared" si="1105"/>
        <v>101780.30303030307</v>
      </c>
      <c r="EF64" s="29">
        <f t="shared" si="1105"/>
        <v>101515.15151515155</v>
      </c>
      <c r="EG64" s="29">
        <f t="shared" si="1105"/>
        <v>101250.00000000004</v>
      </c>
      <c r="EH64" s="29">
        <f>-SUM(EI23:EM23,EO23)</f>
        <v>100984.84848484851</v>
      </c>
      <c r="EI64" s="29">
        <f>-SUM(EJ23:EM23,EO23:EP23)</f>
        <v>100719.696969697</v>
      </c>
      <c r="EJ64" s="29">
        <f>-SUM(EK23:EM23,EO23:EQ23)</f>
        <v>100454.5454545455</v>
      </c>
      <c r="EK64" s="29">
        <f>-SUM(EL23:EM23,EO23:ER23)</f>
        <v>100189.39393939398</v>
      </c>
      <c r="EL64" s="29">
        <f>-SUM(EM23,EO23:ES23)</f>
        <v>99924.24242424246</v>
      </c>
      <c r="EM64" s="29">
        <f>-SUM(EO23:ET23)</f>
        <v>99659.090909090941</v>
      </c>
      <c r="EN64" s="29">
        <f>+EM64</f>
        <v>99659.090909090941</v>
      </c>
      <c r="EO64" s="29">
        <f>-SUM(EP23:EU23)</f>
        <v>99393.939393939436</v>
      </c>
      <c r="EP64" s="29">
        <f t="shared" ref="EP64:ET64" si="1106">-SUM(EQ23:EV23)</f>
        <v>99128.787878787931</v>
      </c>
      <c r="EQ64" s="29">
        <f t="shared" si="1106"/>
        <v>98863.636363636397</v>
      </c>
      <c r="ER64" s="29">
        <f t="shared" si="1106"/>
        <v>98598.484848484892</v>
      </c>
      <c r="ES64" s="29">
        <f t="shared" si="1106"/>
        <v>98333.333333333387</v>
      </c>
      <c r="ET64" s="29">
        <f t="shared" si="1106"/>
        <v>98068.181818181853</v>
      </c>
      <c r="EU64" s="29">
        <f>-SUM(EV23:EZ23,FB23)</f>
        <v>97803.030303030348</v>
      </c>
      <c r="EV64" s="29">
        <f>-SUM(EW23:EZ23,FB23:FC23)</f>
        <v>97537.878787878843</v>
      </c>
      <c r="EW64" s="29">
        <f>-SUM(EX23:EZ23,FB23:FD23)</f>
        <v>97272.727272727323</v>
      </c>
      <c r="EX64" s="29">
        <f>-SUM(EY23:EZ23,FB23:FE23)</f>
        <v>97007.575757575789</v>
      </c>
      <c r="EY64" s="29">
        <f>-SUM(EZ23,FB23:FF23)</f>
        <v>96742.424242424284</v>
      </c>
      <c r="EZ64" s="29">
        <f>-SUM(FB23:FG23)</f>
        <v>96477.272727272779</v>
      </c>
      <c r="FA64" s="29">
        <f>+EZ64</f>
        <v>96477.272727272779</v>
      </c>
      <c r="FB64" s="29">
        <f>-SUM(FC23:FH23)</f>
        <v>96212.121212121259</v>
      </c>
      <c r="FC64" s="29">
        <f t="shared" ref="FC64:FG64" si="1107">-SUM(FD23:FI23)</f>
        <v>95946.96969696974</v>
      </c>
      <c r="FD64" s="29">
        <f t="shared" si="1107"/>
        <v>95681.818181818235</v>
      </c>
      <c r="FE64" s="29">
        <f t="shared" si="1107"/>
        <v>95416.666666666715</v>
      </c>
      <c r="FF64" s="29">
        <f t="shared" si="1107"/>
        <v>95151.515151515196</v>
      </c>
      <c r="FG64" s="29">
        <f t="shared" si="1107"/>
        <v>94886.363636363676</v>
      </c>
      <c r="FH64" s="29">
        <f>-SUM(FI23:FM23,FO23)</f>
        <v>94621.212121212171</v>
      </c>
      <c r="FI64" s="29">
        <f>-SUM(FJ23:FM23,FO23:FP23)</f>
        <v>94356.060606060666</v>
      </c>
      <c r="FJ64" s="29">
        <f>-SUM(FK23:FM23,FO23:FQ23)</f>
        <v>94090.909090909146</v>
      </c>
      <c r="FK64" s="29">
        <f>-SUM(FL23:FM23,FO23:FR23)</f>
        <v>93825.757575757627</v>
      </c>
      <c r="FL64" s="29">
        <f>-SUM(FM23,FO23:FS23)</f>
        <v>93560.606060606107</v>
      </c>
      <c r="FM64" s="29">
        <f>-SUM(FO23:FT23)</f>
        <v>93295.454545454588</v>
      </c>
      <c r="FN64" s="29">
        <f>+FM64</f>
        <v>93295.454545454588</v>
      </c>
      <c r="FO64" s="29">
        <f>-SUM(FP23:FU23)</f>
        <v>93030.303030303068</v>
      </c>
      <c r="FP64" s="29">
        <f t="shared" ref="FP64:FT64" si="1108">-SUM(FQ23:FV23)</f>
        <v>92765.151515151563</v>
      </c>
      <c r="FQ64" s="29">
        <f t="shared" si="1108"/>
        <v>92500.000000000058</v>
      </c>
      <c r="FR64" s="29">
        <f t="shared" si="1108"/>
        <v>92234.848484848539</v>
      </c>
      <c r="FS64" s="29">
        <f t="shared" si="1108"/>
        <v>91969.696969697019</v>
      </c>
      <c r="FT64" s="29">
        <f t="shared" si="1108"/>
        <v>91704.5454545455</v>
      </c>
      <c r="FU64" s="29">
        <f>-SUM(FV23:FZ23,GB23)</f>
        <v>76309.9747474748</v>
      </c>
      <c r="FV64" s="29">
        <f>-SUM(FW23:FZ23,GB23:GC23)</f>
        <v>60959.595959596001</v>
      </c>
      <c r="FW64" s="29">
        <f>-SUM(FX23:FZ23,GB23:GD23)</f>
        <v>45653.409090909132</v>
      </c>
      <c r="FX64" s="29">
        <f>-SUM(FY23:FZ23,GB23:GE23)</f>
        <v>30391.414141414185</v>
      </c>
      <c r="FY64" s="29">
        <f>-SUM(FZ23,GB23:GF23)</f>
        <v>15173.611111111155</v>
      </c>
      <c r="FZ64" s="29">
        <f>-SUM(GB23:GG23)</f>
        <v>4.8603396862745283E-11</v>
      </c>
      <c r="GA64" s="29">
        <f>+FZ64</f>
        <v>4.8603396862745283E-11</v>
      </c>
      <c r="GB64" s="29">
        <f>-SUM(GC23:GH23)</f>
        <v>4.8603396862745283E-11</v>
      </c>
      <c r="GC64" s="29">
        <f t="shared" ref="GC64:GG64" si="1109">-SUM(GD23:GI23)</f>
        <v>4.8603396862745283E-11</v>
      </c>
      <c r="GD64" s="29">
        <f t="shared" si="1109"/>
        <v>4.8603396862745283E-11</v>
      </c>
      <c r="GE64" s="29">
        <f t="shared" si="1109"/>
        <v>4.8603396862745283E-11</v>
      </c>
      <c r="GF64" s="29">
        <f t="shared" si="1109"/>
        <v>4.8603396862745283E-11</v>
      </c>
      <c r="GG64" s="29">
        <f t="shared" si="1109"/>
        <v>4.8603396862745283E-11</v>
      </c>
      <c r="GH64" s="29">
        <f>-SUM(GI23:GM23,GO23)</f>
        <v>4.8603396862745283E-11</v>
      </c>
      <c r="GI64" s="29">
        <f>-SUM(GJ23:GM23,GO23:GP23)</f>
        <v>4.8603396862745283E-11</v>
      </c>
      <c r="GJ64" s="29">
        <f>-SUM(GK23:GM23,GO23:GQ23)</f>
        <v>4.8603396862745283E-11</v>
      </c>
      <c r="GK64" s="29">
        <f>-SUM(GL23:GM23,GO23:GR23)</f>
        <v>4.8603396862745283E-11</v>
      </c>
      <c r="GL64" s="29">
        <f>-SUM(GM23,GO23:GS23)</f>
        <v>4.8603396862745283E-11</v>
      </c>
      <c r="GM64" s="29">
        <f>-SUM(GO23:GT23)</f>
        <v>4.8603396862745283E-11</v>
      </c>
      <c r="GN64" s="29">
        <f>+GM64</f>
        <v>4.8603396862745283E-11</v>
      </c>
      <c r="LO64" s="592"/>
    </row>
    <row r="65" spans="1:326">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row>
    <row r="66" spans="1:326" s="527" customFormat="1" ht="10.5">
      <c r="A66" s="525" t="s">
        <v>343</v>
      </c>
      <c r="B66" s="526">
        <f t="shared" ref="B66:L66" si="1110">+B18-B55-B56-B58</f>
        <v>0</v>
      </c>
      <c r="C66" s="526">
        <f t="shared" si="1110"/>
        <v>0</v>
      </c>
      <c r="D66" s="526">
        <f t="shared" si="1110"/>
        <v>0</v>
      </c>
      <c r="E66" s="526">
        <f t="shared" si="1110"/>
        <v>0</v>
      </c>
      <c r="F66" s="526">
        <f t="shared" si="1110"/>
        <v>0</v>
      </c>
      <c r="G66" s="526">
        <f t="shared" si="1110"/>
        <v>0</v>
      </c>
      <c r="H66" s="526">
        <f t="shared" si="1110"/>
        <v>0</v>
      </c>
      <c r="I66" s="526">
        <f t="shared" si="1110"/>
        <v>0</v>
      </c>
      <c r="J66" s="526">
        <f t="shared" si="1110"/>
        <v>0</v>
      </c>
      <c r="K66" s="526">
        <f t="shared" si="1110"/>
        <v>0</v>
      </c>
      <c r="L66" s="526">
        <f t="shared" si="1110"/>
        <v>0</v>
      </c>
      <c r="M66" s="526">
        <f t="shared" ref="M66:Y66" si="1111">+M18-M55-M56-M58</f>
        <v>0</v>
      </c>
      <c r="N66" s="526">
        <f t="shared" si="1111"/>
        <v>0</v>
      </c>
      <c r="O66" s="526">
        <f t="shared" si="1111"/>
        <v>0</v>
      </c>
      <c r="P66" s="526">
        <f t="shared" si="1111"/>
        <v>0</v>
      </c>
      <c r="Q66" s="526">
        <f t="shared" si="1111"/>
        <v>0</v>
      </c>
      <c r="R66" s="526">
        <f t="shared" si="1111"/>
        <v>0</v>
      </c>
      <c r="S66" s="526">
        <f t="shared" si="1111"/>
        <v>0</v>
      </c>
      <c r="T66" s="526">
        <f t="shared" si="1111"/>
        <v>0</v>
      </c>
      <c r="U66" s="526">
        <f t="shared" si="1111"/>
        <v>0</v>
      </c>
      <c r="V66" s="526">
        <f t="shared" si="1111"/>
        <v>0</v>
      </c>
      <c r="W66" s="526">
        <f t="shared" si="1111"/>
        <v>0</v>
      </c>
      <c r="X66" s="526">
        <f t="shared" si="1111"/>
        <v>0</v>
      </c>
      <c r="Y66" s="526">
        <f t="shared" si="1111"/>
        <v>0</v>
      </c>
      <c r="Z66" s="526">
        <f t="shared" ref="Z66:AG66" si="1112">+Z18-Z55-Z56-Z58</f>
        <v>0</v>
      </c>
      <c r="AA66" s="526">
        <f t="shared" si="1112"/>
        <v>0</v>
      </c>
      <c r="AB66" s="526">
        <f t="shared" si="1112"/>
        <v>0</v>
      </c>
      <c r="AC66" s="526">
        <f t="shared" si="1112"/>
        <v>0</v>
      </c>
      <c r="AD66" s="526">
        <f t="shared" si="1112"/>
        <v>0</v>
      </c>
      <c r="AE66" s="526">
        <f t="shared" si="1112"/>
        <v>0</v>
      </c>
      <c r="AF66" s="526">
        <f t="shared" si="1112"/>
        <v>0</v>
      </c>
      <c r="AG66" s="526">
        <f t="shared" si="1112"/>
        <v>0</v>
      </c>
      <c r="AH66" s="526">
        <f t="shared" ref="AH66:AN66" si="1113">+AH18-AH55-AH56-AH58</f>
        <v>0</v>
      </c>
      <c r="AI66" s="526">
        <f t="shared" si="1113"/>
        <v>0</v>
      </c>
      <c r="AJ66" s="526">
        <f t="shared" si="1113"/>
        <v>0</v>
      </c>
      <c r="AK66" s="526">
        <f t="shared" si="1113"/>
        <v>0</v>
      </c>
      <c r="AL66" s="526">
        <f t="shared" si="1113"/>
        <v>0</v>
      </c>
      <c r="AM66" s="526">
        <f t="shared" si="1113"/>
        <v>0</v>
      </c>
      <c r="AN66" s="526">
        <f t="shared" si="1113"/>
        <v>0</v>
      </c>
      <c r="AO66" s="526">
        <f t="shared" ref="AO66:BT66" si="1114">+AO18-AO55-AO56-AO58</f>
        <v>0</v>
      </c>
      <c r="AP66" s="526">
        <f t="shared" si="1114"/>
        <v>0</v>
      </c>
      <c r="AQ66" s="526">
        <f t="shared" si="1114"/>
        <v>0</v>
      </c>
      <c r="AR66" s="526">
        <f t="shared" si="1114"/>
        <v>0</v>
      </c>
      <c r="AS66" s="526">
        <f t="shared" si="1114"/>
        <v>0</v>
      </c>
      <c r="AT66" s="526">
        <f t="shared" si="1114"/>
        <v>0</v>
      </c>
      <c r="AU66" s="526">
        <f t="shared" si="1114"/>
        <v>0</v>
      </c>
      <c r="AV66" s="526">
        <f t="shared" si="1114"/>
        <v>0</v>
      </c>
      <c r="AW66" s="526">
        <f t="shared" si="1114"/>
        <v>0</v>
      </c>
      <c r="AX66" s="526">
        <f t="shared" si="1114"/>
        <v>0</v>
      </c>
      <c r="AY66" s="526">
        <f t="shared" si="1114"/>
        <v>0</v>
      </c>
      <c r="AZ66" s="526">
        <f t="shared" si="1114"/>
        <v>0</v>
      </c>
      <c r="BA66" s="526">
        <f t="shared" si="1114"/>
        <v>0</v>
      </c>
      <c r="BB66" s="526">
        <f t="shared" si="1114"/>
        <v>0</v>
      </c>
      <c r="BC66" s="526">
        <f t="shared" si="1114"/>
        <v>0</v>
      </c>
      <c r="BD66" s="526">
        <f t="shared" si="1114"/>
        <v>0</v>
      </c>
      <c r="BE66" s="526">
        <f t="shared" si="1114"/>
        <v>0</v>
      </c>
      <c r="BF66" s="526">
        <f t="shared" si="1114"/>
        <v>0</v>
      </c>
      <c r="BG66" s="526">
        <f t="shared" si="1114"/>
        <v>0</v>
      </c>
      <c r="BH66" s="526">
        <f t="shared" si="1114"/>
        <v>0</v>
      </c>
      <c r="BI66" s="526">
        <f t="shared" si="1114"/>
        <v>0</v>
      </c>
      <c r="BJ66" s="526">
        <f t="shared" si="1114"/>
        <v>0</v>
      </c>
      <c r="BK66" s="526">
        <f t="shared" si="1114"/>
        <v>0</v>
      </c>
      <c r="BL66" s="526">
        <f t="shared" si="1114"/>
        <v>0</v>
      </c>
      <c r="BM66" s="526">
        <f t="shared" si="1114"/>
        <v>0</v>
      </c>
      <c r="BN66" s="526">
        <f t="shared" si="1114"/>
        <v>0</v>
      </c>
      <c r="BO66" s="526">
        <f t="shared" si="1114"/>
        <v>0</v>
      </c>
      <c r="BP66" s="526">
        <f t="shared" si="1114"/>
        <v>0</v>
      </c>
      <c r="BQ66" s="526">
        <f t="shared" si="1114"/>
        <v>0</v>
      </c>
      <c r="BR66" s="526">
        <f t="shared" si="1114"/>
        <v>0</v>
      </c>
      <c r="BS66" s="526">
        <f t="shared" si="1114"/>
        <v>0</v>
      </c>
      <c r="BT66" s="526">
        <f t="shared" si="1114"/>
        <v>0</v>
      </c>
      <c r="BU66" s="526">
        <f t="shared" ref="BU66:CZ66" si="1115">+BU18-BU55-BU56-BU58</f>
        <v>0</v>
      </c>
      <c r="BV66" s="526">
        <f t="shared" si="1115"/>
        <v>0</v>
      </c>
      <c r="BW66" s="526">
        <f t="shared" si="1115"/>
        <v>0</v>
      </c>
      <c r="BX66" s="526">
        <f t="shared" si="1115"/>
        <v>0</v>
      </c>
      <c r="BY66" s="526">
        <f t="shared" si="1115"/>
        <v>0</v>
      </c>
      <c r="BZ66" s="526">
        <f t="shared" si="1115"/>
        <v>0</v>
      </c>
      <c r="CA66" s="526">
        <f t="shared" si="1115"/>
        <v>0</v>
      </c>
      <c r="CB66" s="526">
        <f t="shared" si="1115"/>
        <v>0</v>
      </c>
      <c r="CC66" s="526">
        <f t="shared" si="1115"/>
        <v>0</v>
      </c>
      <c r="CD66" s="526">
        <f t="shared" si="1115"/>
        <v>0</v>
      </c>
      <c r="CE66" s="526">
        <f t="shared" si="1115"/>
        <v>0</v>
      </c>
      <c r="CF66" s="526">
        <f t="shared" si="1115"/>
        <v>0</v>
      </c>
      <c r="CG66" s="526">
        <f t="shared" si="1115"/>
        <v>0</v>
      </c>
      <c r="CH66" s="526">
        <f t="shared" si="1115"/>
        <v>0</v>
      </c>
      <c r="CI66" s="526">
        <f t="shared" si="1115"/>
        <v>0</v>
      </c>
      <c r="CJ66" s="526">
        <f t="shared" si="1115"/>
        <v>0</v>
      </c>
      <c r="CK66" s="526">
        <f t="shared" si="1115"/>
        <v>0</v>
      </c>
      <c r="CL66" s="526">
        <f t="shared" si="1115"/>
        <v>0</v>
      </c>
      <c r="CM66" s="526">
        <f t="shared" si="1115"/>
        <v>0</v>
      </c>
      <c r="CN66" s="526">
        <f t="shared" si="1115"/>
        <v>0</v>
      </c>
      <c r="CO66" s="526">
        <f t="shared" si="1115"/>
        <v>0</v>
      </c>
      <c r="CP66" s="526">
        <f t="shared" si="1115"/>
        <v>0</v>
      </c>
      <c r="CQ66" s="526">
        <f t="shared" si="1115"/>
        <v>0</v>
      </c>
      <c r="CR66" s="526">
        <f t="shared" si="1115"/>
        <v>0</v>
      </c>
      <c r="CS66" s="526">
        <f t="shared" si="1115"/>
        <v>0</v>
      </c>
      <c r="CT66" s="526">
        <f t="shared" si="1115"/>
        <v>0</v>
      </c>
      <c r="CU66" s="526">
        <f t="shared" si="1115"/>
        <v>0</v>
      </c>
      <c r="CV66" s="526">
        <f t="shared" si="1115"/>
        <v>0</v>
      </c>
      <c r="CW66" s="526">
        <f t="shared" si="1115"/>
        <v>0</v>
      </c>
      <c r="CX66" s="526">
        <f t="shared" si="1115"/>
        <v>0</v>
      </c>
      <c r="CY66" s="526">
        <f t="shared" si="1115"/>
        <v>0</v>
      </c>
      <c r="CZ66" s="526">
        <f t="shared" si="1115"/>
        <v>0</v>
      </c>
      <c r="DA66" s="526">
        <f t="shared" ref="DA66:EF66" si="1116">+DA18-DA55-DA56-DA58</f>
        <v>0</v>
      </c>
      <c r="DB66" s="526">
        <f t="shared" si="1116"/>
        <v>0</v>
      </c>
      <c r="DC66" s="526">
        <f t="shared" si="1116"/>
        <v>0</v>
      </c>
      <c r="DD66" s="526">
        <f t="shared" si="1116"/>
        <v>0</v>
      </c>
      <c r="DE66" s="526">
        <f t="shared" si="1116"/>
        <v>0</v>
      </c>
      <c r="DF66" s="526">
        <f t="shared" si="1116"/>
        <v>0</v>
      </c>
      <c r="DG66" s="526">
        <f t="shared" si="1116"/>
        <v>-1.4551915228366852E-10</v>
      </c>
      <c r="DH66" s="526">
        <f t="shared" si="1116"/>
        <v>0</v>
      </c>
      <c r="DI66" s="526">
        <f t="shared" si="1116"/>
        <v>0</v>
      </c>
      <c r="DJ66" s="526">
        <f t="shared" si="1116"/>
        <v>0</v>
      </c>
      <c r="DK66" s="526">
        <f t="shared" si="1116"/>
        <v>0</v>
      </c>
      <c r="DL66" s="526">
        <f t="shared" si="1116"/>
        <v>0</v>
      </c>
      <c r="DM66" s="526">
        <f t="shared" si="1116"/>
        <v>0</v>
      </c>
      <c r="DN66" s="526">
        <f t="shared" si="1116"/>
        <v>0</v>
      </c>
      <c r="DO66" s="526">
        <f t="shared" si="1116"/>
        <v>0</v>
      </c>
      <c r="DP66" s="526">
        <f t="shared" si="1116"/>
        <v>0</v>
      </c>
      <c r="DQ66" s="526">
        <f t="shared" si="1116"/>
        <v>0</v>
      </c>
      <c r="DR66" s="526">
        <f t="shared" si="1116"/>
        <v>0</v>
      </c>
      <c r="DS66" s="526">
        <f t="shared" si="1116"/>
        <v>0</v>
      </c>
      <c r="DT66" s="526">
        <f t="shared" si="1116"/>
        <v>0</v>
      </c>
      <c r="DU66" s="526">
        <f t="shared" si="1116"/>
        <v>0</v>
      </c>
      <c r="DV66" s="526">
        <f t="shared" si="1116"/>
        <v>0</v>
      </c>
      <c r="DW66" s="526">
        <f t="shared" si="1116"/>
        <v>0</v>
      </c>
      <c r="DX66" s="526">
        <f t="shared" si="1116"/>
        <v>0</v>
      </c>
      <c r="DY66" s="526">
        <f t="shared" si="1116"/>
        <v>0</v>
      </c>
      <c r="DZ66" s="526">
        <f t="shared" si="1116"/>
        <v>0</v>
      </c>
      <c r="EA66" s="526">
        <f t="shared" si="1116"/>
        <v>0</v>
      </c>
      <c r="EB66" s="526">
        <f t="shared" si="1116"/>
        <v>0</v>
      </c>
      <c r="EC66" s="526">
        <f t="shared" si="1116"/>
        <v>0</v>
      </c>
      <c r="ED66" s="526">
        <f t="shared" si="1116"/>
        <v>0</v>
      </c>
      <c r="EE66" s="526">
        <f t="shared" si="1116"/>
        <v>0</v>
      </c>
      <c r="EF66" s="526">
        <f t="shared" si="1116"/>
        <v>0</v>
      </c>
      <c r="EG66" s="526">
        <f t="shared" ref="EG66:FL66" si="1117">+EG18-EG55-EG56-EG58</f>
        <v>0</v>
      </c>
      <c r="EH66" s="526">
        <f t="shared" si="1117"/>
        <v>0</v>
      </c>
      <c r="EI66" s="526">
        <f t="shared" si="1117"/>
        <v>0</v>
      </c>
      <c r="EJ66" s="526">
        <f t="shared" si="1117"/>
        <v>0</v>
      </c>
      <c r="EK66" s="526">
        <f t="shared" si="1117"/>
        <v>0</v>
      </c>
      <c r="EL66" s="526">
        <f t="shared" si="1117"/>
        <v>0</v>
      </c>
      <c r="EM66" s="526">
        <f t="shared" si="1117"/>
        <v>0</v>
      </c>
      <c r="EN66" s="526">
        <f t="shared" si="1117"/>
        <v>0</v>
      </c>
      <c r="EO66" s="526">
        <f t="shared" si="1117"/>
        <v>0</v>
      </c>
      <c r="EP66" s="526">
        <f t="shared" si="1117"/>
        <v>0</v>
      </c>
      <c r="EQ66" s="526">
        <f t="shared" si="1117"/>
        <v>0</v>
      </c>
      <c r="ER66" s="526">
        <f t="shared" si="1117"/>
        <v>0</v>
      </c>
      <c r="ES66" s="526">
        <f t="shared" si="1117"/>
        <v>0</v>
      </c>
      <c r="ET66" s="526">
        <f t="shared" si="1117"/>
        <v>0</v>
      </c>
      <c r="EU66" s="526">
        <f t="shared" si="1117"/>
        <v>0</v>
      </c>
      <c r="EV66" s="526">
        <f t="shared" si="1117"/>
        <v>0</v>
      </c>
      <c r="EW66" s="526">
        <f t="shared" si="1117"/>
        <v>0</v>
      </c>
      <c r="EX66" s="526">
        <f t="shared" si="1117"/>
        <v>0</v>
      </c>
      <c r="EY66" s="526">
        <f t="shared" si="1117"/>
        <v>0</v>
      </c>
      <c r="EZ66" s="526">
        <f t="shared" si="1117"/>
        <v>0</v>
      </c>
      <c r="FA66" s="526">
        <f t="shared" si="1117"/>
        <v>0</v>
      </c>
      <c r="FB66" s="526">
        <f t="shared" si="1117"/>
        <v>0</v>
      </c>
      <c r="FC66" s="526">
        <f t="shared" si="1117"/>
        <v>0</v>
      </c>
      <c r="FD66" s="526">
        <f t="shared" si="1117"/>
        <v>0</v>
      </c>
      <c r="FE66" s="526">
        <f t="shared" si="1117"/>
        <v>0</v>
      </c>
      <c r="FF66" s="526">
        <f t="shared" si="1117"/>
        <v>0</v>
      </c>
      <c r="FG66" s="526">
        <f t="shared" si="1117"/>
        <v>-1.1641532182693481E-10</v>
      </c>
      <c r="FH66" s="526">
        <f t="shared" si="1117"/>
        <v>0</v>
      </c>
      <c r="FI66" s="526">
        <f t="shared" si="1117"/>
        <v>0</v>
      </c>
      <c r="FJ66" s="526">
        <f t="shared" si="1117"/>
        <v>0</v>
      </c>
      <c r="FK66" s="526">
        <f t="shared" si="1117"/>
        <v>0</v>
      </c>
      <c r="FL66" s="526">
        <f t="shared" si="1117"/>
        <v>0</v>
      </c>
      <c r="FM66" s="526">
        <f t="shared" ref="FM66:HX66" si="1118">+FM18-FM55-FM56-FM58</f>
        <v>0</v>
      </c>
      <c r="FN66" s="526">
        <f t="shared" si="1118"/>
        <v>0</v>
      </c>
      <c r="FO66" s="526">
        <f t="shared" si="1118"/>
        <v>0</v>
      </c>
      <c r="FP66" s="526">
        <f t="shared" si="1118"/>
        <v>0</v>
      </c>
      <c r="FQ66" s="526">
        <f t="shared" si="1118"/>
        <v>0</v>
      </c>
      <c r="FR66" s="526">
        <f t="shared" si="1118"/>
        <v>0</v>
      </c>
      <c r="FS66" s="526">
        <f t="shared" si="1118"/>
        <v>0</v>
      </c>
      <c r="FT66" s="526">
        <f t="shared" si="1118"/>
        <v>0</v>
      </c>
      <c r="FU66" s="526">
        <f t="shared" si="1118"/>
        <v>0</v>
      </c>
      <c r="FV66" s="526">
        <f t="shared" si="1118"/>
        <v>0</v>
      </c>
      <c r="FW66" s="526">
        <f t="shared" si="1118"/>
        <v>0</v>
      </c>
      <c r="FX66" s="526">
        <f t="shared" si="1118"/>
        <v>0</v>
      </c>
      <c r="FY66" s="526">
        <f t="shared" si="1118"/>
        <v>0</v>
      </c>
      <c r="FZ66" s="526">
        <f t="shared" si="1118"/>
        <v>0</v>
      </c>
      <c r="GA66" s="526">
        <f t="shared" si="1118"/>
        <v>0</v>
      </c>
      <c r="GB66" s="526">
        <f t="shared" si="1118"/>
        <v>0</v>
      </c>
      <c r="GC66" s="526">
        <f t="shared" si="1118"/>
        <v>0</v>
      </c>
      <c r="GD66" s="526">
        <f t="shared" si="1118"/>
        <v>0</v>
      </c>
      <c r="GE66" s="526">
        <f t="shared" si="1118"/>
        <v>0</v>
      </c>
      <c r="GF66" s="526">
        <f t="shared" si="1118"/>
        <v>0</v>
      </c>
      <c r="GG66" s="526">
        <f t="shared" si="1118"/>
        <v>0</v>
      </c>
      <c r="GH66" s="526">
        <f t="shared" si="1118"/>
        <v>0</v>
      </c>
      <c r="GI66" s="526">
        <f t="shared" si="1118"/>
        <v>0</v>
      </c>
      <c r="GJ66" s="526">
        <f t="shared" si="1118"/>
        <v>0</v>
      </c>
      <c r="GK66" s="526">
        <f t="shared" si="1118"/>
        <v>0</v>
      </c>
      <c r="GL66" s="526">
        <f t="shared" si="1118"/>
        <v>0</v>
      </c>
      <c r="GM66" s="526">
        <f t="shared" si="1118"/>
        <v>0</v>
      </c>
      <c r="GN66" s="526">
        <f t="shared" si="1118"/>
        <v>0</v>
      </c>
      <c r="GO66" s="526">
        <f t="shared" si="1118"/>
        <v>0</v>
      </c>
      <c r="GP66" s="526">
        <f t="shared" si="1118"/>
        <v>0</v>
      </c>
      <c r="GQ66" s="526">
        <f t="shared" si="1118"/>
        <v>0</v>
      </c>
      <c r="GR66" s="526">
        <f t="shared" si="1118"/>
        <v>0</v>
      </c>
      <c r="GS66" s="526">
        <f t="shared" si="1118"/>
        <v>0</v>
      </c>
      <c r="GT66" s="526">
        <f t="shared" si="1118"/>
        <v>0</v>
      </c>
      <c r="GU66" s="526">
        <f t="shared" si="1118"/>
        <v>0</v>
      </c>
      <c r="GV66" s="526">
        <f t="shared" si="1118"/>
        <v>0</v>
      </c>
      <c r="GW66" s="526">
        <f t="shared" si="1118"/>
        <v>0</v>
      </c>
      <c r="GX66" s="526">
        <f t="shared" si="1118"/>
        <v>0</v>
      </c>
      <c r="GY66" s="526">
        <f t="shared" si="1118"/>
        <v>0</v>
      </c>
      <c r="GZ66" s="526">
        <f t="shared" si="1118"/>
        <v>0</v>
      </c>
      <c r="HA66" s="526">
        <f t="shared" si="1118"/>
        <v>0</v>
      </c>
      <c r="HB66" s="526">
        <f t="shared" si="1118"/>
        <v>0</v>
      </c>
      <c r="HC66" s="526">
        <f t="shared" si="1118"/>
        <v>0</v>
      </c>
      <c r="HD66" s="526">
        <f t="shared" si="1118"/>
        <v>0</v>
      </c>
      <c r="HE66" s="526">
        <f t="shared" si="1118"/>
        <v>0</v>
      </c>
      <c r="HF66" s="526">
        <f t="shared" si="1118"/>
        <v>0</v>
      </c>
      <c r="HG66" s="526">
        <f t="shared" si="1118"/>
        <v>0</v>
      </c>
      <c r="HH66" s="526">
        <f t="shared" si="1118"/>
        <v>0</v>
      </c>
      <c r="HI66" s="526">
        <f t="shared" si="1118"/>
        <v>0</v>
      </c>
      <c r="HJ66" s="526">
        <f t="shared" si="1118"/>
        <v>0</v>
      </c>
      <c r="HK66" s="526">
        <f t="shared" si="1118"/>
        <v>0</v>
      </c>
      <c r="HL66" s="526">
        <f t="shared" si="1118"/>
        <v>0</v>
      </c>
      <c r="HM66" s="526">
        <f t="shared" si="1118"/>
        <v>0</v>
      </c>
      <c r="HN66" s="526">
        <f t="shared" si="1118"/>
        <v>0</v>
      </c>
      <c r="HO66" s="526">
        <f t="shared" si="1118"/>
        <v>0</v>
      </c>
      <c r="HP66" s="526">
        <f t="shared" si="1118"/>
        <v>0</v>
      </c>
      <c r="HQ66" s="526">
        <f t="shared" si="1118"/>
        <v>0</v>
      </c>
      <c r="HR66" s="526">
        <f t="shared" si="1118"/>
        <v>0</v>
      </c>
      <c r="HS66" s="526">
        <f t="shared" si="1118"/>
        <v>0</v>
      </c>
      <c r="HT66" s="526">
        <f t="shared" si="1118"/>
        <v>0</v>
      </c>
      <c r="HU66" s="526">
        <f t="shared" si="1118"/>
        <v>0</v>
      </c>
      <c r="HV66" s="526">
        <f t="shared" si="1118"/>
        <v>0</v>
      </c>
      <c r="HW66" s="526">
        <f t="shared" si="1118"/>
        <v>0</v>
      </c>
      <c r="HX66" s="526">
        <f t="shared" si="1118"/>
        <v>0</v>
      </c>
      <c r="HY66" s="526">
        <f t="shared" ref="HY66:KJ66" si="1119">+HY18-HY55-HY56-HY58</f>
        <v>0</v>
      </c>
      <c r="HZ66" s="526">
        <f t="shared" si="1119"/>
        <v>0</v>
      </c>
      <c r="IA66" s="526">
        <f t="shared" si="1119"/>
        <v>0</v>
      </c>
      <c r="IB66" s="526">
        <f t="shared" si="1119"/>
        <v>0</v>
      </c>
      <c r="IC66" s="526">
        <f t="shared" si="1119"/>
        <v>0</v>
      </c>
      <c r="ID66" s="526">
        <f t="shared" si="1119"/>
        <v>0</v>
      </c>
      <c r="IE66" s="526">
        <f t="shared" si="1119"/>
        <v>0</v>
      </c>
      <c r="IF66" s="526">
        <f t="shared" si="1119"/>
        <v>0</v>
      </c>
      <c r="IG66" s="526">
        <f t="shared" si="1119"/>
        <v>0</v>
      </c>
      <c r="IH66" s="526">
        <f t="shared" si="1119"/>
        <v>0</v>
      </c>
      <c r="II66" s="526">
        <f t="shared" si="1119"/>
        <v>0</v>
      </c>
      <c r="IJ66" s="526">
        <f t="shared" si="1119"/>
        <v>0</v>
      </c>
      <c r="IK66" s="526">
        <f t="shared" si="1119"/>
        <v>0</v>
      </c>
      <c r="IL66" s="526">
        <f t="shared" si="1119"/>
        <v>0</v>
      </c>
      <c r="IM66" s="526">
        <f t="shared" si="1119"/>
        <v>0</v>
      </c>
      <c r="IN66" s="526">
        <f t="shared" si="1119"/>
        <v>0</v>
      </c>
      <c r="IO66" s="526">
        <f t="shared" si="1119"/>
        <v>0</v>
      </c>
      <c r="IP66" s="526">
        <f t="shared" si="1119"/>
        <v>0</v>
      </c>
      <c r="IQ66" s="526">
        <f t="shared" si="1119"/>
        <v>0</v>
      </c>
      <c r="IR66" s="526">
        <f t="shared" si="1119"/>
        <v>0</v>
      </c>
      <c r="IS66" s="526">
        <f t="shared" si="1119"/>
        <v>0</v>
      </c>
      <c r="IT66" s="526">
        <f t="shared" si="1119"/>
        <v>0</v>
      </c>
      <c r="IU66" s="526">
        <f t="shared" si="1119"/>
        <v>0</v>
      </c>
      <c r="IV66" s="526">
        <f t="shared" si="1119"/>
        <v>0</v>
      </c>
      <c r="IW66" s="526">
        <f t="shared" si="1119"/>
        <v>0</v>
      </c>
      <c r="IX66" s="526">
        <f t="shared" si="1119"/>
        <v>0</v>
      </c>
      <c r="IY66" s="526">
        <f t="shared" si="1119"/>
        <v>0</v>
      </c>
      <c r="IZ66" s="526">
        <f t="shared" si="1119"/>
        <v>0</v>
      </c>
      <c r="JA66" s="526">
        <f t="shared" si="1119"/>
        <v>0</v>
      </c>
      <c r="JB66" s="526">
        <f t="shared" si="1119"/>
        <v>0</v>
      </c>
      <c r="JC66" s="526">
        <f t="shared" si="1119"/>
        <v>0</v>
      </c>
      <c r="JD66" s="526">
        <f t="shared" si="1119"/>
        <v>0</v>
      </c>
      <c r="JE66" s="526">
        <f t="shared" si="1119"/>
        <v>0</v>
      </c>
      <c r="JF66" s="526">
        <f t="shared" si="1119"/>
        <v>0</v>
      </c>
      <c r="JG66" s="526">
        <f t="shared" si="1119"/>
        <v>0</v>
      </c>
      <c r="JH66" s="526">
        <f t="shared" si="1119"/>
        <v>0</v>
      </c>
      <c r="JI66" s="526">
        <f t="shared" si="1119"/>
        <v>0</v>
      </c>
      <c r="JJ66" s="526">
        <f t="shared" si="1119"/>
        <v>0</v>
      </c>
      <c r="JK66" s="526">
        <f t="shared" si="1119"/>
        <v>0</v>
      </c>
      <c r="JL66" s="526">
        <f t="shared" si="1119"/>
        <v>0</v>
      </c>
      <c r="JM66" s="526">
        <f t="shared" si="1119"/>
        <v>0</v>
      </c>
      <c r="JN66" s="526">
        <f t="shared" si="1119"/>
        <v>0</v>
      </c>
      <c r="JO66" s="526">
        <f t="shared" si="1119"/>
        <v>0</v>
      </c>
      <c r="JP66" s="526">
        <f t="shared" si="1119"/>
        <v>0</v>
      </c>
      <c r="JQ66" s="526">
        <f t="shared" si="1119"/>
        <v>0</v>
      </c>
      <c r="JR66" s="526">
        <f t="shared" si="1119"/>
        <v>0</v>
      </c>
      <c r="JS66" s="526">
        <f t="shared" si="1119"/>
        <v>0</v>
      </c>
      <c r="JT66" s="526">
        <f t="shared" si="1119"/>
        <v>0</v>
      </c>
      <c r="JU66" s="526">
        <f t="shared" si="1119"/>
        <v>0</v>
      </c>
      <c r="JV66" s="526">
        <f t="shared" si="1119"/>
        <v>0</v>
      </c>
      <c r="JW66" s="526">
        <f t="shared" si="1119"/>
        <v>0</v>
      </c>
      <c r="JX66" s="526">
        <f t="shared" si="1119"/>
        <v>0</v>
      </c>
      <c r="JY66" s="526">
        <f t="shared" si="1119"/>
        <v>0</v>
      </c>
      <c r="JZ66" s="526">
        <f t="shared" si="1119"/>
        <v>0</v>
      </c>
      <c r="KA66" s="526">
        <f t="shared" si="1119"/>
        <v>0</v>
      </c>
      <c r="KB66" s="526">
        <f t="shared" si="1119"/>
        <v>0</v>
      </c>
      <c r="KC66" s="526">
        <f t="shared" si="1119"/>
        <v>0</v>
      </c>
      <c r="KD66" s="526">
        <f t="shared" si="1119"/>
        <v>0</v>
      </c>
      <c r="KE66" s="526">
        <f t="shared" si="1119"/>
        <v>0</v>
      </c>
      <c r="KF66" s="526">
        <f t="shared" si="1119"/>
        <v>0</v>
      </c>
      <c r="KG66" s="526">
        <f t="shared" si="1119"/>
        <v>0</v>
      </c>
      <c r="KH66" s="526">
        <f t="shared" si="1119"/>
        <v>0</v>
      </c>
      <c r="KI66" s="526">
        <f t="shared" si="1119"/>
        <v>0</v>
      </c>
      <c r="KJ66" s="526">
        <f t="shared" si="1119"/>
        <v>0</v>
      </c>
      <c r="KK66" s="526">
        <f t="shared" ref="KK66:LN66" si="1120">+KK18-KK55-KK56-KK58</f>
        <v>0</v>
      </c>
      <c r="KL66" s="526">
        <f t="shared" si="1120"/>
        <v>0</v>
      </c>
      <c r="KM66" s="526">
        <f t="shared" si="1120"/>
        <v>0</v>
      </c>
      <c r="KN66" s="526">
        <f t="shared" si="1120"/>
        <v>0</v>
      </c>
      <c r="KO66" s="526">
        <f t="shared" si="1120"/>
        <v>0</v>
      </c>
      <c r="KP66" s="526">
        <f t="shared" si="1120"/>
        <v>0</v>
      </c>
      <c r="KQ66" s="526">
        <f t="shared" si="1120"/>
        <v>0</v>
      </c>
      <c r="KR66" s="526">
        <f t="shared" si="1120"/>
        <v>0</v>
      </c>
      <c r="KS66" s="526">
        <f t="shared" si="1120"/>
        <v>0</v>
      </c>
      <c r="KT66" s="526">
        <f t="shared" si="1120"/>
        <v>0</v>
      </c>
      <c r="KU66" s="526">
        <f t="shared" si="1120"/>
        <v>0</v>
      </c>
      <c r="KV66" s="526">
        <f t="shared" si="1120"/>
        <v>0</v>
      </c>
      <c r="KW66" s="526">
        <f t="shared" si="1120"/>
        <v>0</v>
      </c>
      <c r="KX66" s="526">
        <f t="shared" si="1120"/>
        <v>0</v>
      </c>
      <c r="KY66" s="526">
        <f t="shared" si="1120"/>
        <v>0</v>
      </c>
      <c r="KZ66" s="526">
        <f t="shared" si="1120"/>
        <v>0</v>
      </c>
      <c r="LA66" s="526">
        <f t="shared" si="1120"/>
        <v>0</v>
      </c>
      <c r="LB66" s="526">
        <f t="shared" si="1120"/>
        <v>0</v>
      </c>
      <c r="LC66" s="526">
        <f t="shared" si="1120"/>
        <v>0</v>
      </c>
      <c r="LD66" s="526">
        <f t="shared" si="1120"/>
        <v>0</v>
      </c>
      <c r="LE66" s="526">
        <f t="shared" si="1120"/>
        <v>0</v>
      </c>
      <c r="LF66" s="526">
        <f t="shared" si="1120"/>
        <v>0</v>
      </c>
      <c r="LG66" s="526">
        <f t="shared" si="1120"/>
        <v>0</v>
      </c>
      <c r="LH66" s="526">
        <f t="shared" si="1120"/>
        <v>0</v>
      </c>
      <c r="LI66" s="526">
        <f t="shared" si="1120"/>
        <v>0</v>
      </c>
      <c r="LJ66" s="526">
        <f t="shared" si="1120"/>
        <v>0</v>
      </c>
      <c r="LK66" s="526">
        <f t="shared" si="1120"/>
        <v>0</v>
      </c>
      <c r="LL66" s="526">
        <f t="shared" si="1120"/>
        <v>0</v>
      </c>
      <c r="LM66" s="526">
        <f t="shared" si="1120"/>
        <v>0</v>
      </c>
      <c r="LN66" s="526">
        <f t="shared" si="1120"/>
        <v>0</v>
      </c>
    </row>
    <row r="67" spans="1:326" s="58" customFormat="1">
      <c r="A67" s="160"/>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7"/>
      <c r="FX67" s="117"/>
      <c r="FY67" s="117"/>
      <c r="FZ67" s="117"/>
      <c r="GA67" s="117"/>
      <c r="GB67" s="117"/>
      <c r="GC67" s="117"/>
      <c r="GD67" s="117"/>
      <c r="GE67" s="117"/>
      <c r="GF67" s="117"/>
      <c r="GG67" s="117"/>
      <c r="GH67" s="117"/>
      <c r="GI67" s="117"/>
      <c r="GJ67" s="117"/>
      <c r="GK67" s="117"/>
      <c r="GL67" s="117"/>
      <c r="GM67" s="117"/>
      <c r="GN67" s="117"/>
      <c r="GO67" s="117"/>
      <c r="GP67" s="117"/>
      <c r="GQ67" s="117"/>
      <c r="GR67" s="117"/>
      <c r="GS67" s="117"/>
      <c r="GT67" s="117"/>
      <c r="GU67" s="117"/>
      <c r="GV67" s="117"/>
      <c r="GW67" s="117"/>
      <c r="GX67" s="117"/>
      <c r="GY67" s="117"/>
      <c r="GZ67" s="117"/>
      <c r="HA67" s="117"/>
      <c r="HB67" s="117"/>
      <c r="HC67" s="117"/>
      <c r="HD67" s="117"/>
      <c r="HE67" s="117"/>
      <c r="HF67" s="117"/>
      <c r="HG67" s="117"/>
      <c r="HH67" s="117"/>
      <c r="HI67" s="117"/>
      <c r="HJ67" s="117"/>
      <c r="HK67" s="117"/>
      <c r="HL67" s="117"/>
      <c r="HM67" s="117"/>
      <c r="HN67" s="117"/>
      <c r="HO67" s="117"/>
      <c r="HP67" s="117"/>
      <c r="HQ67" s="117"/>
      <c r="HR67" s="117"/>
      <c r="HS67" s="117"/>
      <c r="HT67" s="117"/>
      <c r="HU67" s="117"/>
      <c r="HV67" s="117"/>
      <c r="HW67" s="117"/>
      <c r="HX67" s="117"/>
      <c r="HY67" s="117"/>
      <c r="HZ67" s="117"/>
      <c r="IA67" s="117"/>
      <c r="IB67" s="117"/>
      <c r="IC67" s="117"/>
      <c r="ID67" s="117"/>
      <c r="IE67" s="117"/>
      <c r="IF67" s="117"/>
      <c r="IG67" s="117"/>
      <c r="IH67" s="117"/>
      <c r="II67" s="117"/>
      <c r="IJ67" s="117"/>
      <c r="IK67" s="117"/>
      <c r="IL67" s="117"/>
      <c r="IM67" s="117"/>
      <c r="IN67" s="117"/>
      <c r="IO67" s="117"/>
      <c r="IP67" s="117"/>
      <c r="IQ67" s="117"/>
      <c r="IR67" s="117"/>
      <c r="IS67" s="117"/>
      <c r="IT67" s="117"/>
      <c r="IU67" s="117"/>
      <c r="IV67" s="117"/>
      <c r="IW67" s="117"/>
      <c r="IX67" s="117"/>
      <c r="IY67" s="117"/>
      <c r="IZ67" s="117"/>
      <c r="JA67" s="117"/>
      <c r="JB67" s="117"/>
      <c r="JC67" s="117"/>
      <c r="JD67" s="117"/>
      <c r="JE67" s="117"/>
      <c r="JF67" s="117"/>
      <c r="JG67" s="117"/>
      <c r="JH67" s="117"/>
      <c r="JI67" s="117"/>
      <c r="JJ67" s="117"/>
      <c r="JK67" s="117"/>
      <c r="JL67" s="117"/>
      <c r="JM67" s="117"/>
      <c r="JN67" s="117"/>
      <c r="JO67" s="117"/>
      <c r="JP67" s="117"/>
      <c r="JQ67" s="117"/>
      <c r="JR67" s="117"/>
      <c r="JS67" s="117"/>
      <c r="JT67" s="117"/>
      <c r="JU67" s="117"/>
      <c r="JV67" s="117"/>
      <c r="JW67" s="117"/>
      <c r="JX67" s="117"/>
      <c r="JY67" s="117"/>
      <c r="JZ67" s="117"/>
      <c r="KA67" s="117"/>
      <c r="KB67" s="117"/>
      <c r="KC67" s="117"/>
      <c r="KD67" s="117"/>
      <c r="KE67" s="117"/>
      <c r="KF67" s="117"/>
      <c r="KG67" s="117"/>
      <c r="KH67" s="117"/>
      <c r="KI67" s="117"/>
      <c r="KJ67" s="117"/>
      <c r="KK67" s="117"/>
      <c r="KL67" s="117"/>
      <c r="KM67" s="117"/>
      <c r="KN67" s="117"/>
      <c r="KO67" s="117"/>
      <c r="KP67" s="117"/>
      <c r="KQ67" s="117"/>
      <c r="KR67" s="117"/>
      <c r="KS67" s="117"/>
      <c r="KT67" s="117"/>
      <c r="KU67" s="117"/>
      <c r="KV67" s="117"/>
      <c r="KW67" s="117"/>
      <c r="KX67" s="117"/>
      <c r="KY67" s="117"/>
      <c r="KZ67" s="117"/>
      <c r="LA67" s="117"/>
      <c r="LB67" s="117"/>
      <c r="LC67" s="117"/>
      <c r="LD67" s="117"/>
      <c r="LE67" s="117"/>
      <c r="LF67" s="117"/>
      <c r="LG67" s="117"/>
      <c r="LH67" s="117"/>
      <c r="LI67" s="117"/>
      <c r="LJ67" s="117"/>
      <c r="LK67" s="117"/>
      <c r="LL67" s="117"/>
      <c r="LM67" s="117"/>
      <c r="LN67" s="117"/>
    </row>
    <row r="68" spans="1:326" s="58" customFormat="1">
      <c r="A68" s="284" t="s">
        <v>373</v>
      </c>
      <c r="B68" s="84"/>
      <c r="C68" s="84"/>
      <c r="D68" s="84"/>
      <c r="E68" s="84"/>
      <c r="F68" s="84"/>
      <c r="G68" s="84"/>
      <c r="H68" s="84"/>
      <c r="I68" s="84"/>
      <c r="J68" s="84"/>
      <c r="K68" s="84"/>
      <c r="L68" s="84"/>
      <c r="M68" s="84"/>
      <c r="N68" s="84">
        <f>SUM(B68:M68)</f>
        <v>0</v>
      </c>
      <c r="O68" s="84"/>
      <c r="P68" s="84"/>
      <c r="Q68" s="84"/>
      <c r="R68" s="84"/>
      <c r="S68" s="84"/>
      <c r="T68" s="84"/>
      <c r="U68" s="84"/>
      <c r="V68" s="84"/>
      <c r="W68" s="84"/>
      <c r="X68" s="84"/>
      <c r="Y68" s="84"/>
      <c r="Z68" s="84"/>
      <c r="AA68" s="84">
        <f>SUM(O68:Z68)</f>
        <v>0</v>
      </c>
      <c r="AB68" s="84"/>
      <c r="AC68" s="84"/>
      <c r="AD68" s="84"/>
      <c r="AE68" s="84"/>
      <c r="AF68" s="84"/>
      <c r="AG68" s="84"/>
      <c r="AH68" s="84">
        <f>-'Metinis atlyginimas'!AH38+'Metinis atlyginimas'!AH47</f>
        <v>0</v>
      </c>
      <c r="AI68" s="84">
        <f>-'Metinis atlyginimas'!AI38+'Metinis atlyginimas'!AI47</f>
        <v>0</v>
      </c>
      <c r="AJ68" s="84">
        <f>-'Metinis atlyginimas'!AJ38+'Metinis atlyginimas'!AJ47</f>
        <v>0</v>
      </c>
      <c r="AK68" s="84">
        <f>-'Metinis atlyginimas'!AK38+'Metinis atlyginimas'!AK47</f>
        <v>0</v>
      </c>
      <c r="AL68" s="84">
        <f>-'Metinis atlyginimas'!AL38+'Metinis atlyginimas'!AL47</f>
        <v>0</v>
      </c>
      <c r="AM68" s="84">
        <f>-'Metinis atlyginimas'!AM38+'Metinis atlyginimas'!AM47</f>
        <v>0</v>
      </c>
      <c r="AN68" s="84">
        <f>SUM(AB68:AM68)</f>
        <v>0</v>
      </c>
      <c r="AO68" s="84">
        <f>-'Metinis atlyginimas'!AO38+'Metinis atlyginimas'!AO47</f>
        <v>-2731.8175000000001</v>
      </c>
      <c r="AP68" s="84">
        <f>-'Metinis atlyginimas'!AP38+'Metinis atlyginimas'!AP47</f>
        <v>-2731.8175000000001</v>
      </c>
      <c r="AQ68" s="84">
        <f>-'Metinis atlyginimas'!AQ38+'Metinis atlyginimas'!AQ47</f>
        <v>-2731.8175000000001</v>
      </c>
      <c r="AR68" s="84">
        <f>-'Metinis atlyginimas'!AR38+'Metinis atlyginimas'!AR47</f>
        <v>-2731.8175000000001</v>
      </c>
      <c r="AS68" s="84">
        <f>-'Metinis atlyginimas'!AS38+'Metinis atlyginimas'!AS47</f>
        <v>-2731.8175000000001</v>
      </c>
      <c r="AT68" s="84">
        <f>-'Metinis atlyginimas'!AT38+'Metinis atlyginimas'!AT47</f>
        <v>-2731.8175000000001</v>
      </c>
      <c r="AU68" s="84">
        <f>-'Metinis atlyginimas'!AU38+'Metinis atlyginimas'!AU47</f>
        <v>-2731.8175000000001</v>
      </c>
      <c r="AV68" s="84">
        <f>-'Metinis atlyginimas'!AV38+'Metinis atlyginimas'!AV47</f>
        <v>-2731.8175000000001</v>
      </c>
      <c r="AW68" s="84">
        <f>-'Metinis atlyginimas'!AW38+'Metinis atlyginimas'!AW47</f>
        <v>-2731.8175000000001</v>
      </c>
      <c r="AX68" s="84">
        <f>-'Metinis atlyginimas'!AX38+'Metinis atlyginimas'!AX47</f>
        <v>-2731.8175000000001</v>
      </c>
      <c r="AY68" s="84">
        <f>-'Metinis atlyginimas'!AY38+'Metinis atlyginimas'!AY47</f>
        <v>-2731.8175000000001</v>
      </c>
      <c r="AZ68" s="84">
        <f>-'Metinis atlyginimas'!AZ38+'Metinis atlyginimas'!AZ47</f>
        <v>-2731.8175000000001</v>
      </c>
      <c r="BA68" s="84">
        <f>SUM(AO68:AZ68)</f>
        <v>-32781.810000000005</v>
      </c>
      <c r="BB68" s="84">
        <f>-'Metinis atlyginimas'!BB38+'Metinis atlyginimas'!BB47</f>
        <v>-2868.408375</v>
      </c>
      <c r="BC68" s="84">
        <f>-'Metinis atlyginimas'!BC38+'Metinis atlyginimas'!BC47</f>
        <v>-2868.408375</v>
      </c>
      <c r="BD68" s="84">
        <f>-'Metinis atlyginimas'!BD38+'Metinis atlyginimas'!BD47</f>
        <v>-2868.408375</v>
      </c>
      <c r="BE68" s="84">
        <f>-'Metinis atlyginimas'!BE38+'Metinis atlyginimas'!BE47</f>
        <v>-2868.408375</v>
      </c>
      <c r="BF68" s="84">
        <f>-'Metinis atlyginimas'!BF38+'Metinis atlyginimas'!BF47</f>
        <v>-2868.408375</v>
      </c>
      <c r="BG68" s="84">
        <f>-'Metinis atlyginimas'!BG38+'Metinis atlyginimas'!BG47</f>
        <v>-2868.408375</v>
      </c>
      <c r="BH68" s="84">
        <f>-'Metinis atlyginimas'!BH38+'Metinis atlyginimas'!BH47</f>
        <v>-2868.408375</v>
      </c>
      <c r="BI68" s="84">
        <f>-'Metinis atlyginimas'!BI38+'Metinis atlyginimas'!BI47</f>
        <v>-2868.408375</v>
      </c>
      <c r="BJ68" s="84">
        <f>-'Metinis atlyginimas'!BJ38+'Metinis atlyginimas'!BJ47</f>
        <v>-2868.408375</v>
      </c>
      <c r="BK68" s="84">
        <f>-'Metinis atlyginimas'!BK38+'Metinis atlyginimas'!BK47</f>
        <v>-2868.408375</v>
      </c>
      <c r="BL68" s="84">
        <f>-'Metinis atlyginimas'!BL38+'Metinis atlyginimas'!BL47</f>
        <v>-2868.408375</v>
      </c>
      <c r="BM68" s="84">
        <f>-'Metinis atlyginimas'!BM38+'Metinis atlyginimas'!BM47</f>
        <v>-2868.408375</v>
      </c>
      <c r="BN68" s="84">
        <f>SUM(BB68:BM68)</f>
        <v>-34420.900499999996</v>
      </c>
      <c r="BO68" s="84">
        <f>-'Metinis atlyginimas'!BO38+'Metinis atlyginimas'!BO47</f>
        <v>-3009.096976249999</v>
      </c>
      <c r="BP68" s="84">
        <f>-'Metinis atlyginimas'!BP38+'Metinis atlyginimas'!BP47</f>
        <v>-3009.096976249999</v>
      </c>
      <c r="BQ68" s="84">
        <f>-'Metinis atlyginimas'!BQ38+'Metinis atlyginimas'!BQ47</f>
        <v>-3009.096976249999</v>
      </c>
      <c r="BR68" s="84">
        <f>-'Metinis atlyginimas'!BR38+'Metinis atlyginimas'!BR47</f>
        <v>-3009.096976249999</v>
      </c>
      <c r="BS68" s="84">
        <f>-'Metinis atlyginimas'!BS38+'Metinis atlyginimas'!BS47</f>
        <v>-3009.096976249999</v>
      </c>
      <c r="BT68" s="84">
        <f>-'Metinis atlyginimas'!BT38+'Metinis atlyginimas'!BT47</f>
        <v>-3009.096976249999</v>
      </c>
      <c r="BU68" s="84">
        <f>-'Metinis atlyginimas'!BU38+'Metinis atlyginimas'!BU47</f>
        <v>-3009.096976249999</v>
      </c>
      <c r="BV68" s="84">
        <f>-'Metinis atlyginimas'!BV38+'Metinis atlyginimas'!BV47</f>
        <v>-3009.096976249999</v>
      </c>
      <c r="BW68" s="84">
        <f>-'Metinis atlyginimas'!BW38+'Metinis atlyginimas'!BW47</f>
        <v>-3009.096976249999</v>
      </c>
      <c r="BX68" s="84">
        <f>-'Metinis atlyginimas'!BX38+'Metinis atlyginimas'!BX47</f>
        <v>-3009.096976249999</v>
      </c>
      <c r="BY68" s="84">
        <f>-'Metinis atlyginimas'!BY38+'Metinis atlyginimas'!BY47</f>
        <v>-3009.096976249999</v>
      </c>
      <c r="BZ68" s="84">
        <f>-'Metinis atlyginimas'!BZ38+'Metinis atlyginimas'!BZ47</f>
        <v>-3009.096976249999</v>
      </c>
      <c r="CA68" s="84">
        <f>SUM(BO68:BZ68)</f>
        <v>-36109.163714999988</v>
      </c>
      <c r="CB68" s="84">
        <f>-'Metinis atlyginimas'!CB38+'Metinis atlyginimas'!CB47</f>
        <v>-3154.0062355374994</v>
      </c>
      <c r="CC68" s="84">
        <f>-'Metinis atlyginimas'!CC38+'Metinis atlyginimas'!CC47</f>
        <v>-3154.0062355374994</v>
      </c>
      <c r="CD68" s="84">
        <f>-'Metinis atlyginimas'!CD38+'Metinis atlyginimas'!CD47</f>
        <v>-3154.0062355374994</v>
      </c>
      <c r="CE68" s="84">
        <f>-'Metinis atlyginimas'!CE38+'Metinis atlyginimas'!CE47</f>
        <v>-3154.0062355374994</v>
      </c>
      <c r="CF68" s="84">
        <f>-'Metinis atlyginimas'!CF38+'Metinis atlyginimas'!CF47</f>
        <v>-3154.0062355374994</v>
      </c>
      <c r="CG68" s="84">
        <f>-'Metinis atlyginimas'!CG38+'Metinis atlyginimas'!CG47</f>
        <v>-3154.0062355374994</v>
      </c>
      <c r="CH68" s="84">
        <f>-'Metinis atlyginimas'!CH38+'Metinis atlyginimas'!CH47</f>
        <v>-3154.0062355374994</v>
      </c>
      <c r="CI68" s="84">
        <f>-'Metinis atlyginimas'!CI38+'Metinis atlyginimas'!CI47</f>
        <v>-3154.0062355374994</v>
      </c>
      <c r="CJ68" s="84">
        <f>-'Metinis atlyginimas'!CJ38+'Metinis atlyginimas'!CJ47</f>
        <v>-3154.0062355374994</v>
      </c>
      <c r="CK68" s="84">
        <f>-'Metinis atlyginimas'!CK38+'Metinis atlyginimas'!CK47</f>
        <v>-3154.0062355374994</v>
      </c>
      <c r="CL68" s="84">
        <f>-'Metinis atlyginimas'!CL38+'Metinis atlyginimas'!CL47</f>
        <v>-3154.0062355374994</v>
      </c>
      <c r="CM68" s="84">
        <f>-'Metinis atlyginimas'!CM38+'Metinis atlyginimas'!CM47</f>
        <v>-3154.0062355374994</v>
      </c>
      <c r="CN68" s="84">
        <f>SUM(CB68:CM68)</f>
        <v>-37848.074826449985</v>
      </c>
      <c r="CO68" s="84">
        <f>-'Metinis atlyginimas'!CO38+'Metinis atlyginimas'!CO47</f>
        <v>-3303.2627726036253</v>
      </c>
      <c r="CP68" s="84">
        <f>-'Metinis atlyginimas'!CP38+'Metinis atlyginimas'!CP47</f>
        <v>-3303.2627726036253</v>
      </c>
      <c r="CQ68" s="84">
        <f>-'Metinis atlyginimas'!CQ38+'Metinis atlyginimas'!CQ47</f>
        <v>-3303.2627726036253</v>
      </c>
      <c r="CR68" s="84">
        <f>-'Metinis atlyginimas'!CR38+'Metinis atlyginimas'!CR47</f>
        <v>-3303.2627726036253</v>
      </c>
      <c r="CS68" s="84">
        <f>-'Metinis atlyginimas'!CS38+'Metinis atlyginimas'!CS47</f>
        <v>-3303.2627726036253</v>
      </c>
      <c r="CT68" s="84">
        <f>-'Metinis atlyginimas'!CT38+'Metinis atlyginimas'!CT47</f>
        <v>-3303.2627726036253</v>
      </c>
      <c r="CU68" s="84">
        <f>-'Metinis atlyginimas'!CU38+'Metinis atlyginimas'!CU47</f>
        <v>-3303.2627726036253</v>
      </c>
      <c r="CV68" s="84">
        <f>-'Metinis atlyginimas'!CV38+'Metinis atlyginimas'!CV47</f>
        <v>-3303.2627726036253</v>
      </c>
      <c r="CW68" s="84">
        <f>-'Metinis atlyginimas'!CW38+'Metinis atlyginimas'!CW47</f>
        <v>-3303.2627726036253</v>
      </c>
      <c r="CX68" s="84">
        <f>-'Metinis atlyginimas'!CX38+'Metinis atlyginimas'!CX47</f>
        <v>-3303.2627726036253</v>
      </c>
      <c r="CY68" s="84">
        <f>-'Metinis atlyginimas'!CY38+'Metinis atlyginimas'!CY47</f>
        <v>-3303.2627726036253</v>
      </c>
      <c r="CZ68" s="84">
        <f>-'Metinis atlyginimas'!CZ38+'Metinis atlyginimas'!CZ47</f>
        <v>-3303.2627726036253</v>
      </c>
      <c r="DA68" s="84">
        <f>SUM(CO68:CZ68)</f>
        <v>-39639.1532712435</v>
      </c>
      <c r="DB68" s="84">
        <f>-'Metinis atlyginimas'!DB38+'Metinis atlyginimas'!DB47</f>
        <v>-3456.9970057817327</v>
      </c>
      <c r="DC68" s="84">
        <f>-'Metinis atlyginimas'!DC38+'Metinis atlyginimas'!DC47</f>
        <v>-3456.9970057817327</v>
      </c>
      <c r="DD68" s="84">
        <f>-'Metinis atlyginimas'!DD38+'Metinis atlyginimas'!DD47</f>
        <v>-3456.9970057817327</v>
      </c>
      <c r="DE68" s="84">
        <f>-'Metinis atlyginimas'!DE38+'Metinis atlyginimas'!DE47</f>
        <v>-3456.9970057817327</v>
      </c>
      <c r="DF68" s="84">
        <f>-'Metinis atlyginimas'!DF38+'Metinis atlyginimas'!DF47</f>
        <v>-3456.9970057817327</v>
      </c>
      <c r="DG68" s="84">
        <f>-'Metinis atlyginimas'!DG38+'Metinis atlyginimas'!DG47</f>
        <v>-3456.9970057817327</v>
      </c>
      <c r="DH68" s="84">
        <f>-'Metinis atlyginimas'!DH38+'Metinis atlyginimas'!DH47</f>
        <v>-3456.9970057817327</v>
      </c>
      <c r="DI68" s="84">
        <f>-'Metinis atlyginimas'!DI38+'Metinis atlyginimas'!DI47</f>
        <v>-3456.9970057817327</v>
      </c>
      <c r="DJ68" s="84">
        <f>-'Metinis atlyginimas'!DJ38+'Metinis atlyginimas'!DJ47</f>
        <v>-3456.9970057817327</v>
      </c>
      <c r="DK68" s="84">
        <f>-'Metinis atlyginimas'!DK38+'Metinis atlyginimas'!DK47</f>
        <v>-3456.9970057817327</v>
      </c>
      <c r="DL68" s="84">
        <f>-'Metinis atlyginimas'!DL38+'Metinis atlyginimas'!DL47</f>
        <v>-3456.9970057817327</v>
      </c>
      <c r="DM68" s="84">
        <f>-'Metinis atlyginimas'!DM38+'Metinis atlyginimas'!DM47</f>
        <v>-3456.9970057817327</v>
      </c>
      <c r="DN68" s="84">
        <f>SUM(DB68:DM68)</f>
        <v>-41483.964069380796</v>
      </c>
      <c r="DO68" s="84">
        <f>-'Metinis atlyginimas'!DO38+'Metinis atlyginimas'!DO47</f>
        <v>-3615.3432659551854</v>
      </c>
      <c r="DP68" s="84">
        <f>-'Metinis atlyginimas'!DP38+'Metinis atlyginimas'!DP47</f>
        <v>-3615.3432659551854</v>
      </c>
      <c r="DQ68" s="84">
        <f>-'Metinis atlyginimas'!DQ38+'Metinis atlyginimas'!DQ47</f>
        <v>-3615.3432659551854</v>
      </c>
      <c r="DR68" s="84">
        <f>-'Metinis atlyginimas'!DR38+'Metinis atlyginimas'!DR47</f>
        <v>-3615.3432659551854</v>
      </c>
      <c r="DS68" s="84">
        <f>-'Metinis atlyginimas'!DS38+'Metinis atlyginimas'!DS47</f>
        <v>-3615.3432659551854</v>
      </c>
      <c r="DT68" s="84">
        <f>-'Metinis atlyginimas'!DT38+'Metinis atlyginimas'!DT47</f>
        <v>-3615.3432659551854</v>
      </c>
      <c r="DU68" s="84">
        <f>-'Metinis atlyginimas'!DU38+'Metinis atlyginimas'!DU47</f>
        <v>-3615.3432659551854</v>
      </c>
      <c r="DV68" s="84">
        <f>-'Metinis atlyginimas'!DV38+'Metinis atlyginimas'!DV47</f>
        <v>-3615.3432659551854</v>
      </c>
      <c r="DW68" s="84">
        <f>-'Metinis atlyginimas'!DW38+'Metinis atlyginimas'!DW47</f>
        <v>-3615.3432659551854</v>
      </c>
      <c r="DX68" s="84">
        <f>-'Metinis atlyginimas'!DX38+'Metinis atlyginimas'!DX47</f>
        <v>-3615.3432659551854</v>
      </c>
      <c r="DY68" s="84">
        <f>-'Metinis atlyginimas'!DY38+'Metinis atlyginimas'!DY47</f>
        <v>-3615.3432659551854</v>
      </c>
      <c r="DZ68" s="84">
        <f>-'Metinis atlyginimas'!DZ38+'Metinis atlyginimas'!DZ47</f>
        <v>-3615.3432659551854</v>
      </c>
      <c r="EA68" s="84">
        <f>SUM(DO68:DZ68)</f>
        <v>-43384.11919146221</v>
      </c>
      <c r="EB68" s="84">
        <f>-'Metinis atlyginimas'!EB38+'Metinis atlyginimas'!EB47</f>
        <v>-3778.4399139338411</v>
      </c>
      <c r="EC68" s="84">
        <f>-'Metinis atlyginimas'!EC38+'Metinis atlyginimas'!EC47</f>
        <v>-3778.4399139338411</v>
      </c>
      <c r="ED68" s="84">
        <f>-'Metinis atlyginimas'!ED38+'Metinis atlyginimas'!ED47</f>
        <v>-3778.4399139338411</v>
      </c>
      <c r="EE68" s="84">
        <f>-'Metinis atlyginimas'!EE38+'Metinis atlyginimas'!EE47</f>
        <v>-3778.4399139338411</v>
      </c>
      <c r="EF68" s="84">
        <f>-'Metinis atlyginimas'!EF38+'Metinis atlyginimas'!EF47</f>
        <v>-3778.4399139338411</v>
      </c>
      <c r="EG68" s="84">
        <f>-'Metinis atlyginimas'!EG38+'Metinis atlyginimas'!EG47</f>
        <v>-3778.4399139338411</v>
      </c>
      <c r="EH68" s="84">
        <f>-'Metinis atlyginimas'!EH38+'Metinis atlyginimas'!EH47</f>
        <v>-3778.4399139338411</v>
      </c>
      <c r="EI68" s="84">
        <f>-'Metinis atlyginimas'!EI38+'Metinis atlyginimas'!EI47</f>
        <v>-3778.4399139338411</v>
      </c>
      <c r="EJ68" s="84">
        <f>-'Metinis atlyginimas'!EJ38+'Metinis atlyginimas'!EJ47</f>
        <v>-3778.4399139338411</v>
      </c>
      <c r="EK68" s="84">
        <f>-'Metinis atlyginimas'!EK38+'Metinis atlyginimas'!EK47</f>
        <v>-3778.4399139338411</v>
      </c>
      <c r="EL68" s="84">
        <f>-'Metinis atlyginimas'!EL38+'Metinis atlyginimas'!EL47</f>
        <v>-3778.4399139338411</v>
      </c>
      <c r="EM68" s="84">
        <f>-'Metinis atlyginimas'!EM38+'Metinis atlyginimas'!EM47</f>
        <v>-3778.4399139338411</v>
      </c>
      <c r="EN68" s="84">
        <f>SUM(EB68:EM68)</f>
        <v>-45341.278967206097</v>
      </c>
      <c r="EO68" s="84">
        <f>-'Metinis atlyginimas'!EO38+'Metinis atlyginimas'!EO47</f>
        <v>-3946.4294613518559</v>
      </c>
      <c r="EP68" s="84">
        <f>-'Metinis atlyginimas'!EP38+'Metinis atlyginimas'!EP47</f>
        <v>-3946.4294613518559</v>
      </c>
      <c r="EQ68" s="84">
        <f>-'Metinis atlyginimas'!EQ38+'Metinis atlyginimas'!EQ47</f>
        <v>-3946.4294613518559</v>
      </c>
      <c r="ER68" s="84">
        <f>-'Metinis atlyginimas'!ER38+'Metinis atlyginimas'!ER47</f>
        <v>-3946.4294613518559</v>
      </c>
      <c r="ES68" s="84">
        <f>-'Metinis atlyginimas'!ES38+'Metinis atlyginimas'!ES47</f>
        <v>-3946.4294613518559</v>
      </c>
      <c r="ET68" s="84">
        <f>-'Metinis atlyginimas'!ET38+'Metinis atlyginimas'!ET47</f>
        <v>-3946.4294613518559</v>
      </c>
      <c r="EU68" s="84">
        <f>-'Metinis atlyginimas'!EU38+'Metinis atlyginimas'!EU47</f>
        <v>-3946.4294613518559</v>
      </c>
      <c r="EV68" s="84">
        <f>-'Metinis atlyginimas'!EV38+'Metinis atlyginimas'!EV47</f>
        <v>-3946.4294613518559</v>
      </c>
      <c r="EW68" s="84">
        <f>-'Metinis atlyginimas'!EW38+'Metinis atlyginimas'!EW47</f>
        <v>-3946.4294613518559</v>
      </c>
      <c r="EX68" s="84">
        <f>-'Metinis atlyginimas'!EX38+'Metinis atlyginimas'!EX47</f>
        <v>-3946.4294613518559</v>
      </c>
      <c r="EY68" s="84">
        <f>-'Metinis atlyginimas'!EY38+'Metinis atlyginimas'!EY47</f>
        <v>-3946.4294613518559</v>
      </c>
      <c r="EZ68" s="84">
        <f>-'Metinis atlyginimas'!EZ38+'Metinis atlyginimas'!EZ47</f>
        <v>-3946.4294613518559</v>
      </c>
      <c r="FA68" s="84">
        <f>SUM(EO68:EZ68)</f>
        <v>-47357.153536222286</v>
      </c>
      <c r="FB68" s="84">
        <f>-'Metinis atlyginimas'!FB38+'Metinis atlyginimas'!FB47</f>
        <v>-4119.4586951924111</v>
      </c>
      <c r="FC68" s="84">
        <f>-'Metinis atlyginimas'!FC38+'Metinis atlyginimas'!FC47</f>
        <v>-4119.4586951924111</v>
      </c>
      <c r="FD68" s="84">
        <f>-'Metinis atlyginimas'!FD38+'Metinis atlyginimas'!FD47</f>
        <v>-4119.4586951924111</v>
      </c>
      <c r="FE68" s="84">
        <f>-'Metinis atlyginimas'!FE38+'Metinis atlyginimas'!FE47</f>
        <v>-4119.4586951924111</v>
      </c>
      <c r="FF68" s="84">
        <f>-'Metinis atlyginimas'!FF38+'Metinis atlyginimas'!FF47</f>
        <v>-4119.4586951924111</v>
      </c>
      <c r="FG68" s="84">
        <f>-'Metinis atlyginimas'!FG38+'Metinis atlyginimas'!FG47</f>
        <v>-4119.4586951924111</v>
      </c>
      <c r="FH68" s="84">
        <f>-'Metinis atlyginimas'!FH38+'Metinis atlyginimas'!FH47</f>
        <v>-4119.4586951924111</v>
      </c>
      <c r="FI68" s="84">
        <f>-'Metinis atlyginimas'!FI38+'Metinis atlyginimas'!FI47</f>
        <v>-4119.4586951924111</v>
      </c>
      <c r="FJ68" s="84">
        <f>-'Metinis atlyginimas'!FJ38+'Metinis atlyginimas'!FJ47</f>
        <v>-4119.4586951924111</v>
      </c>
      <c r="FK68" s="84">
        <f>-'Metinis atlyginimas'!FK38+'Metinis atlyginimas'!FK47</f>
        <v>-4119.4586951924111</v>
      </c>
      <c r="FL68" s="84">
        <f>-'Metinis atlyginimas'!FL38+'Metinis atlyginimas'!FL47</f>
        <v>-4119.4586951924111</v>
      </c>
      <c r="FM68" s="84">
        <f>-'Metinis atlyginimas'!FM38+'Metinis atlyginimas'!FM47</f>
        <v>-4119.4586951924111</v>
      </c>
      <c r="FN68" s="84">
        <f>SUM(FB68:FM68)</f>
        <v>-49433.504342308945</v>
      </c>
      <c r="FO68" s="84">
        <f>-'Metinis atlyginimas'!FO38+'Metinis atlyginimas'!FO47</f>
        <v>-4297.6788060481831</v>
      </c>
      <c r="FP68" s="84">
        <f>-'Metinis atlyginimas'!FP38+'Metinis atlyginimas'!FP47</f>
        <v>-4297.6788060481831</v>
      </c>
      <c r="FQ68" s="84">
        <f>-'Metinis atlyginimas'!FQ38+'Metinis atlyginimas'!FQ47</f>
        <v>-4297.6788060481831</v>
      </c>
      <c r="FR68" s="84">
        <f>-'Metinis atlyginimas'!FR38+'Metinis atlyginimas'!FR47</f>
        <v>-4297.6788060481831</v>
      </c>
      <c r="FS68" s="84">
        <f>-'Metinis atlyginimas'!FS38+'Metinis atlyginimas'!FS47</f>
        <v>-4297.6788060481831</v>
      </c>
      <c r="FT68" s="84">
        <f>-'Metinis atlyginimas'!FT38+'Metinis atlyginimas'!FT47</f>
        <v>-4297.6788060481831</v>
      </c>
      <c r="FU68" s="84">
        <f>-'Metinis atlyginimas'!FU38+'Metinis atlyginimas'!FU47</f>
        <v>-4297.6788060481831</v>
      </c>
      <c r="FV68" s="84">
        <f>-'Metinis atlyginimas'!FV38+'Metinis atlyginimas'!FV47</f>
        <v>-4297.6788060481831</v>
      </c>
      <c r="FW68" s="84">
        <f>-'Metinis atlyginimas'!FW38+'Metinis atlyginimas'!FW47</f>
        <v>-4297.6788060481831</v>
      </c>
      <c r="FX68" s="84">
        <f>-'Metinis atlyginimas'!FX38+'Metinis atlyginimas'!FX47</f>
        <v>-4297.6788060481831</v>
      </c>
      <c r="FY68" s="84">
        <f>-'Metinis atlyginimas'!FY38+'Metinis atlyginimas'!FY47</f>
        <v>-4297.6788060481831</v>
      </c>
      <c r="FZ68" s="84">
        <f>-'Metinis atlyginimas'!FZ38+'Metinis atlyginimas'!FZ47</f>
        <v>-4297.6788060481831</v>
      </c>
      <c r="GA68" s="84">
        <f>SUM(FO68:FZ68)</f>
        <v>-51572.145672578212</v>
      </c>
      <c r="GB68" s="84">
        <f>-'Metinis atlyginimas'!GB38+'Metinis atlyginimas'!GB47</f>
        <v>-4481.2455202296296</v>
      </c>
      <c r="GC68" s="84">
        <f>-'Metinis atlyginimas'!GC38+'Metinis atlyginimas'!GC47</f>
        <v>-4481.2455202296296</v>
      </c>
      <c r="GD68" s="84">
        <f>-'Metinis atlyginimas'!GD38+'Metinis atlyginimas'!GD47</f>
        <v>-4481.2455202296296</v>
      </c>
      <c r="GE68" s="84">
        <f>-'Metinis atlyginimas'!GE38+'Metinis atlyginimas'!GE47</f>
        <v>-4481.2455202296296</v>
      </c>
      <c r="GF68" s="84">
        <f>-'Metinis atlyginimas'!GF38+'Metinis atlyginimas'!GF47</f>
        <v>-4481.2455202296296</v>
      </c>
      <c r="GG68" s="84">
        <f>-'Metinis atlyginimas'!GG38+'Metinis atlyginimas'!GG47</f>
        <v>-4481.2455202296296</v>
      </c>
      <c r="GH68" s="84">
        <f>-'Metinis atlyginimas'!GH38+'Metinis atlyginimas'!GH47</f>
        <v>-4481.2455202296296</v>
      </c>
      <c r="GI68" s="84">
        <f>-'Metinis atlyginimas'!GI38+'Metinis atlyginimas'!GI47</f>
        <v>-4481.2455202296296</v>
      </c>
      <c r="GJ68" s="84">
        <f>-'Metinis atlyginimas'!GJ38+'Metinis atlyginimas'!GJ47</f>
        <v>-4481.2455202296296</v>
      </c>
      <c r="GK68" s="84">
        <f>-'Metinis atlyginimas'!GK38+'Metinis atlyginimas'!GK47</f>
        <v>-4481.2455202296296</v>
      </c>
      <c r="GL68" s="84">
        <f>-'Metinis atlyginimas'!GL38+'Metinis atlyginimas'!GL47</f>
        <v>-4481.2455202296296</v>
      </c>
      <c r="GM68" s="84">
        <f>-'Metinis atlyginimas'!GM38+'Metinis atlyginimas'!GM47</f>
        <v>-4481.2455202296296</v>
      </c>
      <c r="GN68" s="84">
        <f>SUM(GB68:GM68)</f>
        <v>-53774.946242755541</v>
      </c>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row>
    <row r="69" spans="1:326" s="58" customFormat="1">
      <c r="A69" s="284" t="s">
        <v>400</v>
      </c>
      <c r="B69" s="84"/>
      <c r="C69" s="84"/>
      <c r="D69" s="84"/>
      <c r="E69" s="84"/>
      <c r="F69" s="84"/>
      <c r="G69" s="84"/>
      <c r="H69" s="84"/>
      <c r="I69" s="84"/>
      <c r="J69" s="84"/>
      <c r="K69" s="84"/>
      <c r="L69" s="84"/>
      <c r="M69" s="84"/>
      <c r="N69" s="84">
        <f>SUM(B69:M69)</f>
        <v>0</v>
      </c>
      <c r="O69" s="84"/>
      <c r="P69" s="84"/>
      <c r="Q69" s="84"/>
      <c r="R69" s="84"/>
      <c r="S69" s="84"/>
      <c r="T69" s="84"/>
      <c r="U69" s="84"/>
      <c r="V69" s="84"/>
      <c r="W69" s="84"/>
      <c r="X69" s="84"/>
      <c r="Y69" s="84"/>
      <c r="Z69" s="84"/>
      <c r="AA69" s="84">
        <f>SUM(O69:Z69)</f>
        <v>0</v>
      </c>
      <c r="AB69" s="84"/>
      <c r="AC69" s="84"/>
      <c r="AD69" s="84"/>
      <c r="AE69" s="84"/>
      <c r="AF69" s="84"/>
      <c r="AG69" s="84"/>
      <c r="AH69" s="84">
        <f t="shared" ref="AH69:AM69" si="1121">+AG69+AH68</f>
        <v>0</v>
      </c>
      <c r="AI69" s="84">
        <f t="shared" si="1121"/>
        <v>0</v>
      </c>
      <c r="AJ69" s="84">
        <f t="shared" si="1121"/>
        <v>0</v>
      </c>
      <c r="AK69" s="84">
        <f t="shared" si="1121"/>
        <v>0</v>
      </c>
      <c r="AL69" s="84">
        <f t="shared" si="1121"/>
        <v>0</v>
      </c>
      <c r="AM69" s="84">
        <f t="shared" si="1121"/>
        <v>0</v>
      </c>
      <c r="AN69" s="84">
        <f>+AM69</f>
        <v>0</v>
      </c>
      <c r="AO69" s="84">
        <f>+AM69+AO68</f>
        <v>-2731.8175000000001</v>
      </c>
      <c r="AP69" s="84">
        <f t="shared" ref="AP69:AZ69" si="1122">+AO69+AP68</f>
        <v>-5463.6350000000002</v>
      </c>
      <c r="AQ69" s="84">
        <f t="shared" si="1122"/>
        <v>-8195.4524999999994</v>
      </c>
      <c r="AR69" s="84">
        <f t="shared" si="1122"/>
        <v>-10927.27</v>
      </c>
      <c r="AS69" s="84">
        <f t="shared" si="1122"/>
        <v>-13659.087500000001</v>
      </c>
      <c r="AT69" s="84">
        <f t="shared" si="1122"/>
        <v>-16390.905000000002</v>
      </c>
      <c r="AU69" s="84">
        <f t="shared" si="1122"/>
        <v>-19122.722500000003</v>
      </c>
      <c r="AV69" s="84">
        <f t="shared" si="1122"/>
        <v>-21854.540000000005</v>
      </c>
      <c r="AW69" s="84">
        <f t="shared" si="1122"/>
        <v>-24586.357500000006</v>
      </c>
      <c r="AX69" s="84">
        <f t="shared" si="1122"/>
        <v>-27318.175000000007</v>
      </c>
      <c r="AY69" s="84">
        <f t="shared" si="1122"/>
        <v>-30049.992500000008</v>
      </c>
      <c r="AZ69" s="84">
        <f t="shared" si="1122"/>
        <v>-32781.810000000005</v>
      </c>
      <c r="BA69" s="84">
        <f>+AM69+BA68</f>
        <v>-32781.810000000005</v>
      </c>
      <c r="BB69" s="84">
        <f>+AZ69+BB68</f>
        <v>-35650.218375000004</v>
      </c>
      <c r="BC69" s="84">
        <f t="shared" ref="BC69:BM69" si="1123">+BB69+BC68</f>
        <v>-38518.626750000003</v>
      </c>
      <c r="BD69" s="84">
        <f t="shared" si="1123"/>
        <v>-41387.035125000002</v>
      </c>
      <c r="BE69" s="84">
        <f t="shared" si="1123"/>
        <v>-44255.443500000001</v>
      </c>
      <c r="BF69" s="84">
        <f t="shared" si="1123"/>
        <v>-47123.851875</v>
      </c>
      <c r="BG69" s="84">
        <f t="shared" si="1123"/>
        <v>-49992.260249999999</v>
      </c>
      <c r="BH69" s="84">
        <f t="shared" si="1123"/>
        <v>-52860.668624999998</v>
      </c>
      <c r="BI69" s="84">
        <f t="shared" si="1123"/>
        <v>-55729.076999999997</v>
      </c>
      <c r="BJ69" s="84">
        <f t="shared" si="1123"/>
        <v>-58597.485374999997</v>
      </c>
      <c r="BK69" s="84">
        <f t="shared" si="1123"/>
        <v>-61465.893749999996</v>
      </c>
      <c r="BL69" s="84">
        <f t="shared" si="1123"/>
        <v>-64334.302124999995</v>
      </c>
      <c r="BM69" s="84">
        <f t="shared" si="1123"/>
        <v>-67202.710500000001</v>
      </c>
      <c r="BN69" s="84">
        <f>+AZ69+BN68</f>
        <v>-67202.710500000001</v>
      </c>
      <c r="BO69" s="84">
        <f>+BM69+BO68</f>
        <v>-70211.807476250004</v>
      </c>
      <c r="BP69" s="84">
        <f t="shared" ref="BP69:BZ69" si="1124">+BO69+BP68</f>
        <v>-73220.904452500006</v>
      </c>
      <c r="BQ69" s="84">
        <f t="shared" si="1124"/>
        <v>-76230.001428750009</v>
      </c>
      <c r="BR69" s="84">
        <f t="shared" si="1124"/>
        <v>-79239.098405000012</v>
      </c>
      <c r="BS69" s="84">
        <f t="shared" si="1124"/>
        <v>-82248.195381250014</v>
      </c>
      <c r="BT69" s="84">
        <f t="shared" si="1124"/>
        <v>-85257.292357500017</v>
      </c>
      <c r="BU69" s="84">
        <f t="shared" si="1124"/>
        <v>-88266.389333750019</v>
      </c>
      <c r="BV69" s="84">
        <f t="shared" si="1124"/>
        <v>-91275.486310000022</v>
      </c>
      <c r="BW69" s="84">
        <f t="shared" si="1124"/>
        <v>-94284.583286250025</v>
      </c>
      <c r="BX69" s="84">
        <f t="shared" si="1124"/>
        <v>-97293.680262500027</v>
      </c>
      <c r="BY69" s="84">
        <f t="shared" si="1124"/>
        <v>-100302.77723875003</v>
      </c>
      <c r="BZ69" s="84">
        <f t="shared" si="1124"/>
        <v>-103311.87421500003</v>
      </c>
      <c r="CA69" s="84">
        <f>+BM69+CA68</f>
        <v>-103311.87421499999</v>
      </c>
      <c r="CB69" s="84">
        <f>+BZ69+CB68</f>
        <v>-106465.88045053753</v>
      </c>
      <c r="CC69" s="84">
        <f t="shared" ref="CC69:CM69" si="1125">+CB69+CC68</f>
        <v>-109619.88668607503</v>
      </c>
      <c r="CD69" s="84">
        <f t="shared" si="1125"/>
        <v>-112773.89292161253</v>
      </c>
      <c r="CE69" s="84">
        <f t="shared" si="1125"/>
        <v>-115927.89915715002</v>
      </c>
      <c r="CF69" s="84">
        <f t="shared" si="1125"/>
        <v>-119081.90539268752</v>
      </c>
      <c r="CG69" s="84">
        <f t="shared" si="1125"/>
        <v>-122235.91162822502</v>
      </c>
      <c r="CH69" s="84">
        <f t="shared" si="1125"/>
        <v>-125389.91786376252</v>
      </c>
      <c r="CI69" s="84">
        <f t="shared" si="1125"/>
        <v>-128543.92409930001</v>
      </c>
      <c r="CJ69" s="84">
        <f t="shared" si="1125"/>
        <v>-131697.93033483753</v>
      </c>
      <c r="CK69" s="84">
        <f t="shared" si="1125"/>
        <v>-134851.93657037502</v>
      </c>
      <c r="CL69" s="84">
        <f t="shared" si="1125"/>
        <v>-138005.94280591252</v>
      </c>
      <c r="CM69" s="84">
        <f t="shared" si="1125"/>
        <v>-141159.94904145002</v>
      </c>
      <c r="CN69" s="84">
        <f>+BZ69+CN68</f>
        <v>-141159.94904145002</v>
      </c>
      <c r="CO69" s="84">
        <f>+CM69+CO68</f>
        <v>-144463.21181405365</v>
      </c>
      <c r="CP69" s="84">
        <f t="shared" ref="CP69:CZ69" si="1126">+CO69+CP68</f>
        <v>-147766.47458665728</v>
      </c>
      <c r="CQ69" s="84">
        <f t="shared" si="1126"/>
        <v>-151069.73735926091</v>
      </c>
      <c r="CR69" s="84">
        <f t="shared" si="1126"/>
        <v>-154373.00013186454</v>
      </c>
      <c r="CS69" s="84">
        <f t="shared" si="1126"/>
        <v>-157676.26290446817</v>
      </c>
      <c r="CT69" s="84">
        <f t="shared" si="1126"/>
        <v>-160979.5256770718</v>
      </c>
      <c r="CU69" s="84">
        <f t="shared" si="1126"/>
        <v>-164282.78844967543</v>
      </c>
      <c r="CV69" s="84">
        <f t="shared" si="1126"/>
        <v>-167586.05122227906</v>
      </c>
      <c r="CW69" s="84">
        <f t="shared" si="1126"/>
        <v>-170889.31399488269</v>
      </c>
      <c r="CX69" s="84">
        <f t="shared" si="1126"/>
        <v>-174192.57676748632</v>
      </c>
      <c r="CY69" s="84">
        <f t="shared" si="1126"/>
        <v>-177495.83954008995</v>
      </c>
      <c r="CZ69" s="84">
        <f t="shared" si="1126"/>
        <v>-180799.10231269358</v>
      </c>
      <c r="DA69" s="84">
        <f>+CM69+DA68</f>
        <v>-180799.10231269352</v>
      </c>
      <c r="DB69" s="84">
        <f>+CZ69+DB68</f>
        <v>-184256.09931847532</v>
      </c>
      <c r="DC69" s="84">
        <f t="shared" ref="DC69:DM69" si="1127">+DB69+DC68</f>
        <v>-187713.09632425706</v>
      </c>
      <c r="DD69" s="84">
        <f t="shared" si="1127"/>
        <v>-191170.0933300388</v>
      </c>
      <c r="DE69" s="84">
        <f t="shared" si="1127"/>
        <v>-194627.09033582054</v>
      </c>
      <c r="DF69" s="84">
        <f t="shared" si="1127"/>
        <v>-198084.08734160228</v>
      </c>
      <c r="DG69" s="84">
        <f t="shared" si="1127"/>
        <v>-201541.08434738402</v>
      </c>
      <c r="DH69" s="84">
        <f t="shared" si="1127"/>
        <v>-204998.08135316576</v>
      </c>
      <c r="DI69" s="84">
        <f t="shared" si="1127"/>
        <v>-208455.0783589475</v>
      </c>
      <c r="DJ69" s="84">
        <f t="shared" si="1127"/>
        <v>-211912.07536472924</v>
      </c>
      <c r="DK69" s="84">
        <f t="shared" si="1127"/>
        <v>-215369.07237051098</v>
      </c>
      <c r="DL69" s="84">
        <f t="shared" si="1127"/>
        <v>-218826.06937629273</v>
      </c>
      <c r="DM69" s="84">
        <f t="shared" si="1127"/>
        <v>-222283.06638207447</v>
      </c>
      <c r="DN69" s="84">
        <f>+CZ69+DN68</f>
        <v>-222283.06638207438</v>
      </c>
      <c r="DO69" s="84">
        <f>+DM69+DO68</f>
        <v>-225898.40964802966</v>
      </c>
      <c r="DP69" s="84">
        <f t="shared" ref="DP69:DZ69" si="1128">+DO69+DP68</f>
        <v>-229513.75291398485</v>
      </c>
      <c r="DQ69" s="84">
        <f t="shared" si="1128"/>
        <v>-233129.09617994004</v>
      </c>
      <c r="DR69" s="84">
        <f t="shared" si="1128"/>
        <v>-236744.43944589523</v>
      </c>
      <c r="DS69" s="84">
        <f t="shared" si="1128"/>
        <v>-240359.78271185042</v>
      </c>
      <c r="DT69" s="84">
        <f t="shared" si="1128"/>
        <v>-243975.12597780561</v>
      </c>
      <c r="DU69" s="84">
        <f t="shared" si="1128"/>
        <v>-247590.4692437608</v>
      </c>
      <c r="DV69" s="84">
        <f t="shared" si="1128"/>
        <v>-251205.81250971599</v>
      </c>
      <c r="DW69" s="84">
        <f t="shared" si="1128"/>
        <v>-254821.15577567118</v>
      </c>
      <c r="DX69" s="84">
        <f t="shared" si="1128"/>
        <v>-258436.49904162638</v>
      </c>
      <c r="DY69" s="84">
        <f t="shared" si="1128"/>
        <v>-262051.84230758157</v>
      </c>
      <c r="DZ69" s="84">
        <f t="shared" si="1128"/>
        <v>-265667.18557353673</v>
      </c>
      <c r="EA69" s="84">
        <f>+DM69+EA68</f>
        <v>-265667.18557353667</v>
      </c>
      <c r="EB69" s="84">
        <f>+DZ69+EB68</f>
        <v>-269445.62548747059</v>
      </c>
      <c r="EC69" s="84">
        <f t="shared" ref="EC69:EM69" si="1129">+EB69+EC68</f>
        <v>-273224.06540140446</v>
      </c>
      <c r="ED69" s="84">
        <f t="shared" si="1129"/>
        <v>-277002.50531533832</v>
      </c>
      <c r="EE69" s="84">
        <f t="shared" si="1129"/>
        <v>-280780.94522927218</v>
      </c>
      <c r="EF69" s="84">
        <f t="shared" si="1129"/>
        <v>-284559.38514320605</v>
      </c>
      <c r="EG69" s="84">
        <f t="shared" si="1129"/>
        <v>-288337.82505713991</v>
      </c>
      <c r="EH69" s="84">
        <f t="shared" si="1129"/>
        <v>-292116.26497107378</v>
      </c>
      <c r="EI69" s="84">
        <f t="shared" si="1129"/>
        <v>-295894.70488500764</v>
      </c>
      <c r="EJ69" s="84">
        <f t="shared" si="1129"/>
        <v>-299673.1447989415</v>
      </c>
      <c r="EK69" s="84">
        <f t="shared" si="1129"/>
        <v>-303451.58471287537</v>
      </c>
      <c r="EL69" s="84">
        <f t="shared" si="1129"/>
        <v>-307230.02462680923</v>
      </c>
      <c r="EM69" s="84">
        <f t="shared" si="1129"/>
        <v>-311008.46454074309</v>
      </c>
      <c r="EN69" s="84">
        <f>+DZ69+EN68</f>
        <v>-311008.4645407428</v>
      </c>
      <c r="EO69" s="84">
        <f>+EM69+EO68</f>
        <v>-314954.89400209492</v>
      </c>
      <c r="EP69" s="84">
        <f t="shared" ref="EP69:EZ69" si="1130">+EO69+EP68</f>
        <v>-318901.32346344675</v>
      </c>
      <c r="EQ69" s="84">
        <f t="shared" si="1130"/>
        <v>-322847.75292479858</v>
      </c>
      <c r="ER69" s="84">
        <f t="shared" si="1130"/>
        <v>-326794.18238615041</v>
      </c>
      <c r="ES69" s="84">
        <f t="shared" si="1130"/>
        <v>-330740.61184750224</v>
      </c>
      <c r="ET69" s="84">
        <f t="shared" si="1130"/>
        <v>-334687.04130885407</v>
      </c>
      <c r="EU69" s="84">
        <f t="shared" si="1130"/>
        <v>-338633.47077020589</v>
      </c>
      <c r="EV69" s="84">
        <f t="shared" si="1130"/>
        <v>-342579.90023155772</v>
      </c>
      <c r="EW69" s="84">
        <f t="shared" si="1130"/>
        <v>-346526.32969290955</v>
      </c>
      <c r="EX69" s="84">
        <f t="shared" si="1130"/>
        <v>-350472.75915426138</v>
      </c>
      <c r="EY69" s="84">
        <f t="shared" si="1130"/>
        <v>-354419.18861561321</v>
      </c>
      <c r="EZ69" s="84">
        <f t="shared" si="1130"/>
        <v>-358365.61807696504</v>
      </c>
      <c r="FA69" s="84">
        <f>+EM69+FA68</f>
        <v>-358365.61807696539</v>
      </c>
      <c r="FB69" s="84">
        <f>+EZ69+FB68</f>
        <v>-362485.07677215745</v>
      </c>
      <c r="FC69" s="84">
        <f t="shared" ref="FC69:FM69" si="1131">+FB69+FC68</f>
        <v>-366604.53546734987</v>
      </c>
      <c r="FD69" s="84">
        <f t="shared" si="1131"/>
        <v>-370723.99416254228</v>
      </c>
      <c r="FE69" s="84">
        <f t="shared" si="1131"/>
        <v>-374843.45285773469</v>
      </c>
      <c r="FF69" s="84">
        <f t="shared" si="1131"/>
        <v>-378962.91155292711</v>
      </c>
      <c r="FG69" s="84">
        <f t="shared" si="1131"/>
        <v>-383082.37024811952</v>
      </c>
      <c r="FH69" s="84">
        <f t="shared" si="1131"/>
        <v>-387201.82894331194</v>
      </c>
      <c r="FI69" s="84">
        <f t="shared" si="1131"/>
        <v>-391321.28763850435</v>
      </c>
      <c r="FJ69" s="84">
        <f t="shared" si="1131"/>
        <v>-395440.74633369676</v>
      </c>
      <c r="FK69" s="84">
        <f t="shared" si="1131"/>
        <v>-399560.20502888918</v>
      </c>
      <c r="FL69" s="84">
        <f t="shared" si="1131"/>
        <v>-403679.66372408159</v>
      </c>
      <c r="FM69" s="84">
        <f t="shared" si="1131"/>
        <v>-407799.122419274</v>
      </c>
      <c r="FN69" s="84">
        <f>+EZ69+FN68</f>
        <v>-407799.122419274</v>
      </c>
      <c r="FO69" s="84">
        <f>+FM69+FO68</f>
        <v>-412096.80122532218</v>
      </c>
      <c r="FP69" s="84">
        <f t="shared" ref="FP69:FZ69" si="1132">+FO69+FP68</f>
        <v>-416394.48003137036</v>
      </c>
      <c r="FQ69" s="84">
        <f t="shared" si="1132"/>
        <v>-420692.15883741854</v>
      </c>
      <c r="FR69" s="84">
        <f t="shared" si="1132"/>
        <v>-424989.83764346672</v>
      </c>
      <c r="FS69" s="84">
        <f t="shared" si="1132"/>
        <v>-429287.51644951489</v>
      </c>
      <c r="FT69" s="84">
        <f t="shared" si="1132"/>
        <v>-433585.19525556307</v>
      </c>
      <c r="FU69" s="84">
        <f t="shared" si="1132"/>
        <v>-437882.87406161125</v>
      </c>
      <c r="FV69" s="84">
        <f t="shared" si="1132"/>
        <v>-442180.55286765943</v>
      </c>
      <c r="FW69" s="84">
        <f t="shared" si="1132"/>
        <v>-446478.2316737076</v>
      </c>
      <c r="FX69" s="84">
        <f t="shared" si="1132"/>
        <v>-450775.91047975578</v>
      </c>
      <c r="FY69" s="84">
        <f t="shared" si="1132"/>
        <v>-455073.58928580396</v>
      </c>
      <c r="FZ69" s="84">
        <f t="shared" si="1132"/>
        <v>-459371.26809185214</v>
      </c>
      <c r="GA69" s="84">
        <f>+FM69+GA68</f>
        <v>-459371.26809185219</v>
      </c>
      <c r="GB69" s="84">
        <f>+FZ69+GB68</f>
        <v>-463852.51361208176</v>
      </c>
      <c r="GC69" s="84">
        <f t="shared" ref="GC69:GM69" si="1133">+GB69+GC68</f>
        <v>-468333.75913231139</v>
      </c>
      <c r="GD69" s="84">
        <f t="shared" si="1133"/>
        <v>-472815.00465254101</v>
      </c>
      <c r="GE69" s="84">
        <f t="shared" si="1133"/>
        <v>-477296.25017277064</v>
      </c>
      <c r="GF69" s="84">
        <f t="shared" si="1133"/>
        <v>-481777.49569300027</v>
      </c>
      <c r="GG69" s="84">
        <f t="shared" si="1133"/>
        <v>-486258.74121322989</v>
      </c>
      <c r="GH69" s="84">
        <f t="shared" si="1133"/>
        <v>-490739.98673345952</v>
      </c>
      <c r="GI69" s="84">
        <f t="shared" si="1133"/>
        <v>-495221.23225368914</v>
      </c>
      <c r="GJ69" s="84">
        <f t="shared" si="1133"/>
        <v>-499702.47777391877</v>
      </c>
      <c r="GK69" s="84">
        <f t="shared" si="1133"/>
        <v>-504183.7232941484</v>
      </c>
      <c r="GL69" s="84">
        <f t="shared" si="1133"/>
        <v>-508664.96881437802</v>
      </c>
      <c r="GM69" s="84">
        <f t="shared" si="1133"/>
        <v>-513146.21433460765</v>
      </c>
      <c r="GN69" s="306">
        <f>+FZ69+GN68</f>
        <v>-513146.21433460771</v>
      </c>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row>
    <row r="71" spans="1:326">
      <c r="A71" s="3" t="s">
        <v>264</v>
      </c>
      <c r="B71" s="25">
        <f t="shared" ref="B71:BM71" si="1134">+B24+B25+B28+B37+B43</f>
        <v>16666.666666666668</v>
      </c>
      <c r="C71" s="25">
        <f t="shared" si="1134"/>
        <v>1736.1111111111113</v>
      </c>
      <c r="D71" s="25">
        <f t="shared" si="1134"/>
        <v>1743.0555555555557</v>
      </c>
      <c r="E71" s="25">
        <f t="shared" si="1134"/>
        <v>1750</v>
      </c>
      <c r="F71" s="25">
        <f t="shared" si="1134"/>
        <v>1756.9444444444446</v>
      </c>
      <c r="G71" s="25">
        <f t="shared" si="1134"/>
        <v>1763.8888888888889</v>
      </c>
      <c r="H71" s="25">
        <f t="shared" si="1134"/>
        <v>1770.8333333333335</v>
      </c>
      <c r="I71" s="25">
        <f t="shared" si="1134"/>
        <v>1777.7777777777778</v>
      </c>
      <c r="J71" s="25">
        <f t="shared" si="1134"/>
        <v>1784.7222222222224</v>
      </c>
      <c r="K71" s="25">
        <f t="shared" si="1134"/>
        <v>1921.875</v>
      </c>
      <c r="L71" s="25">
        <f t="shared" si="1134"/>
        <v>2059.0277777777778</v>
      </c>
      <c r="M71" s="25">
        <f t="shared" si="1134"/>
        <v>2196.1805555555561</v>
      </c>
      <c r="N71" s="25">
        <f t="shared" si="1134"/>
        <v>36927.083333333336</v>
      </c>
      <c r="O71" s="25">
        <f t="shared" si="1134"/>
        <v>2341.3628472222222</v>
      </c>
      <c r="P71" s="25">
        <f t="shared" si="1134"/>
        <v>2782.3350694444448</v>
      </c>
      <c r="Q71" s="25">
        <f t="shared" si="1134"/>
        <v>3223.307291666667</v>
      </c>
      <c r="R71" s="25">
        <f t="shared" si="1134"/>
        <v>3716.3628472222226</v>
      </c>
      <c r="S71" s="25">
        <f t="shared" si="1134"/>
        <v>4166.2326388888896</v>
      </c>
      <c r="T71" s="25">
        <f t="shared" si="1134"/>
        <v>4434.5703125</v>
      </c>
      <c r="U71" s="25">
        <f t="shared" si="1134"/>
        <v>4703.9930555555566</v>
      </c>
      <c r="V71" s="25">
        <f t="shared" si="1134"/>
        <v>4974.5008680555557</v>
      </c>
      <c r="W71" s="25">
        <f t="shared" si="1134"/>
        <v>5246.09375</v>
      </c>
      <c r="X71" s="25">
        <f t="shared" si="1134"/>
        <v>5518.7717013888896</v>
      </c>
      <c r="Y71" s="25">
        <f t="shared" si="1134"/>
        <v>5792.5347222222226</v>
      </c>
      <c r="Z71" s="25">
        <f t="shared" si="1134"/>
        <v>6067.3828125</v>
      </c>
      <c r="AA71" s="25">
        <f t="shared" si="1134"/>
        <v>52967.447916666672</v>
      </c>
      <c r="AB71" s="25">
        <f t="shared" si="1134"/>
        <v>6403.2063802083339</v>
      </c>
      <c r="AC71" s="25">
        <f t="shared" si="1134"/>
        <v>6601.936848958333</v>
      </c>
      <c r="AD71" s="25">
        <f t="shared" si="1134"/>
        <v>6801.4268663194434</v>
      </c>
      <c r="AE71" s="25">
        <f t="shared" si="1134"/>
        <v>7001.676432291667</v>
      </c>
      <c r="AF71" s="25">
        <f t="shared" si="1134"/>
        <v>7202.685546875</v>
      </c>
      <c r="AG71" s="25">
        <f t="shared" si="1134"/>
        <v>7404.4542100694453</v>
      </c>
      <c r="AH71" s="25">
        <f t="shared" si="1134"/>
        <v>7669.52048972801</v>
      </c>
      <c r="AI71" s="25">
        <f t="shared" si="1134"/>
        <v>7851.8121563946779</v>
      </c>
      <c r="AJ71" s="25">
        <f t="shared" si="1134"/>
        <v>8034.103823061344</v>
      </c>
      <c r="AK71" s="25">
        <f t="shared" si="1134"/>
        <v>8216.3954897280109</v>
      </c>
      <c r="AL71" s="25">
        <f t="shared" si="1134"/>
        <v>8398.6871563946752</v>
      </c>
      <c r="AM71" s="25">
        <f t="shared" si="1134"/>
        <v>8580.9788230613449</v>
      </c>
      <c r="AN71" s="25">
        <f t="shared" si="1134"/>
        <v>90166.884223090281</v>
      </c>
      <c r="AO71" s="25">
        <f t="shared" si="1134"/>
        <v>8596.8997510916488</v>
      </c>
      <c r="AP71" s="25">
        <f t="shared" si="1134"/>
        <v>8969.8584860559786</v>
      </c>
      <c r="AQ71" s="25">
        <f t="shared" si="1134"/>
        <v>8677.8452701519182</v>
      </c>
      <c r="AR71" s="25">
        <f t="shared" si="1134"/>
        <v>8384.6153325149262</v>
      </c>
      <c r="AS71" s="25">
        <f t="shared" si="1134"/>
        <v>8090.1636034711119</v>
      </c>
      <c r="AT71" s="25">
        <f t="shared" si="1134"/>
        <v>7794.4849922229487</v>
      </c>
      <c r="AU71" s="25">
        <f t="shared" si="1134"/>
        <v>7497.5743867612509</v>
      </c>
      <c r="AV71" s="25">
        <f t="shared" si="1134"/>
        <v>7199.4266537767962</v>
      </c>
      <c r="AW71" s="25">
        <f t="shared" si="1134"/>
        <v>6900.0366385715743</v>
      </c>
      <c r="AX71" s="25">
        <f t="shared" si="1134"/>
        <v>6599.3991649696618</v>
      </c>
      <c r="AY71" s="25">
        <f t="shared" si="1134"/>
        <v>6297.509035227743</v>
      </c>
      <c r="AZ71" s="25">
        <f t="shared" si="1134"/>
        <v>5994.3610299452321</v>
      </c>
      <c r="BA71" s="25">
        <f t="shared" si="1134"/>
        <v>91002.174344760788</v>
      </c>
      <c r="BB71" s="25">
        <f t="shared" si="1134"/>
        <v>5689.9499079740444</v>
      </c>
      <c r="BC71" s="25">
        <f t="shared" si="1134"/>
        <v>5986.1920087717608</v>
      </c>
      <c r="BD71" s="25">
        <f t="shared" si="1134"/>
        <v>5681.7468492123517</v>
      </c>
      <c r="BE71" s="25">
        <f t="shared" si="1134"/>
        <v>5376.0331681547759</v>
      </c>
      <c r="BF71" s="25">
        <f t="shared" si="1134"/>
        <v>5069.045680092795</v>
      </c>
      <c r="BG71" s="25">
        <f t="shared" si="1134"/>
        <v>4760.7790774972218</v>
      </c>
      <c r="BH71" s="25">
        <f t="shared" si="1134"/>
        <v>4750.4237007016964</v>
      </c>
      <c r="BI71" s="25">
        <f t="shared" si="1134"/>
        <v>4440.829506525326</v>
      </c>
      <c r="BJ71" s="25">
        <f t="shared" si="1134"/>
        <v>4129.9453365398895</v>
      </c>
      <c r="BK71" s="25">
        <f t="shared" si="1134"/>
        <v>3817.7658158461791</v>
      </c>
      <c r="BL71" s="25">
        <f t="shared" si="1134"/>
        <v>3504.2855471495791</v>
      </c>
      <c r="BM71" s="25">
        <f t="shared" si="1134"/>
        <v>3189.4991106667421</v>
      </c>
      <c r="BN71" s="25">
        <f t="shared" ref="BN71:DY71" si="1135">+BN24+BN25+BN28+BN37+BN43</f>
        <v>56396.495709132367</v>
      </c>
      <c r="BO71" s="25">
        <f t="shared" si="1135"/>
        <v>2873.4010640318947</v>
      </c>
      <c r="BP71" s="25">
        <f t="shared" si="1135"/>
        <v>3177.0087754112164</v>
      </c>
      <c r="BQ71" s="25">
        <f t="shared" si="1135"/>
        <v>2860.8586857128039</v>
      </c>
      <c r="BR71" s="25">
        <f t="shared" si="1135"/>
        <v>2543.3913039739805</v>
      </c>
      <c r="BS71" s="25">
        <f t="shared" si="1135"/>
        <v>2224.6011414779141</v>
      </c>
      <c r="BT71" s="25">
        <f t="shared" si="1135"/>
        <v>1904.4826866381118</v>
      </c>
      <c r="BU71" s="25">
        <f t="shared" si="1135"/>
        <v>4208.2194354367539</v>
      </c>
      <c r="BV71" s="25">
        <f t="shared" si="1135"/>
        <v>3896.3660568217801</v>
      </c>
      <c r="BW71" s="25">
        <f t="shared" si="1135"/>
        <v>3583.2132891292454</v>
      </c>
      <c r="BX71" s="25">
        <f t="shared" si="1135"/>
        <v>3268.7557182379905</v>
      </c>
      <c r="BY71" s="25">
        <f t="shared" si="1135"/>
        <v>2952.987907468023</v>
      </c>
      <c r="BZ71" s="25">
        <f t="shared" si="1135"/>
        <v>2635.9043974865135</v>
      </c>
      <c r="CA71" s="25">
        <f t="shared" si="1135"/>
        <v>36129.190461826227</v>
      </c>
      <c r="CB71" s="25">
        <f t="shared" si="1135"/>
        <v>2317.4997062134144</v>
      </c>
      <c r="CC71" s="25">
        <f t="shared" si="1135"/>
        <v>2626.4935688000787</v>
      </c>
      <c r="CD71" s="25">
        <f t="shared" si="1135"/>
        <v>2308.0496657407857</v>
      </c>
      <c r="CE71" s="25">
        <f t="shared" si="1135"/>
        <v>1988.2789130854126</v>
      </c>
      <c r="CF71" s="25">
        <f t="shared" si="1135"/>
        <v>1667.1757822939753</v>
      </c>
      <c r="CG71" s="25">
        <f t="shared" si="1135"/>
        <v>1344.7347217909082</v>
      </c>
      <c r="CH71" s="25">
        <f t="shared" si="1135"/>
        <v>3675.5841219468603</v>
      </c>
      <c r="CI71" s="25">
        <f t="shared" si="1135"/>
        <v>3361.5114295256794</v>
      </c>
      <c r="CJ71" s="25">
        <f t="shared" si="1135"/>
        <v>3046.1301008860769</v>
      </c>
      <c r="CK71" s="25">
        <f t="shared" si="1135"/>
        <v>2729.4346833771424</v>
      </c>
      <c r="CL71" s="25">
        <f t="shared" si="1135"/>
        <v>2411.419701628588</v>
      </c>
      <c r="CM71" s="25">
        <f t="shared" si="1135"/>
        <v>2092.0796574560809</v>
      </c>
      <c r="CN71" s="25">
        <f t="shared" si="1135"/>
        <v>29568.392052745006</v>
      </c>
      <c r="CO71" s="25">
        <f t="shared" si="1135"/>
        <v>1771.409029766188</v>
      </c>
      <c r="CP71" s="25">
        <f t="shared" si="1135"/>
        <v>2073.9814706254974</v>
      </c>
      <c r="CQ71" s="25">
        <f t="shared" si="1135"/>
        <v>1753.235433823811</v>
      </c>
      <c r="CR71" s="25">
        <f t="shared" si="1135"/>
        <v>1431.1529552021175</v>
      </c>
      <c r="CS71" s="25">
        <f t="shared" si="1135"/>
        <v>1107.7284662528332</v>
      </c>
      <c r="CT71" s="25">
        <f t="shared" si="1135"/>
        <v>782.95637526626069</v>
      </c>
      <c r="CU71" s="25">
        <f t="shared" si="1135"/>
        <v>3142.9403485333114</v>
      </c>
      <c r="CV71" s="25">
        <f t="shared" si="1135"/>
        <v>2826.6483070562404</v>
      </c>
      <c r="CW71" s="25">
        <f t="shared" si="1135"/>
        <v>2509.0383820730153</v>
      </c>
      <c r="CX71" s="25">
        <f t="shared" si="1135"/>
        <v>2190.1050824023596</v>
      </c>
      <c r="CY71" s="25">
        <f t="shared" si="1135"/>
        <v>1869.8428939830771</v>
      </c>
      <c r="CZ71" s="25">
        <f t="shared" si="1135"/>
        <v>1548.2462797787134</v>
      </c>
      <c r="DA71" s="25">
        <f t="shared" si="1135"/>
        <v>23007.285024763431</v>
      </c>
      <c r="DB71" s="25">
        <f t="shared" si="1135"/>
        <v>1225.3096796818318</v>
      </c>
      <c r="DC71" s="25">
        <f t="shared" si="1135"/>
        <v>1517.0570957920006</v>
      </c>
      <c r="DD71" s="25">
        <f t="shared" si="1135"/>
        <v>1193.990540761841</v>
      </c>
      <c r="DE71" s="25">
        <f t="shared" si="1135"/>
        <v>869.57787508572255</v>
      </c>
      <c r="DF71" s="25">
        <f t="shared" si="1135"/>
        <v>543.81348996928637</v>
      </c>
      <c r="DG71" s="25">
        <f t="shared" si="1135"/>
        <v>216.69175324819935</v>
      </c>
      <c r="DH71" s="25">
        <f t="shared" si="1135"/>
        <v>2610.2778823052054</v>
      </c>
      <c r="DI71" s="25">
        <f t="shared" si="1135"/>
        <v>2291.7664138855175</v>
      </c>
      <c r="DJ71" s="25">
        <f t="shared" si="1135"/>
        <v>1971.9278143474144</v>
      </c>
      <c r="DK71" s="25">
        <f t="shared" si="1135"/>
        <v>1650.7565539779023</v>
      </c>
      <c r="DL71" s="25">
        <f t="shared" si="1135"/>
        <v>1328.2470800235171</v>
      </c>
      <c r="DM71" s="25">
        <f t="shared" si="1135"/>
        <v>1004.3938165943225</v>
      </c>
      <c r="DN71" s="25">
        <f t="shared" si="1135"/>
        <v>16423.809995672756</v>
      </c>
      <c r="DO71" s="25">
        <f t="shared" si="1135"/>
        <v>679.19116456750612</v>
      </c>
      <c r="DP71" s="25">
        <f t="shared" si="1135"/>
        <v>954.23385031582256</v>
      </c>
      <c r="DQ71" s="25">
        <f t="shared" si="1135"/>
        <v>628.82219842951213</v>
      </c>
      <c r="DR71" s="25">
        <f t="shared" si="1135"/>
        <v>302.05466466034204</v>
      </c>
      <c r="DS71" s="25">
        <f t="shared" si="1135"/>
        <v>-26.074400499532658</v>
      </c>
      <c r="DT71" s="25">
        <f t="shared" si="1135"/>
        <v>-355.57067009757384</v>
      </c>
      <c r="DU71" s="25">
        <f t="shared" si="1135"/>
        <v>2077.5904252382361</v>
      </c>
      <c r="DV71" s="25">
        <f t="shared" si="1135"/>
        <v>1756.8594257474356</v>
      </c>
      <c r="DW71" s="25">
        <f t="shared" si="1135"/>
        <v>1434.7920470920899</v>
      </c>
      <c r="DX71" s="25">
        <f t="shared" si="1135"/>
        <v>1111.3827210256809</v>
      </c>
      <c r="DY71" s="25">
        <f t="shared" si="1135"/>
        <v>786.62585610066162</v>
      </c>
      <c r="DZ71" s="25">
        <f t="shared" ref="DZ71:GK71" si="1136">+DZ24+DZ25+DZ28+DZ37+DZ43</f>
        <v>460.5158375717881</v>
      </c>
      <c r="EA71" s="25">
        <f t="shared" si="1136"/>
        <v>9810.4231201519724</v>
      </c>
      <c r="EB71" s="25">
        <f t="shared" si="1136"/>
        <v>133.04702729904443</v>
      </c>
      <c r="EC71" s="25">
        <f t="shared" si="1136"/>
        <v>383.53190151047443</v>
      </c>
      <c r="ED71" s="25">
        <f t="shared" si="1136"/>
        <v>55.742324837475508</v>
      </c>
      <c r="EE71" s="25">
        <f t="shared" si="1136"/>
        <v>-273.41304173832782</v>
      </c>
      <c r="EF71" s="25">
        <f t="shared" si="1136"/>
        <v>-603.93988900819727</v>
      </c>
      <c r="EG71" s="25">
        <f t="shared" si="1136"/>
        <v>-935.84393147502419</v>
      </c>
      <c r="EH71" s="25">
        <f t="shared" si="1136"/>
        <v>1544.8695896794661</v>
      </c>
      <c r="EI71" s="25">
        <f t="shared" si="1136"/>
        <v>1221.9189200405042</v>
      </c>
      <c r="EJ71" s="25">
        <f t="shared" si="1136"/>
        <v>897.62262261138005</v>
      </c>
      <c r="EK71" s="25">
        <f t="shared" si="1136"/>
        <v>571.97509060963466</v>
      </c>
      <c r="EL71" s="25">
        <f t="shared" si="1136"/>
        <v>244.97069389121521</v>
      </c>
      <c r="EM71" s="25">
        <f t="shared" si="1136"/>
        <v>-83.396221146864491</v>
      </c>
      <c r="EN71" s="25">
        <f t="shared" si="1136"/>
        <v>3157.0850871107796</v>
      </c>
      <c r="EO71" s="25">
        <f t="shared" si="1136"/>
        <v>-413.13133166426951</v>
      </c>
      <c r="EP71" s="25">
        <f t="shared" si="1136"/>
        <v>-197.67692169818383</v>
      </c>
      <c r="EQ71" s="25">
        <f t="shared" si="1136"/>
        <v>-527.88820180121911</v>
      </c>
      <c r="ER71" s="25">
        <f t="shared" si="1136"/>
        <v>-859.4753622380174</v>
      </c>
      <c r="ES71" s="25">
        <f t="shared" si="1136"/>
        <v>-1192.4441358433019</v>
      </c>
      <c r="ET71" s="25">
        <f t="shared" si="1136"/>
        <v>-1526.8002793386086</v>
      </c>
      <c r="EU71" s="25">
        <f t="shared" si="1136"/>
        <v>1012.1042412603383</v>
      </c>
      <c r="EV71" s="25">
        <f t="shared" si="1136"/>
        <v>686.93371600296348</v>
      </c>
      <c r="EW71" s="25">
        <f t="shared" si="1136"/>
        <v>360.4083135570163</v>
      </c>
      <c r="EX71" s="25">
        <f t="shared" si="1136"/>
        <v>32.522388600877775</v>
      </c>
      <c r="EY71" s="25">
        <f t="shared" si="1136"/>
        <v>-296.72972770924503</v>
      </c>
      <c r="EZ71" s="25">
        <f t="shared" si="1136"/>
        <v>-627.35372783732646</v>
      </c>
      <c r="FA71" s="25">
        <f t="shared" si="1136"/>
        <v>-3549.5310287089778</v>
      </c>
      <c r="FB71" s="25">
        <f t="shared" si="1136"/>
        <v>-959.35532796594111</v>
      </c>
      <c r="FC71" s="25">
        <f t="shared" si="1136"/>
        <v>-792.88095308164532</v>
      </c>
      <c r="FD71" s="25">
        <f t="shared" si="1136"/>
        <v>-1125.5722499821118</v>
      </c>
      <c r="FE71" s="25">
        <f t="shared" si="1136"/>
        <v>-1459.6497606196629</v>
      </c>
      <c r="FF71" s="25">
        <f t="shared" si="1136"/>
        <v>-1795.1192608848712</v>
      </c>
      <c r="FG71" s="25">
        <f t="shared" si="1136"/>
        <v>-2131.9865507345176</v>
      </c>
      <c r="FH71" s="25">
        <f t="shared" si="1136"/>
        <v>479.279601493158</v>
      </c>
      <c r="FI71" s="25">
        <f t="shared" si="1136"/>
        <v>151.8889735700867</v>
      </c>
      <c r="FJ71" s="25">
        <f t="shared" si="1136"/>
        <v>-176.8657819693309</v>
      </c>
      <c r="FK71" s="25">
        <f t="shared" si="1136"/>
        <v>-506.9903489901626</v>
      </c>
      <c r="FL71" s="25">
        <f t="shared" si="1136"/>
        <v>-838.4904350402478</v>
      </c>
      <c r="FM71" s="25">
        <f t="shared" si="1136"/>
        <v>-1171.3717714488748</v>
      </c>
      <c r="FN71" s="25">
        <f t="shared" si="1136"/>
        <v>-10327.113865654119</v>
      </c>
      <c r="FO71" s="25">
        <f t="shared" si="1136"/>
        <v>-1505.6401134258715</v>
      </c>
      <c r="FP71" s="25">
        <f t="shared" si="1136"/>
        <v>-1406.7097221020526</v>
      </c>
      <c r="FQ71" s="25">
        <f t="shared" si="1136"/>
        <v>-1741.9586388734376</v>
      </c>
      <c r="FR71" s="25">
        <f t="shared" si="1136"/>
        <v>-2078.6044261313691</v>
      </c>
      <c r="FS71" s="25">
        <f t="shared" si="1136"/>
        <v>-2416.652904169543</v>
      </c>
      <c r="FT71" s="25">
        <f t="shared" si="1136"/>
        <v>-2756.1099175328754</v>
      </c>
      <c r="FU71" s="25">
        <f t="shared" si="1136"/>
        <v>-53.623942838197763</v>
      </c>
      <c r="FV71" s="25">
        <f t="shared" si="1136"/>
        <v>-446.27424882897975</v>
      </c>
      <c r="FW71" s="25">
        <f t="shared" si="1136"/>
        <v>-840.37646476475709</v>
      </c>
      <c r="FX71" s="25">
        <f t="shared" si="1136"/>
        <v>-1235.9366402703004</v>
      </c>
      <c r="FY71" s="25">
        <f t="shared" si="1136"/>
        <v>-1632.9608501771506</v>
      </c>
      <c r="FZ71" s="25">
        <f t="shared" si="1136"/>
        <v>-2031.4551946286465</v>
      </c>
      <c r="GA71" s="25">
        <f t="shared" si="1136"/>
        <v>-18146.30306374318</v>
      </c>
      <c r="GB71" s="25">
        <f t="shared" si="1136"/>
        <v>-2409.3298395894294</v>
      </c>
      <c r="GC71" s="25">
        <f t="shared" si="1136"/>
        <v>-2421.3623030196131</v>
      </c>
      <c r="GD71" s="25">
        <f t="shared" si="1136"/>
        <v>-2778.6735348377501</v>
      </c>
      <c r="GE71" s="25">
        <f t="shared" si="1136"/>
        <v>-3137.4735634551294</v>
      </c>
      <c r="GF71" s="25">
        <f t="shared" si="1136"/>
        <v>-3497.7685921917478</v>
      </c>
      <c r="GG71" s="25">
        <f t="shared" si="1136"/>
        <v>-3859.5648502147692</v>
      </c>
      <c r="GH71" s="25">
        <f t="shared" si="1136"/>
        <v>-363.3037424314424</v>
      </c>
      <c r="GI71" s="25">
        <f t="shared" si="1136"/>
        <v>-712.039730247129</v>
      </c>
      <c r="GJ71" s="25">
        <f t="shared" si="1136"/>
        <v>-1062.2287846787142</v>
      </c>
      <c r="GK71" s="25">
        <f t="shared" si="1136"/>
        <v>-1413.8769601704309</v>
      </c>
      <c r="GL71" s="25">
        <f t="shared" ref="GL71:IW71" si="1137">+GL24+GL25+GL28+GL37+GL43</f>
        <v>-1766.9903363933633</v>
      </c>
      <c r="GM71" s="25">
        <f t="shared" si="1137"/>
        <v>-2121.5750183505579</v>
      </c>
      <c r="GN71" s="25">
        <f t="shared" si="1137"/>
        <v>-25544.187255580076</v>
      </c>
      <c r="GO71" s="25">
        <f t="shared" si="1137"/>
        <v>7137.7958275548626</v>
      </c>
      <c r="GP71" s="25">
        <f t="shared" si="1137"/>
        <v>7.8980519901961082E-12</v>
      </c>
      <c r="GQ71" s="25">
        <f t="shared" si="1137"/>
        <v>8.1005661437908805E-12</v>
      </c>
      <c r="GR71" s="25">
        <f t="shared" si="1137"/>
        <v>8.1005661437908805E-12</v>
      </c>
      <c r="GS71" s="25">
        <f t="shared" si="1137"/>
        <v>8.1005661437908805E-12</v>
      </c>
      <c r="GT71" s="25">
        <f t="shared" si="1137"/>
        <v>8.1005661437908805E-12</v>
      </c>
      <c r="GU71" s="25">
        <f t="shared" si="1137"/>
        <v>8.1005661437908805E-12</v>
      </c>
      <c r="GV71" s="25">
        <f t="shared" si="1137"/>
        <v>8.1005661437908805E-12</v>
      </c>
      <c r="GW71" s="25">
        <f t="shared" si="1137"/>
        <v>8.1005661437908805E-12</v>
      </c>
      <c r="GX71" s="25">
        <f t="shared" si="1137"/>
        <v>8.1005661437908805E-12</v>
      </c>
      <c r="GY71" s="25">
        <f t="shared" si="1137"/>
        <v>8.1005661437908805E-12</v>
      </c>
      <c r="GZ71" s="25">
        <f t="shared" si="1137"/>
        <v>8.1005661437908805E-12</v>
      </c>
      <c r="HA71" s="25">
        <f t="shared" si="1137"/>
        <v>9.7206793725490566E-11</v>
      </c>
      <c r="HB71" s="25">
        <f t="shared" si="1137"/>
        <v>8.1005661437908805E-12</v>
      </c>
      <c r="HC71" s="25">
        <f t="shared" si="1137"/>
        <v>8.1005661437908805E-12</v>
      </c>
      <c r="HD71" s="25">
        <f t="shared" si="1137"/>
        <v>8.1005661437908805E-12</v>
      </c>
      <c r="HE71" s="25">
        <f t="shared" si="1137"/>
        <v>8.1005661437908805E-12</v>
      </c>
      <c r="HF71" s="25">
        <f t="shared" si="1137"/>
        <v>8.1005661437908805E-12</v>
      </c>
      <c r="HG71" s="25">
        <f t="shared" si="1137"/>
        <v>8.1005661437908805E-12</v>
      </c>
      <c r="HH71" s="25">
        <f t="shared" si="1137"/>
        <v>8.1005661437908805E-12</v>
      </c>
      <c r="HI71" s="25">
        <f t="shared" si="1137"/>
        <v>8.1005661437908805E-12</v>
      </c>
      <c r="HJ71" s="25">
        <f t="shared" si="1137"/>
        <v>8.1005661437908805E-12</v>
      </c>
      <c r="HK71" s="25">
        <f t="shared" si="1137"/>
        <v>8.1005661437908805E-12</v>
      </c>
      <c r="HL71" s="25">
        <f t="shared" si="1137"/>
        <v>8.1005661437908805E-12</v>
      </c>
      <c r="HM71" s="25">
        <f t="shared" si="1137"/>
        <v>8.1005661437908805E-12</v>
      </c>
      <c r="HN71" s="25">
        <f t="shared" si="1137"/>
        <v>9.7206793725490566E-11</v>
      </c>
      <c r="HO71" s="25">
        <f t="shared" si="1137"/>
        <v>8.1005661437908805E-12</v>
      </c>
      <c r="HP71" s="25">
        <f t="shared" si="1137"/>
        <v>8.1005661437908805E-12</v>
      </c>
      <c r="HQ71" s="25">
        <f t="shared" si="1137"/>
        <v>8.1005661437908805E-12</v>
      </c>
      <c r="HR71" s="25">
        <f t="shared" si="1137"/>
        <v>8.1005661437908805E-12</v>
      </c>
      <c r="HS71" s="25">
        <f t="shared" si="1137"/>
        <v>8.1005661437908805E-12</v>
      </c>
      <c r="HT71" s="25">
        <f t="shared" si="1137"/>
        <v>8.1005661437908805E-12</v>
      </c>
      <c r="HU71" s="25">
        <f t="shared" si="1137"/>
        <v>8.1005661437908805E-12</v>
      </c>
      <c r="HV71" s="25">
        <f t="shared" si="1137"/>
        <v>8.1005661437908805E-12</v>
      </c>
      <c r="HW71" s="25">
        <f t="shared" si="1137"/>
        <v>8.1005661437908805E-12</v>
      </c>
      <c r="HX71" s="25">
        <f t="shared" si="1137"/>
        <v>8.1005661437908805E-12</v>
      </c>
      <c r="HY71" s="25">
        <f t="shared" si="1137"/>
        <v>8.1005661437908805E-12</v>
      </c>
      <c r="HZ71" s="25">
        <f t="shared" si="1137"/>
        <v>8.1005661437908805E-12</v>
      </c>
      <c r="IA71" s="25">
        <f t="shared" si="1137"/>
        <v>9.7206793725490566E-11</v>
      </c>
      <c r="IB71" s="25">
        <f t="shared" si="1137"/>
        <v>8.1005661437908805E-12</v>
      </c>
      <c r="IC71" s="25">
        <f t="shared" si="1137"/>
        <v>8.1005661437908805E-12</v>
      </c>
      <c r="ID71" s="25">
        <f t="shared" si="1137"/>
        <v>8.1005661437908805E-12</v>
      </c>
      <c r="IE71" s="25">
        <f t="shared" si="1137"/>
        <v>8.1005661437908805E-12</v>
      </c>
      <c r="IF71" s="25">
        <f t="shared" si="1137"/>
        <v>8.1005661437908805E-12</v>
      </c>
      <c r="IG71" s="25">
        <f t="shared" si="1137"/>
        <v>8.1005661437908805E-12</v>
      </c>
      <c r="IH71" s="25">
        <f t="shared" si="1137"/>
        <v>8.1005661437908805E-12</v>
      </c>
      <c r="II71" s="25">
        <f t="shared" si="1137"/>
        <v>8.1005661437908805E-12</v>
      </c>
      <c r="IJ71" s="25">
        <f t="shared" si="1137"/>
        <v>8.1005661437908805E-12</v>
      </c>
      <c r="IK71" s="25">
        <f t="shared" si="1137"/>
        <v>8.1005661437908805E-12</v>
      </c>
      <c r="IL71" s="25">
        <f t="shared" si="1137"/>
        <v>8.1005661437908805E-12</v>
      </c>
      <c r="IM71" s="25">
        <f t="shared" si="1137"/>
        <v>8.1005661437908805E-12</v>
      </c>
      <c r="IN71" s="25">
        <f t="shared" si="1137"/>
        <v>9.7206793725490566E-11</v>
      </c>
      <c r="IO71" s="25">
        <f t="shared" si="1137"/>
        <v>8.1005661437908805E-12</v>
      </c>
      <c r="IP71" s="25">
        <f t="shared" si="1137"/>
        <v>8.1005661437908805E-12</v>
      </c>
      <c r="IQ71" s="25">
        <f t="shared" si="1137"/>
        <v>8.1005661437908805E-12</v>
      </c>
      <c r="IR71" s="25">
        <f t="shared" si="1137"/>
        <v>8.1005661437908805E-12</v>
      </c>
      <c r="IS71" s="25">
        <f t="shared" si="1137"/>
        <v>8.1005661437908805E-12</v>
      </c>
      <c r="IT71" s="25">
        <f t="shared" si="1137"/>
        <v>8.1005661437908805E-12</v>
      </c>
      <c r="IU71" s="25">
        <f t="shared" si="1137"/>
        <v>8.1005661437908805E-12</v>
      </c>
      <c r="IV71" s="25">
        <f t="shared" si="1137"/>
        <v>8.1005661437908805E-12</v>
      </c>
      <c r="IW71" s="25">
        <f t="shared" si="1137"/>
        <v>8.1005661437908805E-12</v>
      </c>
      <c r="IX71" s="25">
        <f t="shared" ref="IX71:LN71" si="1138">+IX24+IX25+IX28+IX37+IX43</f>
        <v>8.1005661437908805E-12</v>
      </c>
      <c r="IY71" s="25">
        <f t="shared" si="1138"/>
        <v>8.1005661437908805E-12</v>
      </c>
      <c r="IZ71" s="25">
        <f t="shared" si="1138"/>
        <v>8.1005661437908805E-12</v>
      </c>
      <c r="JA71" s="25">
        <f t="shared" si="1138"/>
        <v>9.7206793725490566E-11</v>
      </c>
      <c r="JB71" s="25">
        <f t="shared" si="1138"/>
        <v>8.1005661437908805E-12</v>
      </c>
      <c r="JC71" s="25">
        <f t="shared" si="1138"/>
        <v>8.1005661437908805E-12</v>
      </c>
      <c r="JD71" s="25">
        <f t="shared" si="1138"/>
        <v>8.1005661437908805E-12</v>
      </c>
      <c r="JE71" s="25">
        <f t="shared" si="1138"/>
        <v>8.1005661437908805E-12</v>
      </c>
      <c r="JF71" s="25">
        <f t="shared" si="1138"/>
        <v>8.1005661437908805E-12</v>
      </c>
      <c r="JG71" s="25">
        <f t="shared" si="1138"/>
        <v>8.1005661437908805E-12</v>
      </c>
      <c r="JH71" s="25">
        <f t="shared" si="1138"/>
        <v>8.1005661437908805E-12</v>
      </c>
      <c r="JI71" s="25">
        <f t="shared" si="1138"/>
        <v>8.1005661437908805E-12</v>
      </c>
      <c r="JJ71" s="25">
        <f t="shared" si="1138"/>
        <v>8.1005661437908805E-12</v>
      </c>
      <c r="JK71" s="25">
        <f t="shared" si="1138"/>
        <v>8.1005661437908805E-12</v>
      </c>
      <c r="JL71" s="25">
        <f t="shared" si="1138"/>
        <v>8.1005661437908805E-12</v>
      </c>
      <c r="JM71" s="25">
        <f t="shared" si="1138"/>
        <v>8.1005661437908805E-12</v>
      </c>
      <c r="JN71" s="25">
        <f t="shared" si="1138"/>
        <v>9.7206793725490566E-11</v>
      </c>
      <c r="JO71" s="25">
        <f t="shared" si="1138"/>
        <v>8.1005661437908805E-12</v>
      </c>
      <c r="JP71" s="25">
        <f t="shared" si="1138"/>
        <v>8.1005661437908805E-12</v>
      </c>
      <c r="JQ71" s="25">
        <f t="shared" si="1138"/>
        <v>8.1005661437908805E-12</v>
      </c>
      <c r="JR71" s="25">
        <f t="shared" si="1138"/>
        <v>8.1005661437908805E-12</v>
      </c>
      <c r="JS71" s="25">
        <f t="shared" si="1138"/>
        <v>8.1005661437908805E-12</v>
      </c>
      <c r="JT71" s="25">
        <f t="shared" si="1138"/>
        <v>8.1005661437908805E-12</v>
      </c>
      <c r="JU71" s="25">
        <f t="shared" si="1138"/>
        <v>8.1005661437908805E-12</v>
      </c>
      <c r="JV71" s="25">
        <f t="shared" si="1138"/>
        <v>8.1005661437908805E-12</v>
      </c>
      <c r="JW71" s="25">
        <f t="shared" si="1138"/>
        <v>8.1005661437908805E-12</v>
      </c>
      <c r="JX71" s="25">
        <f t="shared" si="1138"/>
        <v>8.1005661437908805E-12</v>
      </c>
      <c r="JY71" s="25">
        <f t="shared" si="1138"/>
        <v>8.1005661437908805E-12</v>
      </c>
      <c r="JZ71" s="25">
        <f t="shared" si="1138"/>
        <v>8.1005661437908805E-12</v>
      </c>
      <c r="KA71" s="25">
        <f t="shared" si="1138"/>
        <v>9.7206793725490566E-11</v>
      </c>
      <c r="KB71" s="25">
        <f t="shared" si="1138"/>
        <v>8.1005661437908805E-12</v>
      </c>
      <c r="KC71" s="25">
        <f t="shared" si="1138"/>
        <v>8.1005661437908805E-12</v>
      </c>
      <c r="KD71" s="25">
        <f t="shared" si="1138"/>
        <v>8.1005661437908805E-12</v>
      </c>
      <c r="KE71" s="25">
        <f t="shared" si="1138"/>
        <v>8.1005661437908805E-12</v>
      </c>
      <c r="KF71" s="25">
        <f t="shared" si="1138"/>
        <v>8.1005661437908805E-12</v>
      </c>
      <c r="KG71" s="25">
        <f t="shared" si="1138"/>
        <v>8.1005661437908805E-12</v>
      </c>
      <c r="KH71" s="25">
        <f t="shared" si="1138"/>
        <v>8.1005661437908805E-12</v>
      </c>
      <c r="KI71" s="25">
        <f t="shared" si="1138"/>
        <v>8.1005661437908805E-12</v>
      </c>
      <c r="KJ71" s="25">
        <f t="shared" si="1138"/>
        <v>8.1005661437908805E-12</v>
      </c>
      <c r="KK71" s="25">
        <f t="shared" si="1138"/>
        <v>8.1005661437908805E-12</v>
      </c>
      <c r="KL71" s="25">
        <f t="shared" si="1138"/>
        <v>8.1005661437908805E-12</v>
      </c>
      <c r="KM71" s="25">
        <f t="shared" si="1138"/>
        <v>8.1005661437908805E-12</v>
      </c>
      <c r="KN71" s="25">
        <f t="shared" si="1138"/>
        <v>9.7206793725490566E-11</v>
      </c>
      <c r="KO71" s="25">
        <f t="shared" si="1138"/>
        <v>8.1005661437908805E-12</v>
      </c>
      <c r="KP71" s="25">
        <f t="shared" si="1138"/>
        <v>8.1005661437908805E-12</v>
      </c>
      <c r="KQ71" s="25">
        <f t="shared" si="1138"/>
        <v>8.1005661437908805E-12</v>
      </c>
      <c r="KR71" s="25">
        <f t="shared" si="1138"/>
        <v>8.1005661437908805E-12</v>
      </c>
      <c r="KS71" s="25">
        <f t="shared" si="1138"/>
        <v>8.1005661437908805E-12</v>
      </c>
      <c r="KT71" s="25">
        <f t="shared" si="1138"/>
        <v>8.1005661437908805E-12</v>
      </c>
      <c r="KU71" s="25">
        <f t="shared" si="1138"/>
        <v>8.1005661437908805E-12</v>
      </c>
      <c r="KV71" s="25">
        <f t="shared" si="1138"/>
        <v>8.1005661437908805E-12</v>
      </c>
      <c r="KW71" s="25">
        <f t="shared" si="1138"/>
        <v>8.1005661437908805E-12</v>
      </c>
      <c r="KX71" s="25">
        <f t="shared" si="1138"/>
        <v>8.1005661437908805E-12</v>
      </c>
      <c r="KY71" s="25">
        <f t="shared" si="1138"/>
        <v>8.1005661437908805E-12</v>
      </c>
      <c r="KZ71" s="25">
        <f t="shared" si="1138"/>
        <v>8.1005661437908805E-12</v>
      </c>
      <c r="LA71" s="25">
        <f t="shared" si="1138"/>
        <v>9.7206793725490566E-11</v>
      </c>
      <c r="LB71" s="25">
        <f t="shared" si="1138"/>
        <v>8.1005661437908805E-12</v>
      </c>
      <c r="LC71" s="25">
        <f t="shared" si="1138"/>
        <v>8.1005661437908805E-12</v>
      </c>
      <c r="LD71" s="25">
        <f t="shared" si="1138"/>
        <v>8.1005661437908805E-12</v>
      </c>
      <c r="LE71" s="25">
        <f t="shared" si="1138"/>
        <v>8.1005661437908805E-12</v>
      </c>
      <c r="LF71" s="25">
        <f t="shared" si="1138"/>
        <v>8.1005661437908805E-12</v>
      </c>
      <c r="LG71" s="25">
        <f t="shared" si="1138"/>
        <v>8.1005661437908805E-12</v>
      </c>
      <c r="LH71" s="25">
        <f t="shared" si="1138"/>
        <v>8.1005661437908805E-12</v>
      </c>
      <c r="LI71" s="25">
        <f t="shared" si="1138"/>
        <v>8.1005661437908805E-12</v>
      </c>
      <c r="LJ71" s="25">
        <f t="shared" si="1138"/>
        <v>8.1005661437908805E-12</v>
      </c>
      <c r="LK71" s="25">
        <f t="shared" si="1138"/>
        <v>8.1005661437908805E-12</v>
      </c>
      <c r="LL71" s="25">
        <f t="shared" si="1138"/>
        <v>8.1005661437908805E-12</v>
      </c>
      <c r="LM71" s="25">
        <f t="shared" si="1138"/>
        <v>8.1005661437908805E-12</v>
      </c>
      <c r="LN71" s="25">
        <f t="shared" si="1138"/>
        <v>9.7206793725490566E-11</v>
      </c>
    </row>
    <row r="72" spans="1:326">
      <c r="A72" s="3" t="s">
        <v>265</v>
      </c>
      <c r="B72" s="3">
        <f>+'27 VAS skaičiavimai'!$B$15/12</f>
        <v>0</v>
      </c>
      <c r="C72" s="3">
        <f>+'27 VAS skaičiavimai'!$B$15/12</f>
        <v>0</v>
      </c>
      <c r="D72" s="3">
        <f>+'27 VAS skaičiavimai'!$B$15/12</f>
        <v>0</v>
      </c>
      <c r="E72" s="3">
        <f>+'27 VAS skaičiavimai'!$B$15/12</f>
        <v>0</v>
      </c>
      <c r="F72" s="3">
        <f>+'27 VAS skaičiavimai'!$B$15/12</f>
        <v>0</v>
      </c>
      <c r="G72" s="3">
        <f>+'27 VAS skaičiavimai'!$B$15/12</f>
        <v>0</v>
      </c>
      <c r="H72" s="3">
        <f>+'27 VAS skaičiavimai'!$B$15/12</f>
        <v>0</v>
      </c>
      <c r="I72" s="3">
        <f>+'27 VAS skaičiavimai'!$B$15/12</f>
        <v>0</v>
      </c>
      <c r="J72" s="3">
        <f>+'27 VAS skaičiavimai'!$B$15/12</f>
        <v>0</v>
      </c>
      <c r="K72" s="3">
        <f>+'27 VAS skaičiavimai'!$B$15/12</f>
        <v>0</v>
      </c>
      <c r="L72" s="3">
        <f>+'27 VAS skaičiavimai'!$B$15/12</f>
        <v>0</v>
      </c>
      <c r="M72" s="3">
        <f>+'27 VAS skaičiavimai'!$B$15/12</f>
        <v>0</v>
      </c>
      <c r="N72" s="25">
        <f>SUM(B72:M72)</f>
        <v>0</v>
      </c>
      <c r="O72" s="25">
        <f>+'27 VAS skaičiavimai'!$C$15/12</f>
        <v>-10208.241560051567</v>
      </c>
      <c r="P72" s="25">
        <f>+'27 VAS skaičiavimai'!$C$15/12</f>
        <v>-10208.241560051567</v>
      </c>
      <c r="Q72" s="25">
        <f>+'27 VAS skaičiavimai'!$C$15/12</f>
        <v>-10208.241560051567</v>
      </c>
      <c r="R72" s="25">
        <f>+'27 VAS skaičiavimai'!$C$15/12</f>
        <v>-10208.241560051567</v>
      </c>
      <c r="S72" s="25">
        <f>+'27 VAS skaičiavimai'!$C$15/12</f>
        <v>-10208.241560051567</v>
      </c>
      <c r="T72" s="25">
        <f>+'27 VAS skaičiavimai'!$C$15/12</f>
        <v>-10208.241560051567</v>
      </c>
      <c r="U72" s="25">
        <f>+'27 VAS skaičiavimai'!$C$15/12</f>
        <v>-10208.241560051567</v>
      </c>
      <c r="V72" s="25">
        <f>+'27 VAS skaičiavimai'!$C$15/12</f>
        <v>-10208.241560051567</v>
      </c>
      <c r="W72" s="25">
        <f>+'27 VAS skaičiavimai'!$C$15/12</f>
        <v>-10208.241560051567</v>
      </c>
      <c r="X72" s="25">
        <f>+'27 VAS skaičiavimai'!$C$15/12</f>
        <v>-10208.241560051567</v>
      </c>
      <c r="Y72" s="25">
        <f>+'27 VAS skaičiavimai'!$C$15/12</f>
        <v>-10208.241560051567</v>
      </c>
      <c r="Z72" s="25">
        <f>+'27 VAS skaičiavimai'!$C$15/12</f>
        <v>-10208.241560051567</v>
      </c>
      <c r="AA72" s="25">
        <f>SUM(O72:Z72)</f>
        <v>-122498.8987206188</v>
      </c>
      <c r="AB72" s="25">
        <f>+'27 VAS skaičiavimai'!$D$15/12</f>
        <v>-47570.375690837776</v>
      </c>
      <c r="AC72" s="25">
        <f>+'27 VAS skaičiavimai'!$D$15/12</f>
        <v>-47570.375690837776</v>
      </c>
      <c r="AD72" s="25">
        <f>+'27 VAS skaičiavimai'!$D$15/12</f>
        <v>-47570.375690837776</v>
      </c>
      <c r="AE72" s="25">
        <f>+'27 VAS skaičiavimai'!$D$15/12</f>
        <v>-47570.375690837776</v>
      </c>
      <c r="AF72" s="25">
        <f>+'27 VAS skaičiavimai'!$D$15/12</f>
        <v>-47570.375690837776</v>
      </c>
      <c r="AG72" s="25">
        <f>+'27 VAS skaičiavimai'!$D$15/12</f>
        <v>-47570.375690837776</v>
      </c>
      <c r="AH72" s="25">
        <f>+'27 VAS skaičiavimai'!$D$15/12</f>
        <v>-47570.375690837776</v>
      </c>
      <c r="AI72" s="25">
        <f>+'27 VAS skaičiavimai'!$D$15/12</f>
        <v>-47570.375690837776</v>
      </c>
      <c r="AJ72" s="25">
        <f>+'27 VAS skaičiavimai'!$D$15/12</f>
        <v>-47570.375690837776</v>
      </c>
      <c r="AK72" s="25">
        <f>+'27 VAS skaičiavimai'!$D$15/12</f>
        <v>-47570.375690837776</v>
      </c>
      <c r="AL72" s="25">
        <f>+'27 VAS skaičiavimai'!$D$15/12</f>
        <v>-47570.375690837776</v>
      </c>
      <c r="AM72" s="25">
        <f>+'27 VAS skaičiavimai'!$D$15/12</f>
        <v>-47570.375690837776</v>
      </c>
      <c r="AN72" s="25">
        <f t="shared" ref="AN72" si="1139">SUM(AB72:AM72)</f>
        <v>-570844.50829005346</v>
      </c>
      <c r="AO72" s="25">
        <f>+'27 VAS skaičiavimai'!$E$15/12</f>
        <v>-86929.122354568026</v>
      </c>
      <c r="AP72" s="25">
        <f>+'27 VAS skaičiavimai'!$E$15/12</f>
        <v>-86929.122354568026</v>
      </c>
      <c r="AQ72" s="25">
        <f>+'27 VAS skaičiavimai'!$E$15/12</f>
        <v>-86929.122354568026</v>
      </c>
      <c r="AR72" s="25">
        <f>+'27 VAS skaičiavimai'!$E$15/12</f>
        <v>-86929.122354568026</v>
      </c>
      <c r="AS72" s="25">
        <f>+'27 VAS skaičiavimai'!$E$15/12</f>
        <v>-86929.122354568026</v>
      </c>
      <c r="AT72" s="25">
        <f>+'27 VAS skaičiavimai'!$E$15/12</f>
        <v>-86929.122354568026</v>
      </c>
      <c r="AU72" s="25">
        <f>+'27 VAS skaičiavimai'!$E$15/12</f>
        <v>-86929.122354568026</v>
      </c>
      <c r="AV72" s="25">
        <f>+'27 VAS skaičiavimai'!$E$15/12</f>
        <v>-86929.122354568026</v>
      </c>
      <c r="AW72" s="25">
        <f>+'27 VAS skaičiavimai'!$E$15/12</f>
        <v>-86929.122354568026</v>
      </c>
      <c r="AX72" s="25">
        <f>+'27 VAS skaičiavimai'!$E$15/12</f>
        <v>-86929.122354568026</v>
      </c>
      <c r="AY72" s="25">
        <f>+'27 VAS skaičiavimai'!$E$15/12</f>
        <v>-86929.122354568026</v>
      </c>
      <c r="AZ72" s="25">
        <f>+'27 VAS skaičiavimai'!$E$15/12</f>
        <v>-86929.122354568026</v>
      </c>
      <c r="BA72" s="25">
        <f t="shared" ref="BA72" si="1140">SUM(AO72:AZ72)</f>
        <v>-1043149.4682548161</v>
      </c>
      <c r="BB72" s="25">
        <f>+'27 VAS skaičiavimai'!$F$15/12</f>
        <v>-86318.964820225388</v>
      </c>
      <c r="BC72" s="25">
        <f>+'27 VAS skaičiavimai'!$F$15/12</f>
        <v>-86318.964820225388</v>
      </c>
      <c r="BD72" s="25">
        <f>+'27 VAS skaičiavimai'!$F$15/12</f>
        <v>-86318.964820225388</v>
      </c>
      <c r="BE72" s="25">
        <f>+'27 VAS skaičiavimai'!$F$15/12</f>
        <v>-86318.964820225388</v>
      </c>
      <c r="BF72" s="25">
        <f>+'27 VAS skaičiavimai'!$F$15/12</f>
        <v>-86318.964820225388</v>
      </c>
      <c r="BG72" s="25">
        <f>+'27 VAS skaičiavimai'!$F$15/12</f>
        <v>-86318.964820225388</v>
      </c>
      <c r="BH72" s="25">
        <f>+'27 VAS skaičiavimai'!$F$15/12</f>
        <v>-86318.964820225388</v>
      </c>
      <c r="BI72" s="25">
        <f>+'27 VAS skaičiavimai'!$F$15/12</f>
        <v>-86318.964820225388</v>
      </c>
      <c r="BJ72" s="25">
        <f>+'27 VAS skaičiavimai'!$F$15/12</f>
        <v>-86318.964820225388</v>
      </c>
      <c r="BK72" s="25">
        <f>+'27 VAS skaičiavimai'!$F$15/12</f>
        <v>-86318.964820225388</v>
      </c>
      <c r="BL72" s="25">
        <f>+'27 VAS skaičiavimai'!$F$15/12</f>
        <v>-86318.964820225388</v>
      </c>
      <c r="BM72" s="25">
        <f>+'27 VAS skaičiavimai'!$F$15/12</f>
        <v>-86318.964820225388</v>
      </c>
      <c r="BN72" s="25">
        <f t="shared" ref="BN72" si="1141">SUM(BB72:BM72)</f>
        <v>-1035827.5778427046</v>
      </c>
      <c r="BO72" s="25">
        <f>+'27 VAS skaičiavimai'!$G$15/12</f>
        <v>-85375.633095772311</v>
      </c>
      <c r="BP72" s="25">
        <f>+'27 VAS skaičiavimai'!$G$15/12</f>
        <v>-85375.633095772311</v>
      </c>
      <c r="BQ72" s="25">
        <f>+'27 VAS skaičiavimai'!$G$15/12</f>
        <v>-85375.633095772311</v>
      </c>
      <c r="BR72" s="25">
        <f>+'27 VAS skaičiavimai'!$G$15/12</f>
        <v>-85375.633095772311</v>
      </c>
      <c r="BS72" s="25">
        <f>+'27 VAS skaičiavimai'!$G$15/12</f>
        <v>-85375.633095772311</v>
      </c>
      <c r="BT72" s="25">
        <f>+'27 VAS skaičiavimai'!$G$15/12</f>
        <v>-85375.633095772311</v>
      </c>
      <c r="BU72" s="25">
        <f>+'27 VAS skaičiavimai'!$G$15/12</f>
        <v>-85375.633095772311</v>
      </c>
      <c r="BV72" s="25">
        <f>+'27 VAS skaičiavimai'!$G$15/12</f>
        <v>-85375.633095772311</v>
      </c>
      <c r="BW72" s="25">
        <f>+'27 VAS skaičiavimai'!$G$15/12</f>
        <v>-85375.633095772311</v>
      </c>
      <c r="BX72" s="25">
        <f>+'27 VAS skaičiavimai'!$G$15/12</f>
        <v>-85375.633095772311</v>
      </c>
      <c r="BY72" s="25">
        <f>+'27 VAS skaičiavimai'!$G$15/12</f>
        <v>-85375.633095772311</v>
      </c>
      <c r="BZ72" s="25">
        <f>+'27 VAS skaičiavimai'!$G$15/12</f>
        <v>-85375.633095772311</v>
      </c>
      <c r="CA72" s="25">
        <f t="shared" ref="CA72" si="1142">SUM(BO72:BZ72)</f>
        <v>-1024507.5971492679</v>
      </c>
      <c r="CB72" s="25">
        <f>+'27 VAS skaičiavimai'!$H$15/12</f>
        <v>-83986.275521930613</v>
      </c>
      <c r="CC72" s="25">
        <f>+'27 VAS skaičiavimai'!$H$15/12</f>
        <v>-83986.275521930613</v>
      </c>
      <c r="CD72" s="25">
        <f>+'27 VAS skaičiavimai'!$H$15/12</f>
        <v>-83986.275521930613</v>
      </c>
      <c r="CE72" s="25">
        <f>+'27 VAS skaičiavimai'!$H$15/12</f>
        <v>-83986.275521930613</v>
      </c>
      <c r="CF72" s="25">
        <f>+'27 VAS skaičiavimai'!$H$15/12</f>
        <v>-83986.275521930613</v>
      </c>
      <c r="CG72" s="25">
        <f>+'27 VAS skaičiavimai'!$H$15/12</f>
        <v>-83986.275521930613</v>
      </c>
      <c r="CH72" s="25">
        <f>+'27 VAS skaičiavimai'!$H$15/12</f>
        <v>-83986.275521930613</v>
      </c>
      <c r="CI72" s="25">
        <f>+'27 VAS skaičiavimai'!$H$15/12</f>
        <v>-83986.275521930613</v>
      </c>
      <c r="CJ72" s="25">
        <f>+'27 VAS skaičiavimai'!$H$15/12</f>
        <v>-83986.275521930613</v>
      </c>
      <c r="CK72" s="25">
        <f>+'27 VAS skaičiavimai'!$H$15/12</f>
        <v>-83986.275521930613</v>
      </c>
      <c r="CL72" s="25">
        <f>+'27 VAS skaičiavimai'!$H$15/12</f>
        <v>-83986.275521930613</v>
      </c>
      <c r="CM72" s="25">
        <f>+'27 VAS skaičiavimai'!$H$15/12</f>
        <v>-83986.275521930613</v>
      </c>
      <c r="CN72" s="25">
        <f t="shared" ref="CN72" si="1143">SUM(CB72:CM72)</f>
        <v>-1007835.3062631675</v>
      </c>
      <c r="CO72" s="25">
        <f>+'27 VAS skaičiavimai'!$I$15/12</f>
        <v>-82001.055423405793</v>
      </c>
      <c r="CP72" s="25">
        <f>+'27 VAS skaičiavimai'!$I$15/12</f>
        <v>-82001.055423405793</v>
      </c>
      <c r="CQ72" s="25">
        <f>+'27 VAS skaičiavimai'!$I$15/12</f>
        <v>-82001.055423405793</v>
      </c>
      <c r="CR72" s="25">
        <f>+'27 VAS skaičiavimai'!$I$15/12</f>
        <v>-82001.055423405793</v>
      </c>
      <c r="CS72" s="25">
        <f>+'27 VAS skaičiavimai'!$I$15/12</f>
        <v>-82001.055423405793</v>
      </c>
      <c r="CT72" s="25">
        <f>+'27 VAS skaičiavimai'!$I$15/12</f>
        <v>-82001.055423405793</v>
      </c>
      <c r="CU72" s="25">
        <f>+'27 VAS skaičiavimai'!$I$15/12</f>
        <v>-82001.055423405793</v>
      </c>
      <c r="CV72" s="25">
        <f>+'27 VAS skaičiavimai'!$I$15/12</f>
        <v>-82001.055423405793</v>
      </c>
      <c r="CW72" s="25">
        <f>+'27 VAS skaičiavimai'!$I$15/12</f>
        <v>-82001.055423405793</v>
      </c>
      <c r="CX72" s="25">
        <f>+'27 VAS skaičiavimai'!$I$15/12</f>
        <v>-82001.055423405793</v>
      </c>
      <c r="CY72" s="25">
        <f>+'27 VAS skaičiavimai'!$I$15/12</f>
        <v>-82001.055423405793</v>
      </c>
      <c r="CZ72" s="25">
        <f>+'27 VAS skaičiavimai'!$I$15/12</f>
        <v>-82001.055423405793</v>
      </c>
      <c r="DA72" s="25">
        <f t="shared" ref="DA72" si="1144">SUM(CO72:CZ72)</f>
        <v>-984012.66508086969</v>
      </c>
      <c r="DB72" s="25">
        <f>+'27 VAS skaičiavimai'!$J$15/12</f>
        <v>-79221.065831441796</v>
      </c>
      <c r="DC72" s="25">
        <f>+'27 VAS skaičiavimai'!$J$15/12</f>
        <v>-79221.065831441796</v>
      </c>
      <c r="DD72" s="25">
        <f>+'27 VAS skaičiavimai'!$J$15/12</f>
        <v>-79221.065831441796</v>
      </c>
      <c r="DE72" s="25">
        <f>+'27 VAS skaičiavimai'!$J$15/12</f>
        <v>-79221.065831441796</v>
      </c>
      <c r="DF72" s="25">
        <f>+'27 VAS skaičiavimai'!$J$15/12</f>
        <v>-79221.065831441796</v>
      </c>
      <c r="DG72" s="25">
        <f>+'27 VAS skaičiavimai'!$J$15/12</f>
        <v>-79221.065831441796</v>
      </c>
      <c r="DH72" s="25">
        <f>+'27 VAS skaičiavimai'!$J$15/12</f>
        <v>-79221.065831441796</v>
      </c>
      <c r="DI72" s="25">
        <f>+'27 VAS skaičiavimai'!$J$15/12</f>
        <v>-79221.065831441796</v>
      </c>
      <c r="DJ72" s="25">
        <f>+'27 VAS skaičiavimai'!$J$15/12</f>
        <v>-79221.065831441796</v>
      </c>
      <c r="DK72" s="25">
        <f>+'27 VAS skaičiavimai'!$J$15/12</f>
        <v>-79221.065831441796</v>
      </c>
      <c r="DL72" s="25">
        <f>+'27 VAS skaičiavimai'!$J$15/12</f>
        <v>-79221.065831441796</v>
      </c>
      <c r="DM72" s="25">
        <f>+'27 VAS skaičiavimai'!$J$15/12</f>
        <v>-79221.065831441796</v>
      </c>
      <c r="DN72" s="25">
        <f t="shared" ref="DN72" si="1145">SUM(DB72:DM72)</f>
        <v>-950652.78997730149</v>
      </c>
      <c r="DO72" s="25">
        <f>+'27 VAS skaičiavimai'!$K$15/12</f>
        <v>-75382.29627614365</v>
      </c>
      <c r="DP72" s="25">
        <f>+'27 VAS skaičiavimai'!$K$15/12</f>
        <v>-75382.29627614365</v>
      </c>
      <c r="DQ72" s="25">
        <f>+'27 VAS skaičiavimai'!$K$15/12</f>
        <v>-75382.29627614365</v>
      </c>
      <c r="DR72" s="25">
        <f>+'27 VAS skaičiavimai'!$K$15/12</f>
        <v>-75382.29627614365</v>
      </c>
      <c r="DS72" s="25">
        <f>+'27 VAS skaičiavimai'!$K$15/12</f>
        <v>-75382.29627614365</v>
      </c>
      <c r="DT72" s="25">
        <f>+'27 VAS skaičiavimai'!$K$15/12</f>
        <v>-75382.29627614365</v>
      </c>
      <c r="DU72" s="25">
        <f>+'27 VAS skaičiavimai'!$K$15/12</f>
        <v>-75382.29627614365</v>
      </c>
      <c r="DV72" s="25">
        <f>+'27 VAS skaičiavimai'!$K$15/12</f>
        <v>-75382.29627614365</v>
      </c>
      <c r="DW72" s="25">
        <f>+'27 VAS skaičiavimai'!$K$15/12</f>
        <v>-75382.29627614365</v>
      </c>
      <c r="DX72" s="25">
        <f>+'27 VAS skaičiavimai'!$K$15/12</f>
        <v>-75382.29627614365</v>
      </c>
      <c r="DY72" s="25">
        <f>+'27 VAS skaičiavimai'!$K$15/12</f>
        <v>-75382.29627614365</v>
      </c>
      <c r="DZ72" s="25">
        <f>+'27 VAS skaičiavimai'!$K$15/12</f>
        <v>-75382.29627614365</v>
      </c>
      <c r="EA72" s="25">
        <f t="shared" ref="EA72" si="1146">SUM(DO72:DZ72)</f>
        <v>-904587.55531372374</v>
      </c>
      <c r="EB72" s="25">
        <f>+'27 VAS skaičiavimai'!$L$15/12</f>
        <v>-70134.361999699919</v>
      </c>
      <c r="EC72" s="25">
        <f>+'27 VAS skaičiavimai'!$L$15/12</f>
        <v>-70134.361999699919</v>
      </c>
      <c r="ED72" s="25">
        <f>+'27 VAS skaičiavimai'!$L$15/12</f>
        <v>-70134.361999699919</v>
      </c>
      <c r="EE72" s="25">
        <f>+'27 VAS skaičiavimai'!$L$15/12</f>
        <v>-70134.361999699919</v>
      </c>
      <c r="EF72" s="25">
        <f>+'27 VAS skaičiavimai'!$L$15/12</f>
        <v>-70134.361999699919</v>
      </c>
      <c r="EG72" s="25">
        <f>+'27 VAS skaičiavimai'!$L$15/12</f>
        <v>-70134.361999699919</v>
      </c>
      <c r="EH72" s="25">
        <f>+'27 VAS skaičiavimai'!$L$15/12</f>
        <v>-70134.361999699919</v>
      </c>
      <c r="EI72" s="25">
        <f>+'27 VAS skaičiavimai'!$L$15/12</f>
        <v>-70134.361999699919</v>
      </c>
      <c r="EJ72" s="25">
        <f>+'27 VAS skaičiavimai'!$L$15/12</f>
        <v>-70134.361999699919</v>
      </c>
      <c r="EK72" s="25">
        <f>+'27 VAS skaičiavimai'!$L$15/12</f>
        <v>-70134.361999699919</v>
      </c>
      <c r="EL72" s="25">
        <f>+'27 VAS skaičiavimai'!$L$15/12</f>
        <v>-70134.361999699919</v>
      </c>
      <c r="EM72" s="25">
        <f>+'27 VAS skaičiavimai'!$L$15/12</f>
        <v>-70134.361999699919</v>
      </c>
      <c r="EN72" s="25">
        <f t="shared" ref="EN72" si="1147">SUM(EB72:EM72)</f>
        <v>-841612.3439963992</v>
      </c>
      <c r="EO72" s="25">
        <f>+'27 VAS skaičiavimai'!$M$15/12</f>
        <v>-63012.284660030127</v>
      </c>
      <c r="EP72" s="25">
        <f>+'27 VAS skaičiavimai'!$M$15/12</f>
        <v>-63012.284660030127</v>
      </c>
      <c r="EQ72" s="25">
        <f>+'27 VAS skaičiavimai'!$M$15/12</f>
        <v>-63012.284660030127</v>
      </c>
      <c r="ER72" s="25">
        <f>+'27 VAS skaičiavimai'!$M$15/12</f>
        <v>-63012.284660030127</v>
      </c>
      <c r="ES72" s="25">
        <f>+'27 VAS skaičiavimai'!$M$15/12</f>
        <v>-63012.284660030127</v>
      </c>
      <c r="ET72" s="25">
        <f>+'27 VAS skaičiavimai'!$M$15/12</f>
        <v>-63012.284660030127</v>
      </c>
      <c r="EU72" s="25">
        <f>+'27 VAS skaičiavimai'!$M$15/12</f>
        <v>-63012.284660030127</v>
      </c>
      <c r="EV72" s="25">
        <f>+'27 VAS skaičiavimai'!$M$15/12</f>
        <v>-63012.284660030127</v>
      </c>
      <c r="EW72" s="25">
        <f>+'27 VAS skaičiavimai'!$M$15/12</f>
        <v>-63012.284660030127</v>
      </c>
      <c r="EX72" s="25">
        <f>+'27 VAS skaičiavimai'!$M$15/12</f>
        <v>-63012.284660030127</v>
      </c>
      <c r="EY72" s="25">
        <f>+'27 VAS skaičiavimai'!$M$15/12</f>
        <v>-63012.284660030127</v>
      </c>
      <c r="EZ72" s="25">
        <f>+'27 VAS skaičiavimai'!$M$15/12</f>
        <v>-63012.284660030127</v>
      </c>
      <c r="FA72" s="25">
        <f t="shared" ref="FA72" si="1148">SUM(EO72:EZ72)</f>
        <v>-756147.41592036176</v>
      </c>
      <c r="FB72" s="25">
        <f>+'27 VAS skaičiavimai'!$N$15/12</f>
        <v>-53399.054695351086</v>
      </c>
      <c r="FC72" s="25">
        <f>+'27 VAS skaičiavimai'!$N$15/12</f>
        <v>-53399.054695351086</v>
      </c>
      <c r="FD72" s="25">
        <f>+'27 VAS skaičiavimai'!$N$15/12</f>
        <v>-53399.054695351086</v>
      </c>
      <c r="FE72" s="25">
        <f>+'27 VAS skaičiavimai'!$N$15/12</f>
        <v>-53399.054695351086</v>
      </c>
      <c r="FF72" s="25">
        <f>+'27 VAS skaičiavimai'!$N$15/12</f>
        <v>-53399.054695351086</v>
      </c>
      <c r="FG72" s="25">
        <f>+'27 VAS skaičiavimai'!$N$15/12</f>
        <v>-53399.054695351086</v>
      </c>
      <c r="FH72" s="25">
        <f>+'27 VAS skaičiavimai'!$N$15/12</f>
        <v>-53399.054695351086</v>
      </c>
      <c r="FI72" s="25">
        <f>+'27 VAS skaičiavimai'!$N$15/12</f>
        <v>-53399.054695351086</v>
      </c>
      <c r="FJ72" s="25">
        <f>+'27 VAS skaičiavimai'!$N$15/12</f>
        <v>-53399.054695351086</v>
      </c>
      <c r="FK72" s="25">
        <f>+'27 VAS skaičiavimai'!$N$15/12</f>
        <v>-53399.054695351086</v>
      </c>
      <c r="FL72" s="25">
        <f>+'27 VAS skaičiavimai'!$N$15/12</f>
        <v>-53399.054695351086</v>
      </c>
      <c r="FM72" s="25">
        <f>+'27 VAS skaičiavimai'!$N$15/12</f>
        <v>-53399.054695351086</v>
      </c>
      <c r="FN72" s="25">
        <f t="shared" ref="FN72" si="1149">SUM(FB72:FM72)</f>
        <v>-640788.65634421306</v>
      </c>
      <c r="FO72" s="25">
        <f>+'27 VAS skaičiavimai'!$O$15/12</f>
        <v>-40475.964049079892</v>
      </c>
      <c r="FP72" s="25">
        <f>+'27 VAS skaičiavimai'!$O$15/12</f>
        <v>-40475.964049079892</v>
      </c>
      <c r="FQ72" s="25">
        <f>+'27 VAS skaičiavimai'!$O$15/12</f>
        <v>-40475.964049079892</v>
      </c>
      <c r="FR72" s="25">
        <f>+'27 VAS skaičiavimai'!$O$15/12</f>
        <v>-40475.964049079892</v>
      </c>
      <c r="FS72" s="25">
        <f>+'27 VAS skaičiavimai'!$O$15/12</f>
        <v>-40475.964049079892</v>
      </c>
      <c r="FT72" s="25">
        <f>+'27 VAS skaičiavimai'!$O$15/12</f>
        <v>-40475.964049079892</v>
      </c>
      <c r="FU72" s="25">
        <f>+'27 VAS skaičiavimai'!$O$15/12</f>
        <v>-40475.964049079892</v>
      </c>
      <c r="FV72" s="25">
        <f>+'27 VAS skaičiavimai'!$O$15/12</f>
        <v>-40475.964049079892</v>
      </c>
      <c r="FW72" s="25">
        <f>+'27 VAS skaičiavimai'!$O$15/12</f>
        <v>-40475.964049079892</v>
      </c>
      <c r="FX72" s="25">
        <f>+'27 VAS skaičiavimai'!$O$15/12</f>
        <v>-40475.964049079892</v>
      </c>
      <c r="FY72" s="25">
        <f>+'27 VAS skaičiavimai'!$O$15/12</f>
        <v>-40475.964049079892</v>
      </c>
      <c r="FZ72" s="25">
        <f>+'27 VAS skaičiavimai'!$O$15/12</f>
        <v>-40475.964049079892</v>
      </c>
      <c r="GA72" s="25">
        <f t="shared" ref="GA72" si="1150">SUM(FO72:FZ72)</f>
        <v>-485711.56858895882</v>
      </c>
      <c r="GB72" s="25">
        <f>+'27 VAS skaičiavimai'!$P$15/12</f>
        <v>-23156.714271704564</v>
      </c>
      <c r="GC72" s="25">
        <f>+'27 VAS skaičiavimai'!$P$15/12</f>
        <v>-23156.714271704564</v>
      </c>
      <c r="GD72" s="25">
        <f>+'27 VAS skaičiavimai'!$P$15/12</f>
        <v>-23156.714271704564</v>
      </c>
      <c r="GE72" s="25">
        <f>+'27 VAS skaičiavimai'!$P$15/12</f>
        <v>-23156.714271704564</v>
      </c>
      <c r="GF72" s="25">
        <f>+'27 VAS skaičiavimai'!$P$15/12</f>
        <v>-23156.714271704564</v>
      </c>
      <c r="GG72" s="25">
        <f>+'27 VAS skaičiavimai'!$P$15/12</f>
        <v>-23156.714271704564</v>
      </c>
      <c r="GH72" s="25">
        <f>+'27 VAS skaičiavimai'!$P$15/12</f>
        <v>-23156.714271704564</v>
      </c>
      <c r="GI72" s="25">
        <f>+'27 VAS skaičiavimai'!$P$15/12</f>
        <v>-23156.714271704564</v>
      </c>
      <c r="GJ72" s="25">
        <f>+'27 VAS skaičiavimai'!$P$15/12</f>
        <v>-23156.714271704564</v>
      </c>
      <c r="GK72" s="25">
        <f>+'27 VAS skaičiavimai'!$P$15/12</f>
        <v>-23156.714271704564</v>
      </c>
      <c r="GL72" s="25">
        <f>+'27 VAS skaičiavimai'!$P$15/12</f>
        <v>-23156.714271704564</v>
      </c>
      <c r="GM72" s="25">
        <f>+'27 VAS skaičiavimai'!$P$15/12</f>
        <v>-23156.714271704564</v>
      </c>
      <c r="GN72" s="25">
        <f t="shared" ref="GN72" si="1151">SUM(GB72:GM72)</f>
        <v>-277880.57126045472</v>
      </c>
      <c r="GO72" s="25">
        <f>+'27 VAS skaičiavimai'!$Q$15/12</f>
        <v>2.4813702769330321E-8</v>
      </c>
      <c r="GP72" s="25">
        <f>+'27 VAS skaičiavimai'!$Q$15/12</f>
        <v>2.4813702769330321E-8</v>
      </c>
      <c r="GQ72" s="25">
        <f>+'27 VAS skaičiavimai'!$Q$15/12</f>
        <v>2.4813702769330321E-8</v>
      </c>
      <c r="GR72" s="25">
        <f>+'27 VAS skaičiavimai'!$Q$15/12</f>
        <v>2.4813702769330321E-8</v>
      </c>
      <c r="GS72" s="25">
        <f>+'27 VAS skaičiavimai'!$Q$15/12</f>
        <v>2.4813702769330321E-8</v>
      </c>
      <c r="GT72" s="25">
        <f>+'27 VAS skaičiavimai'!$Q$15/12</f>
        <v>2.4813702769330321E-8</v>
      </c>
      <c r="GU72" s="25">
        <f>+'27 VAS skaičiavimai'!$Q$15/12</f>
        <v>2.4813702769330321E-8</v>
      </c>
      <c r="GV72" s="25">
        <f>+'27 VAS skaičiavimai'!$Q$15/12</f>
        <v>2.4813702769330321E-8</v>
      </c>
      <c r="GW72" s="25">
        <f>+'27 VAS skaičiavimai'!$Q$15/12</f>
        <v>2.4813702769330321E-8</v>
      </c>
      <c r="GX72" s="25">
        <f>+'27 VAS skaičiavimai'!$Q$15/12</f>
        <v>2.4813702769330321E-8</v>
      </c>
      <c r="GY72" s="25">
        <f>+'27 VAS skaičiavimai'!$Q$15/12</f>
        <v>2.4813702769330321E-8</v>
      </c>
      <c r="GZ72" s="25">
        <f>+'27 VAS skaičiavimai'!$Q$15/12</f>
        <v>2.4813702769330321E-8</v>
      </c>
      <c r="HA72" s="25">
        <f t="shared" ref="HA72" si="1152">SUM(GO72:GZ72)</f>
        <v>2.9776443323196392E-7</v>
      </c>
      <c r="HB72" s="25">
        <f>+'27 VAS skaičiavimai'!$R$15/12</f>
        <v>3.2919439469126944E-8</v>
      </c>
      <c r="HC72" s="25">
        <f>+'27 VAS skaičiavimai'!$R$15/12</f>
        <v>3.2919439469126944E-8</v>
      </c>
      <c r="HD72" s="25">
        <f>+'27 VAS skaičiavimai'!$R$15/12</f>
        <v>3.2919439469126944E-8</v>
      </c>
      <c r="HE72" s="25">
        <f>+'27 VAS skaičiavimai'!$R$15/12</f>
        <v>3.2919439469126944E-8</v>
      </c>
      <c r="HF72" s="25">
        <f>+'27 VAS skaičiavimai'!$R$15/12</f>
        <v>3.2919439469126944E-8</v>
      </c>
      <c r="HG72" s="25">
        <f>+'27 VAS skaičiavimai'!$R$15/12</f>
        <v>3.2919439469126944E-8</v>
      </c>
      <c r="HH72" s="25">
        <f>+'27 VAS skaičiavimai'!$R$15/12</f>
        <v>3.2919439469126944E-8</v>
      </c>
      <c r="HI72" s="25">
        <f>+'27 VAS skaičiavimai'!$R$15/12</f>
        <v>3.2919439469126944E-8</v>
      </c>
      <c r="HJ72" s="25">
        <f>+'27 VAS skaičiavimai'!$R$15/12</f>
        <v>3.2919439469126944E-8</v>
      </c>
      <c r="HK72" s="25">
        <f>+'27 VAS skaičiavimai'!$R$15/12</f>
        <v>3.2919439469126944E-8</v>
      </c>
      <c r="HL72" s="25">
        <f>+'27 VAS skaičiavimai'!$R$15/12</f>
        <v>3.2919439469126944E-8</v>
      </c>
      <c r="HM72" s="25">
        <f>+'27 VAS skaičiavimai'!$R$15/12</f>
        <v>3.2919439469126944E-8</v>
      </c>
      <c r="HN72" s="25">
        <f t="shared" ref="HN72" si="1153">SUM(HB72:HM72)</f>
        <v>3.9503327362952343E-7</v>
      </c>
      <c r="HO72" s="25">
        <f>+'27 VAS skaičiavimai'!$S$15/12</f>
        <v>4.3673026353041935E-8</v>
      </c>
      <c r="HP72" s="25">
        <f>+'27 VAS skaičiavimai'!$S$15/12</f>
        <v>4.3673026353041935E-8</v>
      </c>
      <c r="HQ72" s="25">
        <f>+'27 VAS skaičiavimai'!$S$15/12</f>
        <v>4.3673026353041935E-8</v>
      </c>
      <c r="HR72" s="25">
        <f>+'27 VAS skaičiavimai'!$S$15/12</f>
        <v>4.3673026353041935E-8</v>
      </c>
      <c r="HS72" s="25">
        <f>+'27 VAS skaičiavimai'!$S$15/12</f>
        <v>4.3673026353041935E-8</v>
      </c>
      <c r="HT72" s="25">
        <f>+'27 VAS skaičiavimai'!$S$15/12</f>
        <v>4.3673026353041935E-8</v>
      </c>
      <c r="HU72" s="25">
        <f>+'27 VAS skaičiavimai'!$S$15/12</f>
        <v>4.3673026353041935E-8</v>
      </c>
      <c r="HV72" s="25">
        <f>+'27 VAS skaičiavimai'!$S$15/12</f>
        <v>4.3673026353041935E-8</v>
      </c>
      <c r="HW72" s="25">
        <f>+'27 VAS skaičiavimai'!$S$15/12</f>
        <v>4.3673026353041935E-8</v>
      </c>
      <c r="HX72" s="25">
        <f>+'27 VAS skaičiavimai'!$S$15/12</f>
        <v>4.3673026353041935E-8</v>
      </c>
      <c r="HY72" s="25">
        <f>+'27 VAS skaičiavimai'!$S$15/12</f>
        <v>4.3673026353041935E-8</v>
      </c>
      <c r="HZ72" s="25">
        <f>+'27 VAS skaičiavimai'!$S$15/12</f>
        <v>4.3673026353041935E-8</v>
      </c>
      <c r="IA72" s="25">
        <f t="shared" ref="IA72" si="1154">SUM(HO72:HZ72)</f>
        <v>5.2407631623650319E-7</v>
      </c>
      <c r="IB72" s="25">
        <f>+'27 VAS skaičiavimai'!$T$15/12</f>
        <v>5.7939420038493136E-8</v>
      </c>
      <c r="IC72" s="25">
        <f>+'27 VAS skaičiavimai'!$T$15/12</f>
        <v>5.7939420038493136E-8</v>
      </c>
      <c r="ID72" s="25">
        <f>+'27 VAS skaičiavimai'!$T$15/12</f>
        <v>5.7939420038493136E-8</v>
      </c>
      <c r="IE72" s="25">
        <f>+'27 VAS skaičiavimai'!$T$15/12</f>
        <v>5.7939420038493136E-8</v>
      </c>
      <c r="IF72" s="25">
        <f>+'27 VAS skaičiavimai'!$T$15/12</f>
        <v>5.7939420038493136E-8</v>
      </c>
      <c r="IG72" s="25">
        <f>+'27 VAS skaičiavimai'!$T$15/12</f>
        <v>5.7939420038493136E-8</v>
      </c>
      <c r="IH72" s="25">
        <f>+'27 VAS skaičiavimai'!$T$15/12</f>
        <v>5.7939420038493136E-8</v>
      </c>
      <c r="II72" s="25">
        <f>+'27 VAS skaičiavimai'!$T$15/12</f>
        <v>5.7939420038493136E-8</v>
      </c>
      <c r="IJ72" s="25">
        <f>+'27 VAS skaičiavimai'!$T$15/12</f>
        <v>5.7939420038493136E-8</v>
      </c>
      <c r="IK72" s="25">
        <f>+'27 VAS skaičiavimai'!$T$15/12</f>
        <v>5.7939420038493136E-8</v>
      </c>
      <c r="IL72" s="25">
        <f>+'27 VAS skaičiavimai'!$T$15/12</f>
        <v>5.7939420038493136E-8</v>
      </c>
      <c r="IM72" s="25">
        <f>+'27 VAS skaičiavimai'!$T$15/12</f>
        <v>5.7939420038493136E-8</v>
      </c>
      <c r="IN72" s="25">
        <f t="shared" ref="IN72" si="1155">SUM(IB72:IM72)</f>
        <v>6.9527304046191784E-7</v>
      </c>
      <c r="IO72" s="25">
        <f>+'27 VAS skaičiavimai'!$U$15/12</f>
        <v>7.6866127097764509E-8</v>
      </c>
      <c r="IP72" s="25">
        <f>+'27 VAS skaičiavimai'!$U$15/12</f>
        <v>7.6866127097764509E-8</v>
      </c>
      <c r="IQ72" s="25">
        <f>+'27 VAS skaičiavimai'!$U$15/12</f>
        <v>7.6866127097764509E-8</v>
      </c>
      <c r="IR72" s="25">
        <f>+'27 VAS skaičiavimai'!$U$15/12</f>
        <v>7.6866127097764509E-8</v>
      </c>
      <c r="IS72" s="25">
        <f>+'27 VAS skaičiavimai'!$U$15/12</f>
        <v>7.6866127097764509E-8</v>
      </c>
      <c r="IT72" s="25">
        <f>+'27 VAS skaičiavimai'!$U$15/12</f>
        <v>7.6866127097764509E-8</v>
      </c>
      <c r="IU72" s="25">
        <f>+'27 VAS skaičiavimai'!$U$15/12</f>
        <v>7.6866127097764509E-8</v>
      </c>
      <c r="IV72" s="25">
        <f>+'27 VAS skaičiavimai'!$U$15/12</f>
        <v>7.6866127097764509E-8</v>
      </c>
      <c r="IW72" s="25">
        <f>+'27 VAS skaičiavimai'!$U$15/12</f>
        <v>7.6866127097764509E-8</v>
      </c>
      <c r="IX72" s="25">
        <f>+'27 VAS skaičiavimai'!$U$15/12</f>
        <v>7.6866127097764509E-8</v>
      </c>
      <c r="IY72" s="25">
        <f>+'27 VAS skaičiavimai'!$U$15/12</f>
        <v>7.6866127097764509E-8</v>
      </c>
      <c r="IZ72" s="25">
        <f>+'27 VAS skaičiavimai'!$U$15/12</f>
        <v>7.6866127097764509E-8</v>
      </c>
      <c r="JA72" s="25">
        <f t="shared" ref="JA72" si="1156">SUM(IO72:IZ72)</f>
        <v>9.2239352517317426E-7</v>
      </c>
      <c r="JB72" s="25">
        <f>+'27 VAS skaičiavimai'!$V$15/12</f>
        <v>1.0197550288015189E-7</v>
      </c>
      <c r="JC72" s="25">
        <f>+'27 VAS skaičiavimai'!$V$15/12</f>
        <v>1.0197550288015189E-7</v>
      </c>
      <c r="JD72" s="25">
        <f>+'27 VAS skaičiavimai'!$V$15/12</f>
        <v>1.0197550288015189E-7</v>
      </c>
      <c r="JE72" s="25">
        <f>+'27 VAS skaičiavimai'!$V$15/12</f>
        <v>1.0197550288015189E-7</v>
      </c>
      <c r="JF72" s="25">
        <f>+'27 VAS skaičiavimai'!$V$15/12</f>
        <v>1.0197550288015189E-7</v>
      </c>
      <c r="JG72" s="25">
        <f>+'27 VAS skaičiavimai'!$V$15/12</f>
        <v>1.0197550288015189E-7</v>
      </c>
      <c r="JH72" s="25">
        <f>+'27 VAS skaičiavimai'!$V$15/12</f>
        <v>1.0197550288015189E-7</v>
      </c>
      <c r="JI72" s="25">
        <f>+'27 VAS skaičiavimai'!$V$15/12</f>
        <v>1.0197550288015189E-7</v>
      </c>
      <c r="JJ72" s="25">
        <f>+'27 VAS skaičiavimai'!$V$15/12</f>
        <v>1.0197550288015189E-7</v>
      </c>
      <c r="JK72" s="25">
        <f>+'27 VAS skaičiavimai'!$V$15/12</f>
        <v>1.0197550288015189E-7</v>
      </c>
      <c r="JL72" s="25">
        <f>+'27 VAS skaičiavimai'!$V$15/12</f>
        <v>1.0197550288015189E-7</v>
      </c>
      <c r="JM72" s="25">
        <f>+'27 VAS skaičiavimai'!$V$15/12</f>
        <v>1.0197550288015189E-7</v>
      </c>
      <c r="JN72" s="25">
        <f t="shared" ref="JN72" si="1157">SUM(JB72:JM72)</f>
        <v>1.2237060345618222E-6</v>
      </c>
      <c r="JO72" s="25">
        <f>+'27 VAS skaičiavimai'!$W$15/12</f>
        <v>1.3528720101161827E-7</v>
      </c>
      <c r="JP72" s="25">
        <f>+'27 VAS skaičiavimai'!$W$15/12</f>
        <v>1.3528720101161827E-7</v>
      </c>
      <c r="JQ72" s="25">
        <f>+'27 VAS skaičiavimai'!$W$15/12</f>
        <v>1.3528720101161827E-7</v>
      </c>
      <c r="JR72" s="25">
        <f>+'27 VAS skaičiavimai'!$W$15/12</f>
        <v>1.3528720101161827E-7</v>
      </c>
      <c r="JS72" s="25">
        <f>+'27 VAS skaičiavimai'!$W$15/12</f>
        <v>1.3528720101161827E-7</v>
      </c>
      <c r="JT72" s="25">
        <f>+'27 VAS skaičiavimai'!$W$15/12</f>
        <v>1.3528720101161827E-7</v>
      </c>
      <c r="JU72" s="25">
        <f>+'27 VAS skaičiavimai'!$W$15/12</f>
        <v>1.3528720101161827E-7</v>
      </c>
      <c r="JV72" s="25">
        <f>+'27 VAS skaičiavimai'!$W$15/12</f>
        <v>1.3528720101161827E-7</v>
      </c>
      <c r="JW72" s="25">
        <f>+'27 VAS skaičiavimai'!$W$15/12</f>
        <v>1.3528720101161827E-7</v>
      </c>
      <c r="JX72" s="25">
        <f>+'27 VAS skaičiavimai'!$W$15/12</f>
        <v>1.3528720101161827E-7</v>
      </c>
      <c r="JY72" s="25">
        <f>+'27 VAS skaičiavimai'!$W$15/12</f>
        <v>1.3528720101161827E-7</v>
      </c>
      <c r="JZ72" s="25">
        <f>+'27 VAS skaičiavimai'!$W$15/12</f>
        <v>1.3528720101161827E-7</v>
      </c>
      <c r="KA72" s="25">
        <f t="shared" ref="KA72" si="1158">SUM(JO72:JZ72)</f>
        <v>1.6234464121394189E-6</v>
      </c>
      <c r="KB72" s="25">
        <f>+'27 VAS skaičiavimai'!$X$15/12</f>
        <v>1.7948062270473355E-7</v>
      </c>
      <c r="KC72" s="25">
        <f>+'27 VAS skaičiavimai'!$X$15/12</f>
        <v>1.7948062270473355E-7</v>
      </c>
      <c r="KD72" s="25">
        <f>+'27 VAS skaičiavimai'!$X$15/12</f>
        <v>1.7948062270473355E-7</v>
      </c>
      <c r="KE72" s="25">
        <f>+'27 VAS skaičiavimai'!$X$15/12</f>
        <v>1.7948062270473355E-7</v>
      </c>
      <c r="KF72" s="25">
        <f>+'27 VAS skaičiavimai'!$X$15/12</f>
        <v>1.7948062270473355E-7</v>
      </c>
      <c r="KG72" s="25">
        <f>+'27 VAS skaičiavimai'!$X$15/12</f>
        <v>1.7948062270473355E-7</v>
      </c>
      <c r="KH72" s="25">
        <f>+'27 VAS skaičiavimai'!$X$15/12</f>
        <v>1.7948062270473355E-7</v>
      </c>
      <c r="KI72" s="25">
        <f>+'27 VAS skaičiavimai'!$X$15/12</f>
        <v>1.7948062270473355E-7</v>
      </c>
      <c r="KJ72" s="25">
        <f>+'27 VAS skaičiavimai'!$X$15/12</f>
        <v>1.7948062270473355E-7</v>
      </c>
      <c r="KK72" s="25">
        <f>+'27 VAS skaičiavimai'!$X$15/12</f>
        <v>1.7948062270473355E-7</v>
      </c>
      <c r="KL72" s="25">
        <f>+'27 VAS skaičiavimai'!$X$15/12</f>
        <v>1.7948062270473355E-7</v>
      </c>
      <c r="KM72" s="25">
        <f>+'27 VAS skaičiavimai'!$X$15/12</f>
        <v>1.7948062270473355E-7</v>
      </c>
      <c r="KN72" s="25">
        <f t="shared" ref="KN72" si="1159">SUM(KB72:KM72)</f>
        <v>2.1537674724568021E-6</v>
      </c>
      <c r="KO72" s="25">
        <f>+'27 VAS skaičiavimai'!$Y$15/12</f>
        <v>2.3811043236612222E-7</v>
      </c>
      <c r="KP72" s="25">
        <f>+'27 VAS skaičiavimai'!$Y$15/12</f>
        <v>2.3811043236612222E-7</v>
      </c>
      <c r="KQ72" s="25">
        <f>+'27 VAS skaičiavimai'!$Y$15/12</f>
        <v>2.3811043236612222E-7</v>
      </c>
      <c r="KR72" s="25">
        <f>+'27 VAS skaičiavimai'!$Y$15/12</f>
        <v>2.3811043236612222E-7</v>
      </c>
      <c r="KS72" s="25">
        <f>+'27 VAS skaičiavimai'!$Y$15/12</f>
        <v>2.3811043236612222E-7</v>
      </c>
      <c r="KT72" s="25">
        <f>+'27 VAS skaičiavimai'!$Y$15/12</f>
        <v>2.3811043236612222E-7</v>
      </c>
      <c r="KU72" s="25">
        <f>+'27 VAS skaičiavimai'!$Y$15/12</f>
        <v>2.3811043236612222E-7</v>
      </c>
      <c r="KV72" s="25">
        <f>+'27 VAS skaičiavimai'!$Y$15/12</f>
        <v>2.3811043236612222E-7</v>
      </c>
      <c r="KW72" s="25">
        <f>+'27 VAS skaičiavimai'!$Y$15/12</f>
        <v>2.3811043236612222E-7</v>
      </c>
      <c r="KX72" s="25">
        <f>+'27 VAS skaičiavimai'!$Y$15/12</f>
        <v>2.3811043236612222E-7</v>
      </c>
      <c r="KY72" s="25">
        <f>+'27 VAS skaičiavimai'!$Y$15/12</f>
        <v>2.3811043236612222E-7</v>
      </c>
      <c r="KZ72" s="25">
        <f>+'27 VAS skaičiavimai'!$Y$15/12</f>
        <v>2.3811043236612222E-7</v>
      </c>
      <c r="LA72" s="25">
        <f t="shared" ref="LA72" si="1160">SUM(KO72:KZ72)</f>
        <v>2.8573251883934672E-6</v>
      </c>
      <c r="LB72" s="25">
        <f>+'27 VAS skaičiavimai'!$Z$15/12</f>
        <v>3.1589247433609651E-7</v>
      </c>
      <c r="LC72" s="25">
        <f>+'27 VAS skaičiavimai'!$Z$15/12</f>
        <v>3.1589247433609651E-7</v>
      </c>
      <c r="LD72" s="25">
        <f>+'27 VAS skaičiavimai'!$Z$15/12</f>
        <v>3.1589247433609651E-7</v>
      </c>
      <c r="LE72" s="25">
        <f>+'27 VAS skaičiavimai'!$Z$15/12</f>
        <v>3.1589247433609651E-7</v>
      </c>
      <c r="LF72" s="25">
        <f>+'27 VAS skaičiavimai'!$Z$15/12</f>
        <v>3.1589247433609651E-7</v>
      </c>
      <c r="LG72" s="25">
        <f>+'27 VAS skaičiavimai'!$Z$15/12</f>
        <v>3.1589247433609651E-7</v>
      </c>
      <c r="LH72" s="25">
        <f>+'27 VAS skaičiavimai'!$Z$15/12</f>
        <v>3.1589247433609651E-7</v>
      </c>
      <c r="LI72" s="25">
        <f>+'27 VAS skaičiavimai'!$Z$15/12</f>
        <v>3.1589247433609651E-7</v>
      </c>
      <c r="LJ72" s="25">
        <f>+'27 VAS skaičiavimai'!$Z$15/12</f>
        <v>3.1589247433609651E-7</v>
      </c>
      <c r="LK72" s="25">
        <f>+'27 VAS skaičiavimai'!$Z$15/12</f>
        <v>3.1589247433609651E-7</v>
      </c>
      <c r="LL72" s="25">
        <f>+'27 VAS skaičiavimai'!$Z$15/12</f>
        <v>3.1589247433609651E-7</v>
      </c>
      <c r="LM72" s="25">
        <f>+'27 VAS skaičiavimai'!$Z$15/12</f>
        <v>3.1589247433609651E-7</v>
      </c>
      <c r="LN72" s="25">
        <f t="shared" ref="LN72" si="1161">SUM(LB72:LM72)</f>
        <v>3.7907096920331584E-6</v>
      </c>
    </row>
    <row r="73" spans="1:326">
      <c r="A73" s="3" t="s">
        <v>266</v>
      </c>
      <c r="B73" s="25">
        <f>SUM(B71:B72)</f>
        <v>16666.666666666668</v>
      </c>
      <c r="C73" s="25">
        <f t="shared" ref="C73:BN73" si="1162">SUM(C71:C72)</f>
        <v>1736.1111111111113</v>
      </c>
      <c r="D73" s="25">
        <f t="shared" si="1162"/>
        <v>1743.0555555555557</v>
      </c>
      <c r="E73" s="25">
        <f t="shared" si="1162"/>
        <v>1750</v>
      </c>
      <c r="F73" s="25">
        <f t="shared" si="1162"/>
        <v>1756.9444444444446</v>
      </c>
      <c r="G73" s="25">
        <f t="shared" si="1162"/>
        <v>1763.8888888888889</v>
      </c>
      <c r="H73" s="25">
        <f t="shared" si="1162"/>
        <v>1770.8333333333335</v>
      </c>
      <c r="I73" s="25">
        <f t="shared" si="1162"/>
        <v>1777.7777777777778</v>
      </c>
      <c r="J73" s="25">
        <f t="shared" si="1162"/>
        <v>1784.7222222222224</v>
      </c>
      <c r="K73" s="25">
        <f t="shared" si="1162"/>
        <v>1921.875</v>
      </c>
      <c r="L73" s="25">
        <f t="shared" si="1162"/>
        <v>2059.0277777777778</v>
      </c>
      <c r="M73" s="25">
        <f t="shared" si="1162"/>
        <v>2196.1805555555561</v>
      </c>
      <c r="N73" s="25">
        <f t="shared" si="1162"/>
        <v>36927.083333333336</v>
      </c>
      <c r="O73" s="25">
        <f t="shared" si="1162"/>
        <v>-7866.8787128293443</v>
      </c>
      <c r="P73" s="25">
        <f t="shared" si="1162"/>
        <v>-7425.9064906071217</v>
      </c>
      <c r="Q73" s="25">
        <f t="shared" si="1162"/>
        <v>-6984.9342683849</v>
      </c>
      <c r="R73" s="25">
        <f t="shared" si="1162"/>
        <v>-6491.8787128293443</v>
      </c>
      <c r="S73" s="25">
        <f t="shared" si="1162"/>
        <v>-6042.0089211626773</v>
      </c>
      <c r="T73" s="25">
        <f t="shared" si="1162"/>
        <v>-5773.6712475515669</v>
      </c>
      <c r="U73" s="25">
        <f t="shared" si="1162"/>
        <v>-5504.2485044960104</v>
      </c>
      <c r="V73" s="25">
        <f t="shared" si="1162"/>
        <v>-5233.7406919960113</v>
      </c>
      <c r="W73" s="25">
        <f t="shared" si="1162"/>
        <v>-4962.1478100515669</v>
      </c>
      <c r="X73" s="25">
        <f t="shared" si="1162"/>
        <v>-4689.4698586626773</v>
      </c>
      <c r="Y73" s="25">
        <f t="shared" si="1162"/>
        <v>-4415.7068378293443</v>
      </c>
      <c r="Z73" s="25">
        <f t="shared" si="1162"/>
        <v>-4140.8587475515669</v>
      </c>
      <c r="AA73" s="25">
        <f t="shared" si="1162"/>
        <v>-69531.450803952132</v>
      </c>
      <c r="AB73" s="25">
        <f t="shared" si="1162"/>
        <v>-41167.169310629441</v>
      </c>
      <c r="AC73" s="25">
        <f t="shared" si="1162"/>
        <v>-40968.438841879441</v>
      </c>
      <c r="AD73" s="25">
        <f t="shared" si="1162"/>
        <v>-40768.948824518331</v>
      </c>
      <c r="AE73" s="25">
        <f t="shared" si="1162"/>
        <v>-40568.699258546112</v>
      </c>
      <c r="AF73" s="25">
        <f t="shared" si="1162"/>
        <v>-40367.690143962776</v>
      </c>
      <c r="AG73" s="25">
        <f t="shared" si="1162"/>
        <v>-40165.921480768331</v>
      </c>
      <c r="AH73" s="25">
        <f t="shared" si="1162"/>
        <v>-39900.855201109764</v>
      </c>
      <c r="AI73" s="25">
        <f t="shared" si="1162"/>
        <v>-39718.563534443099</v>
      </c>
      <c r="AJ73" s="25">
        <f t="shared" si="1162"/>
        <v>-39536.271867776435</v>
      </c>
      <c r="AK73" s="25">
        <f t="shared" si="1162"/>
        <v>-39353.980201109764</v>
      </c>
      <c r="AL73" s="25">
        <f t="shared" si="1162"/>
        <v>-39171.688534443099</v>
      </c>
      <c r="AM73" s="25">
        <f t="shared" si="1162"/>
        <v>-38989.396867776435</v>
      </c>
      <c r="AN73" s="25">
        <f t="shared" si="1162"/>
        <v>-480677.62406696321</v>
      </c>
      <c r="AO73" s="25">
        <f t="shared" si="1162"/>
        <v>-78332.222603476373</v>
      </c>
      <c r="AP73" s="25">
        <f t="shared" si="1162"/>
        <v>-77959.263868512047</v>
      </c>
      <c r="AQ73" s="25">
        <f t="shared" si="1162"/>
        <v>-78251.277084416113</v>
      </c>
      <c r="AR73" s="25">
        <f t="shared" si="1162"/>
        <v>-78544.507022053105</v>
      </c>
      <c r="AS73" s="25">
        <f t="shared" si="1162"/>
        <v>-78838.958751096914</v>
      </c>
      <c r="AT73" s="25">
        <f t="shared" si="1162"/>
        <v>-79134.637362345078</v>
      </c>
      <c r="AU73" s="25">
        <f t="shared" si="1162"/>
        <v>-79431.547967806779</v>
      </c>
      <c r="AV73" s="25">
        <f t="shared" si="1162"/>
        <v>-79729.695700791228</v>
      </c>
      <c r="AW73" s="25">
        <f t="shared" si="1162"/>
        <v>-80029.085715996451</v>
      </c>
      <c r="AX73" s="25">
        <f t="shared" si="1162"/>
        <v>-80329.723189598357</v>
      </c>
      <c r="AY73" s="25">
        <f t="shared" si="1162"/>
        <v>-80631.613319340278</v>
      </c>
      <c r="AZ73" s="25">
        <f t="shared" si="1162"/>
        <v>-80934.761324622799</v>
      </c>
      <c r="BA73" s="25">
        <f t="shared" si="1162"/>
        <v>-952147.2939100553</v>
      </c>
      <c r="BB73" s="25">
        <f t="shared" si="1162"/>
        <v>-80629.014912251339</v>
      </c>
      <c r="BC73" s="25">
        <f t="shared" si="1162"/>
        <v>-80332.772811453629</v>
      </c>
      <c r="BD73" s="25">
        <f t="shared" si="1162"/>
        <v>-80637.217971013044</v>
      </c>
      <c r="BE73" s="25">
        <f t="shared" si="1162"/>
        <v>-80942.931652070605</v>
      </c>
      <c r="BF73" s="25">
        <f t="shared" si="1162"/>
        <v>-81249.919140132595</v>
      </c>
      <c r="BG73" s="25">
        <f t="shared" si="1162"/>
        <v>-81558.185742728165</v>
      </c>
      <c r="BH73" s="25">
        <f t="shared" si="1162"/>
        <v>-81568.541119523696</v>
      </c>
      <c r="BI73" s="25">
        <f t="shared" si="1162"/>
        <v>-81878.13531370007</v>
      </c>
      <c r="BJ73" s="25">
        <f t="shared" si="1162"/>
        <v>-82189.019483685493</v>
      </c>
      <c r="BK73" s="25">
        <f t="shared" si="1162"/>
        <v>-82501.199004379203</v>
      </c>
      <c r="BL73" s="25">
        <f t="shared" si="1162"/>
        <v>-82814.679273075802</v>
      </c>
      <c r="BM73" s="25">
        <f t="shared" si="1162"/>
        <v>-83129.465709558644</v>
      </c>
      <c r="BN73" s="25">
        <f t="shared" si="1162"/>
        <v>-979431.0821335722</v>
      </c>
      <c r="BO73" s="25">
        <f t="shared" ref="BO73:DZ73" si="1163">SUM(BO71:BO72)</f>
        <v>-82502.232031740423</v>
      </c>
      <c r="BP73" s="25">
        <f t="shared" si="1163"/>
        <v>-82198.624320361094</v>
      </c>
      <c r="BQ73" s="25">
        <f t="shared" si="1163"/>
        <v>-82514.774410059501</v>
      </c>
      <c r="BR73" s="25">
        <f t="shared" si="1163"/>
        <v>-82832.241791798326</v>
      </c>
      <c r="BS73" s="25">
        <f t="shared" si="1163"/>
        <v>-83151.031954294391</v>
      </c>
      <c r="BT73" s="25">
        <f t="shared" si="1163"/>
        <v>-83471.150409134192</v>
      </c>
      <c r="BU73" s="25">
        <f t="shared" si="1163"/>
        <v>-81167.413660335558</v>
      </c>
      <c r="BV73" s="25">
        <f t="shared" si="1163"/>
        <v>-81479.267038950537</v>
      </c>
      <c r="BW73" s="25">
        <f t="shared" si="1163"/>
        <v>-81792.419806643069</v>
      </c>
      <c r="BX73" s="25">
        <f t="shared" si="1163"/>
        <v>-82106.877377534314</v>
      </c>
      <c r="BY73" s="25">
        <f t="shared" si="1163"/>
        <v>-82422.64518830429</v>
      </c>
      <c r="BZ73" s="25">
        <f t="shared" si="1163"/>
        <v>-82739.728698285791</v>
      </c>
      <c r="CA73" s="25">
        <f t="shared" si="1163"/>
        <v>-988378.40668744163</v>
      </c>
      <c r="CB73" s="25">
        <f t="shared" si="1163"/>
        <v>-81668.775815717192</v>
      </c>
      <c r="CC73" s="25">
        <f t="shared" si="1163"/>
        <v>-81359.781953130529</v>
      </c>
      <c r="CD73" s="25">
        <f t="shared" si="1163"/>
        <v>-81678.22585618982</v>
      </c>
      <c r="CE73" s="25">
        <f t="shared" si="1163"/>
        <v>-81997.996608845206</v>
      </c>
      <c r="CF73" s="25">
        <f t="shared" si="1163"/>
        <v>-82319.099739636644</v>
      </c>
      <c r="CG73" s="25">
        <f t="shared" si="1163"/>
        <v>-82641.540800139701</v>
      </c>
      <c r="CH73" s="25">
        <f t="shared" si="1163"/>
        <v>-80310.691399983756</v>
      </c>
      <c r="CI73" s="25">
        <f t="shared" si="1163"/>
        <v>-80624.764092404934</v>
      </c>
      <c r="CJ73" s="25">
        <f t="shared" si="1163"/>
        <v>-80940.145421044537</v>
      </c>
      <c r="CK73" s="25">
        <f t="shared" si="1163"/>
        <v>-81256.840838553471</v>
      </c>
      <c r="CL73" s="25">
        <f t="shared" si="1163"/>
        <v>-81574.855820302022</v>
      </c>
      <c r="CM73" s="25">
        <f t="shared" si="1163"/>
        <v>-81894.195864474532</v>
      </c>
      <c r="CN73" s="25">
        <f t="shared" si="1163"/>
        <v>-978266.91421042255</v>
      </c>
      <c r="CO73" s="25">
        <f t="shared" si="1163"/>
        <v>-80229.646393639603</v>
      </c>
      <c r="CP73" s="25">
        <f t="shared" si="1163"/>
        <v>-79927.073952780294</v>
      </c>
      <c r="CQ73" s="25">
        <f t="shared" si="1163"/>
        <v>-80247.819989581985</v>
      </c>
      <c r="CR73" s="25">
        <f t="shared" si="1163"/>
        <v>-80569.902468203669</v>
      </c>
      <c r="CS73" s="25">
        <f t="shared" si="1163"/>
        <v>-80893.326957152953</v>
      </c>
      <c r="CT73" s="25">
        <f t="shared" si="1163"/>
        <v>-81218.099048139527</v>
      </c>
      <c r="CU73" s="25">
        <f t="shared" si="1163"/>
        <v>-78858.115074872476</v>
      </c>
      <c r="CV73" s="25">
        <f t="shared" si="1163"/>
        <v>-79174.407116349554</v>
      </c>
      <c r="CW73" s="25">
        <f t="shared" si="1163"/>
        <v>-79492.017041332772</v>
      </c>
      <c r="CX73" s="25">
        <f t="shared" si="1163"/>
        <v>-79810.950341003438</v>
      </c>
      <c r="CY73" s="25">
        <f t="shared" si="1163"/>
        <v>-80131.212529422715</v>
      </c>
      <c r="CZ73" s="25">
        <f t="shared" si="1163"/>
        <v>-80452.809143627077</v>
      </c>
      <c r="DA73" s="25">
        <f t="shared" si="1163"/>
        <v>-961005.38005610625</v>
      </c>
      <c r="DB73" s="25">
        <f t="shared" si="1163"/>
        <v>-77995.756151759968</v>
      </c>
      <c r="DC73" s="25">
        <f t="shared" si="1163"/>
        <v>-77704.008735649797</v>
      </c>
      <c r="DD73" s="25">
        <f t="shared" si="1163"/>
        <v>-78027.075290679961</v>
      </c>
      <c r="DE73" s="25">
        <f t="shared" si="1163"/>
        <v>-78351.487956356068</v>
      </c>
      <c r="DF73" s="25">
        <f t="shared" si="1163"/>
        <v>-78677.252341472515</v>
      </c>
      <c r="DG73" s="25">
        <f t="shared" si="1163"/>
        <v>-79004.374078193592</v>
      </c>
      <c r="DH73" s="25">
        <f t="shared" si="1163"/>
        <v>-76610.787949136589</v>
      </c>
      <c r="DI73" s="25">
        <f t="shared" si="1163"/>
        <v>-76929.299417556278</v>
      </c>
      <c r="DJ73" s="25">
        <f t="shared" si="1163"/>
        <v>-77249.138017094388</v>
      </c>
      <c r="DK73" s="25">
        <f t="shared" si="1163"/>
        <v>-77570.309277463894</v>
      </c>
      <c r="DL73" s="25">
        <f t="shared" si="1163"/>
        <v>-77892.818751418279</v>
      </c>
      <c r="DM73" s="25">
        <f t="shared" si="1163"/>
        <v>-78216.672014847471</v>
      </c>
      <c r="DN73" s="25">
        <f t="shared" si="1163"/>
        <v>-934228.97998162871</v>
      </c>
      <c r="DO73" s="25">
        <f t="shared" si="1163"/>
        <v>-74703.105111576151</v>
      </c>
      <c r="DP73" s="25">
        <f t="shared" si="1163"/>
        <v>-74428.062425827826</v>
      </c>
      <c r="DQ73" s="25">
        <f t="shared" si="1163"/>
        <v>-74753.474077714141</v>
      </c>
      <c r="DR73" s="25">
        <f t="shared" si="1163"/>
        <v>-75080.241611483303</v>
      </c>
      <c r="DS73" s="25">
        <f t="shared" si="1163"/>
        <v>-75408.370676643186</v>
      </c>
      <c r="DT73" s="25">
        <f t="shared" si="1163"/>
        <v>-75737.866946241222</v>
      </c>
      <c r="DU73" s="25">
        <f t="shared" si="1163"/>
        <v>-73304.705850905419</v>
      </c>
      <c r="DV73" s="25">
        <f t="shared" si="1163"/>
        <v>-73625.436850396218</v>
      </c>
      <c r="DW73" s="25">
        <f t="shared" si="1163"/>
        <v>-73947.504229051556</v>
      </c>
      <c r="DX73" s="25">
        <f t="shared" si="1163"/>
        <v>-74270.913555117964</v>
      </c>
      <c r="DY73" s="25">
        <f t="shared" si="1163"/>
        <v>-74595.670420042996</v>
      </c>
      <c r="DZ73" s="25">
        <f t="shared" si="1163"/>
        <v>-74921.780438571863</v>
      </c>
      <c r="EA73" s="25">
        <f t="shared" ref="EA73:GN73" si="1164">SUM(EA71:EA72)</f>
        <v>-894777.13219357177</v>
      </c>
      <c r="EB73" s="25">
        <f t="shared" si="1164"/>
        <v>-70001.314972400869</v>
      </c>
      <c r="EC73" s="25">
        <f t="shared" si="1164"/>
        <v>-69750.830098189443</v>
      </c>
      <c r="ED73" s="25">
        <f t="shared" si="1164"/>
        <v>-70078.61967486245</v>
      </c>
      <c r="EE73" s="25">
        <f t="shared" si="1164"/>
        <v>-70407.775041438246</v>
      </c>
      <c r="EF73" s="25">
        <f t="shared" si="1164"/>
        <v>-70738.301888708113</v>
      </c>
      <c r="EG73" s="25">
        <f t="shared" si="1164"/>
        <v>-71070.205931174947</v>
      </c>
      <c r="EH73" s="25">
        <f t="shared" si="1164"/>
        <v>-68589.492410020452</v>
      </c>
      <c r="EI73" s="25">
        <f t="shared" si="1164"/>
        <v>-68912.44307965941</v>
      </c>
      <c r="EJ73" s="25">
        <f t="shared" si="1164"/>
        <v>-69236.739377088539</v>
      </c>
      <c r="EK73" s="25">
        <f t="shared" si="1164"/>
        <v>-69562.386909090288</v>
      </c>
      <c r="EL73" s="25">
        <f t="shared" si="1164"/>
        <v>-69889.391305808706</v>
      </c>
      <c r="EM73" s="25">
        <f t="shared" si="1164"/>
        <v>-70217.758220846779</v>
      </c>
      <c r="EN73" s="25">
        <f t="shared" si="1164"/>
        <v>-838455.25890928844</v>
      </c>
      <c r="EO73" s="25">
        <f t="shared" si="1164"/>
        <v>-63425.415991694397</v>
      </c>
      <c r="EP73" s="25">
        <f t="shared" si="1164"/>
        <v>-63209.961581728312</v>
      </c>
      <c r="EQ73" s="25">
        <f t="shared" si="1164"/>
        <v>-63540.17286183135</v>
      </c>
      <c r="ER73" s="25">
        <f t="shared" si="1164"/>
        <v>-63871.760022268143</v>
      </c>
      <c r="ES73" s="25">
        <f t="shared" si="1164"/>
        <v>-64204.72879587343</v>
      </c>
      <c r="ET73" s="25">
        <f t="shared" si="1164"/>
        <v>-64539.084939368739</v>
      </c>
      <c r="EU73" s="25">
        <f t="shared" si="1164"/>
        <v>-62000.180418769785</v>
      </c>
      <c r="EV73" s="25">
        <f t="shared" si="1164"/>
        <v>-62325.350944027166</v>
      </c>
      <c r="EW73" s="25">
        <f t="shared" si="1164"/>
        <v>-62651.876346473109</v>
      </c>
      <c r="EX73" s="25">
        <f t="shared" si="1164"/>
        <v>-62979.762271429252</v>
      </c>
      <c r="EY73" s="25">
        <f t="shared" si="1164"/>
        <v>-63309.014387739371</v>
      </c>
      <c r="EZ73" s="25">
        <f t="shared" si="1164"/>
        <v>-63639.638387867453</v>
      </c>
      <c r="FA73" s="25">
        <f t="shared" si="1164"/>
        <v>-759696.94694907079</v>
      </c>
      <c r="FB73" s="25">
        <f t="shared" si="1164"/>
        <v>-54358.410023317025</v>
      </c>
      <c r="FC73" s="25">
        <f t="shared" si="1164"/>
        <v>-54191.935648432729</v>
      </c>
      <c r="FD73" s="25">
        <f t="shared" si="1164"/>
        <v>-54524.626945333199</v>
      </c>
      <c r="FE73" s="25">
        <f t="shared" si="1164"/>
        <v>-54858.70445597075</v>
      </c>
      <c r="FF73" s="25">
        <f t="shared" si="1164"/>
        <v>-55194.173956235958</v>
      </c>
      <c r="FG73" s="25">
        <f t="shared" si="1164"/>
        <v>-55531.041246085602</v>
      </c>
      <c r="FH73" s="25">
        <f t="shared" si="1164"/>
        <v>-52919.775093857927</v>
      </c>
      <c r="FI73" s="25">
        <f t="shared" si="1164"/>
        <v>-53247.165721780999</v>
      </c>
      <c r="FJ73" s="25">
        <f t="shared" si="1164"/>
        <v>-53575.920477320418</v>
      </c>
      <c r="FK73" s="25">
        <f t="shared" si="1164"/>
        <v>-53906.045044341248</v>
      </c>
      <c r="FL73" s="25">
        <f t="shared" si="1164"/>
        <v>-54237.545130391336</v>
      </c>
      <c r="FM73" s="25">
        <f t="shared" si="1164"/>
        <v>-54570.42646679996</v>
      </c>
      <c r="FN73" s="25">
        <f t="shared" si="1164"/>
        <v>-651115.77020986716</v>
      </c>
      <c r="FO73" s="25">
        <f t="shared" si="1164"/>
        <v>-41981.604162505762</v>
      </c>
      <c r="FP73" s="25">
        <f t="shared" si="1164"/>
        <v>-41882.673771181944</v>
      </c>
      <c r="FQ73" s="25">
        <f t="shared" si="1164"/>
        <v>-42217.922687953331</v>
      </c>
      <c r="FR73" s="25">
        <f t="shared" si="1164"/>
        <v>-42554.568475211257</v>
      </c>
      <c r="FS73" s="25">
        <f t="shared" si="1164"/>
        <v>-42892.616953249439</v>
      </c>
      <c r="FT73" s="25">
        <f t="shared" si="1164"/>
        <v>-43232.07396661277</v>
      </c>
      <c r="FU73" s="25">
        <f t="shared" si="1164"/>
        <v>-40529.587991918088</v>
      </c>
      <c r="FV73" s="25">
        <f t="shared" si="1164"/>
        <v>-40922.238297908872</v>
      </c>
      <c r="FW73" s="25">
        <f t="shared" si="1164"/>
        <v>-41316.340513844647</v>
      </c>
      <c r="FX73" s="25">
        <f t="shared" si="1164"/>
        <v>-41711.900689350194</v>
      </c>
      <c r="FY73" s="25">
        <f t="shared" si="1164"/>
        <v>-42108.924899257043</v>
      </c>
      <c r="FZ73" s="25">
        <f t="shared" si="1164"/>
        <v>-42507.419243708537</v>
      </c>
      <c r="GA73" s="25">
        <f t="shared" si="1164"/>
        <v>-503857.87165270199</v>
      </c>
      <c r="GB73" s="25">
        <f t="shared" si="1164"/>
        <v>-25566.044111293995</v>
      </c>
      <c r="GC73" s="25">
        <f t="shared" si="1164"/>
        <v>-25578.076574724178</v>
      </c>
      <c r="GD73" s="25">
        <f t="shared" si="1164"/>
        <v>-25935.387806542316</v>
      </c>
      <c r="GE73" s="25">
        <f t="shared" si="1164"/>
        <v>-26294.187835159693</v>
      </c>
      <c r="GF73" s="25">
        <f t="shared" si="1164"/>
        <v>-26654.482863896312</v>
      </c>
      <c r="GG73" s="25">
        <f t="shared" si="1164"/>
        <v>-27016.279121919335</v>
      </c>
      <c r="GH73" s="25">
        <f t="shared" si="1164"/>
        <v>-23520.018014136007</v>
      </c>
      <c r="GI73" s="25">
        <f t="shared" si="1164"/>
        <v>-23868.754001951693</v>
      </c>
      <c r="GJ73" s="25">
        <f t="shared" si="1164"/>
        <v>-24218.943056383279</v>
      </c>
      <c r="GK73" s="25">
        <f t="shared" si="1164"/>
        <v>-24570.591231874994</v>
      </c>
      <c r="GL73" s="25">
        <f t="shared" si="1164"/>
        <v>-24923.704608097927</v>
      </c>
      <c r="GM73" s="25">
        <f t="shared" ref="GM73" si="1165">SUM(GM71:GM72)</f>
        <v>-25278.289290055123</v>
      </c>
      <c r="GN73" s="25">
        <f t="shared" si="1164"/>
        <v>-303424.75851603481</v>
      </c>
      <c r="GO73" s="25">
        <f t="shared" ref="GO73:GY73" si="1166">SUM(GO71:GO72)</f>
        <v>7137.7958275796764</v>
      </c>
      <c r="GP73" s="25">
        <f t="shared" si="1166"/>
        <v>2.4821600821320518E-8</v>
      </c>
      <c r="GQ73" s="25">
        <f t="shared" si="1166"/>
        <v>2.4821803335474111E-8</v>
      </c>
      <c r="GR73" s="25">
        <f t="shared" si="1166"/>
        <v>2.4821803335474111E-8</v>
      </c>
      <c r="GS73" s="25">
        <f t="shared" si="1166"/>
        <v>2.4821803335474111E-8</v>
      </c>
      <c r="GT73" s="25">
        <f t="shared" si="1166"/>
        <v>2.4821803335474111E-8</v>
      </c>
      <c r="GU73" s="25">
        <f t="shared" si="1166"/>
        <v>2.4821803335474111E-8</v>
      </c>
      <c r="GV73" s="25">
        <f t="shared" si="1166"/>
        <v>2.4821803335474111E-8</v>
      </c>
      <c r="GW73" s="25">
        <f t="shared" si="1166"/>
        <v>2.4821803335474111E-8</v>
      </c>
      <c r="GX73" s="25">
        <f t="shared" si="1166"/>
        <v>2.4821803335474111E-8</v>
      </c>
      <c r="GY73" s="25">
        <f t="shared" si="1166"/>
        <v>2.4821803335474111E-8</v>
      </c>
      <c r="GZ73" s="25">
        <f t="shared" ref="GZ73" si="1167">SUM(GZ71:GZ72)</f>
        <v>2.4821803335474111E-8</v>
      </c>
      <c r="HA73" s="25">
        <f t="shared" ref="HA73:JL73" si="1168">SUM(HA71:HA72)</f>
        <v>2.9786164002568941E-7</v>
      </c>
      <c r="HB73" s="25">
        <f t="shared" si="1168"/>
        <v>3.2927540035270738E-8</v>
      </c>
      <c r="HC73" s="25">
        <f t="shared" si="1168"/>
        <v>3.2927540035270738E-8</v>
      </c>
      <c r="HD73" s="25">
        <f t="shared" si="1168"/>
        <v>3.2927540035270738E-8</v>
      </c>
      <c r="HE73" s="25">
        <f t="shared" si="1168"/>
        <v>3.2927540035270738E-8</v>
      </c>
      <c r="HF73" s="25">
        <f t="shared" si="1168"/>
        <v>3.2927540035270738E-8</v>
      </c>
      <c r="HG73" s="25">
        <f t="shared" si="1168"/>
        <v>3.2927540035270738E-8</v>
      </c>
      <c r="HH73" s="25">
        <f t="shared" si="1168"/>
        <v>3.2927540035270738E-8</v>
      </c>
      <c r="HI73" s="25">
        <f t="shared" si="1168"/>
        <v>3.2927540035270738E-8</v>
      </c>
      <c r="HJ73" s="25">
        <f t="shared" si="1168"/>
        <v>3.2927540035270738E-8</v>
      </c>
      <c r="HK73" s="25">
        <f t="shared" si="1168"/>
        <v>3.2927540035270738E-8</v>
      </c>
      <c r="HL73" s="25">
        <f t="shared" si="1168"/>
        <v>3.2927540035270738E-8</v>
      </c>
      <c r="HM73" s="25">
        <f t="shared" si="1168"/>
        <v>3.2927540035270738E-8</v>
      </c>
      <c r="HN73" s="25">
        <f t="shared" si="1168"/>
        <v>3.9513048042324893E-7</v>
      </c>
      <c r="HO73" s="25">
        <f t="shared" si="1168"/>
        <v>4.3681126919185728E-8</v>
      </c>
      <c r="HP73" s="25">
        <f t="shared" si="1168"/>
        <v>4.3681126919185728E-8</v>
      </c>
      <c r="HQ73" s="25">
        <f t="shared" si="1168"/>
        <v>4.3681126919185728E-8</v>
      </c>
      <c r="HR73" s="25">
        <f t="shared" si="1168"/>
        <v>4.3681126919185728E-8</v>
      </c>
      <c r="HS73" s="25">
        <f t="shared" si="1168"/>
        <v>4.3681126919185728E-8</v>
      </c>
      <c r="HT73" s="25">
        <f t="shared" si="1168"/>
        <v>4.3681126919185728E-8</v>
      </c>
      <c r="HU73" s="25">
        <f t="shared" si="1168"/>
        <v>4.3681126919185728E-8</v>
      </c>
      <c r="HV73" s="25">
        <f t="shared" si="1168"/>
        <v>4.3681126919185728E-8</v>
      </c>
      <c r="HW73" s="25">
        <f t="shared" si="1168"/>
        <v>4.3681126919185728E-8</v>
      </c>
      <c r="HX73" s="25">
        <f t="shared" si="1168"/>
        <v>4.3681126919185728E-8</v>
      </c>
      <c r="HY73" s="25">
        <f t="shared" si="1168"/>
        <v>4.3681126919185728E-8</v>
      </c>
      <c r="HZ73" s="25">
        <f t="shared" si="1168"/>
        <v>4.3681126919185728E-8</v>
      </c>
      <c r="IA73" s="25">
        <f t="shared" si="1168"/>
        <v>5.2417352303022868E-7</v>
      </c>
      <c r="IB73" s="25">
        <f t="shared" si="1168"/>
        <v>5.794752060463693E-8</v>
      </c>
      <c r="IC73" s="25">
        <f t="shared" si="1168"/>
        <v>5.794752060463693E-8</v>
      </c>
      <c r="ID73" s="25">
        <f t="shared" si="1168"/>
        <v>5.794752060463693E-8</v>
      </c>
      <c r="IE73" s="25">
        <f t="shared" si="1168"/>
        <v>5.794752060463693E-8</v>
      </c>
      <c r="IF73" s="25">
        <f t="shared" si="1168"/>
        <v>5.794752060463693E-8</v>
      </c>
      <c r="IG73" s="25">
        <f t="shared" si="1168"/>
        <v>5.794752060463693E-8</v>
      </c>
      <c r="IH73" s="25">
        <f t="shared" si="1168"/>
        <v>5.794752060463693E-8</v>
      </c>
      <c r="II73" s="25">
        <f t="shared" si="1168"/>
        <v>5.794752060463693E-8</v>
      </c>
      <c r="IJ73" s="25">
        <f t="shared" si="1168"/>
        <v>5.794752060463693E-8</v>
      </c>
      <c r="IK73" s="25">
        <f t="shared" si="1168"/>
        <v>5.794752060463693E-8</v>
      </c>
      <c r="IL73" s="25">
        <f t="shared" si="1168"/>
        <v>5.794752060463693E-8</v>
      </c>
      <c r="IM73" s="25">
        <f t="shared" si="1168"/>
        <v>5.794752060463693E-8</v>
      </c>
      <c r="IN73" s="25">
        <f t="shared" si="1168"/>
        <v>6.9537024725564334E-7</v>
      </c>
      <c r="IO73" s="25">
        <f t="shared" si="1168"/>
        <v>7.6874227663908296E-8</v>
      </c>
      <c r="IP73" s="25">
        <f t="shared" si="1168"/>
        <v>7.6874227663908296E-8</v>
      </c>
      <c r="IQ73" s="25">
        <f t="shared" si="1168"/>
        <v>7.6874227663908296E-8</v>
      </c>
      <c r="IR73" s="25">
        <f t="shared" si="1168"/>
        <v>7.6874227663908296E-8</v>
      </c>
      <c r="IS73" s="25">
        <f t="shared" si="1168"/>
        <v>7.6874227663908296E-8</v>
      </c>
      <c r="IT73" s="25">
        <f t="shared" si="1168"/>
        <v>7.6874227663908296E-8</v>
      </c>
      <c r="IU73" s="25">
        <f t="shared" si="1168"/>
        <v>7.6874227663908296E-8</v>
      </c>
      <c r="IV73" s="25">
        <f t="shared" si="1168"/>
        <v>7.6874227663908296E-8</v>
      </c>
      <c r="IW73" s="25">
        <f t="shared" si="1168"/>
        <v>7.6874227663908296E-8</v>
      </c>
      <c r="IX73" s="25">
        <f t="shared" si="1168"/>
        <v>7.6874227663908296E-8</v>
      </c>
      <c r="IY73" s="25">
        <f t="shared" si="1168"/>
        <v>7.6874227663908296E-8</v>
      </c>
      <c r="IZ73" s="25">
        <f t="shared" si="1168"/>
        <v>7.6874227663908296E-8</v>
      </c>
      <c r="JA73" s="25">
        <f t="shared" si="1168"/>
        <v>9.2249073196689976E-7</v>
      </c>
      <c r="JB73" s="25">
        <f t="shared" si="1168"/>
        <v>1.0198360344629568E-7</v>
      </c>
      <c r="JC73" s="25">
        <f t="shared" si="1168"/>
        <v>1.0198360344629568E-7</v>
      </c>
      <c r="JD73" s="25">
        <f t="shared" si="1168"/>
        <v>1.0198360344629568E-7</v>
      </c>
      <c r="JE73" s="25">
        <f t="shared" si="1168"/>
        <v>1.0198360344629568E-7</v>
      </c>
      <c r="JF73" s="25">
        <f t="shared" si="1168"/>
        <v>1.0198360344629568E-7</v>
      </c>
      <c r="JG73" s="25">
        <f t="shared" si="1168"/>
        <v>1.0198360344629568E-7</v>
      </c>
      <c r="JH73" s="25">
        <f t="shared" si="1168"/>
        <v>1.0198360344629568E-7</v>
      </c>
      <c r="JI73" s="25">
        <f t="shared" si="1168"/>
        <v>1.0198360344629568E-7</v>
      </c>
      <c r="JJ73" s="25">
        <f t="shared" si="1168"/>
        <v>1.0198360344629568E-7</v>
      </c>
      <c r="JK73" s="25">
        <f t="shared" si="1168"/>
        <v>1.0198360344629568E-7</v>
      </c>
      <c r="JL73" s="25">
        <f t="shared" si="1168"/>
        <v>1.0198360344629568E-7</v>
      </c>
      <c r="JM73" s="25">
        <f t="shared" ref="JM73:LM73" si="1169">SUM(JM71:JM72)</f>
        <v>1.0198360344629568E-7</v>
      </c>
      <c r="JN73" s="25">
        <f t="shared" si="1169"/>
        <v>1.2238032413555476E-6</v>
      </c>
      <c r="JO73" s="25">
        <f t="shared" si="1169"/>
        <v>1.3529530157776207E-7</v>
      </c>
      <c r="JP73" s="25">
        <f t="shared" si="1169"/>
        <v>1.3529530157776207E-7</v>
      </c>
      <c r="JQ73" s="25">
        <f t="shared" si="1169"/>
        <v>1.3529530157776207E-7</v>
      </c>
      <c r="JR73" s="25">
        <f t="shared" si="1169"/>
        <v>1.3529530157776207E-7</v>
      </c>
      <c r="JS73" s="25">
        <f t="shared" si="1169"/>
        <v>1.3529530157776207E-7</v>
      </c>
      <c r="JT73" s="25">
        <f t="shared" si="1169"/>
        <v>1.3529530157776207E-7</v>
      </c>
      <c r="JU73" s="25">
        <f t="shared" si="1169"/>
        <v>1.3529530157776207E-7</v>
      </c>
      <c r="JV73" s="25">
        <f t="shared" si="1169"/>
        <v>1.3529530157776207E-7</v>
      </c>
      <c r="JW73" s="25">
        <f t="shared" si="1169"/>
        <v>1.3529530157776207E-7</v>
      </c>
      <c r="JX73" s="25">
        <f t="shared" si="1169"/>
        <v>1.3529530157776207E-7</v>
      </c>
      <c r="JY73" s="25">
        <f t="shared" si="1169"/>
        <v>1.3529530157776207E-7</v>
      </c>
      <c r="JZ73" s="25">
        <f t="shared" si="1169"/>
        <v>1.3529530157776207E-7</v>
      </c>
      <c r="KA73" s="25">
        <f t="shared" si="1169"/>
        <v>1.6235436189331443E-6</v>
      </c>
      <c r="KB73" s="25">
        <f t="shared" si="1169"/>
        <v>1.7948872327087735E-7</v>
      </c>
      <c r="KC73" s="25">
        <f t="shared" si="1169"/>
        <v>1.7948872327087735E-7</v>
      </c>
      <c r="KD73" s="25">
        <f t="shared" si="1169"/>
        <v>1.7948872327087735E-7</v>
      </c>
      <c r="KE73" s="25">
        <f t="shared" si="1169"/>
        <v>1.7948872327087735E-7</v>
      </c>
      <c r="KF73" s="25">
        <f t="shared" si="1169"/>
        <v>1.7948872327087735E-7</v>
      </c>
      <c r="KG73" s="25">
        <f t="shared" si="1169"/>
        <v>1.7948872327087735E-7</v>
      </c>
      <c r="KH73" s="25">
        <f t="shared" si="1169"/>
        <v>1.7948872327087735E-7</v>
      </c>
      <c r="KI73" s="25">
        <f t="shared" si="1169"/>
        <v>1.7948872327087735E-7</v>
      </c>
      <c r="KJ73" s="25">
        <f t="shared" si="1169"/>
        <v>1.7948872327087735E-7</v>
      </c>
      <c r="KK73" s="25">
        <f t="shared" si="1169"/>
        <v>1.7948872327087735E-7</v>
      </c>
      <c r="KL73" s="25">
        <f t="shared" si="1169"/>
        <v>1.7948872327087735E-7</v>
      </c>
      <c r="KM73" s="25">
        <f t="shared" si="1169"/>
        <v>1.7948872327087735E-7</v>
      </c>
      <c r="KN73" s="25">
        <f t="shared" si="1169"/>
        <v>2.1538646792505275E-6</v>
      </c>
      <c r="KO73" s="25">
        <f t="shared" si="1169"/>
        <v>2.3811853293226602E-7</v>
      </c>
      <c r="KP73" s="25">
        <f t="shared" si="1169"/>
        <v>2.3811853293226602E-7</v>
      </c>
      <c r="KQ73" s="25">
        <f t="shared" si="1169"/>
        <v>2.3811853293226602E-7</v>
      </c>
      <c r="KR73" s="25">
        <f t="shared" si="1169"/>
        <v>2.3811853293226602E-7</v>
      </c>
      <c r="KS73" s="25">
        <f t="shared" si="1169"/>
        <v>2.3811853293226602E-7</v>
      </c>
      <c r="KT73" s="25">
        <f t="shared" si="1169"/>
        <v>2.3811853293226602E-7</v>
      </c>
      <c r="KU73" s="25">
        <f t="shared" si="1169"/>
        <v>2.3811853293226602E-7</v>
      </c>
      <c r="KV73" s="25">
        <f t="shared" si="1169"/>
        <v>2.3811853293226602E-7</v>
      </c>
      <c r="KW73" s="25">
        <f t="shared" si="1169"/>
        <v>2.3811853293226602E-7</v>
      </c>
      <c r="KX73" s="25">
        <f t="shared" si="1169"/>
        <v>2.3811853293226602E-7</v>
      </c>
      <c r="KY73" s="25">
        <f t="shared" si="1169"/>
        <v>2.3811853293226602E-7</v>
      </c>
      <c r="KZ73" s="25">
        <f t="shared" si="1169"/>
        <v>2.3811853293226602E-7</v>
      </c>
      <c r="LA73" s="25">
        <f t="shared" si="1169"/>
        <v>2.8574223951871926E-6</v>
      </c>
      <c r="LB73" s="25">
        <f t="shared" si="1169"/>
        <v>3.1590057490224031E-7</v>
      </c>
      <c r="LC73" s="25">
        <f t="shared" si="1169"/>
        <v>3.1590057490224031E-7</v>
      </c>
      <c r="LD73" s="25">
        <f t="shared" si="1169"/>
        <v>3.1590057490224031E-7</v>
      </c>
      <c r="LE73" s="25">
        <f t="shared" si="1169"/>
        <v>3.1590057490224031E-7</v>
      </c>
      <c r="LF73" s="25">
        <f t="shared" si="1169"/>
        <v>3.1590057490224031E-7</v>
      </c>
      <c r="LG73" s="25">
        <f t="shared" si="1169"/>
        <v>3.1590057490224031E-7</v>
      </c>
      <c r="LH73" s="25">
        <f t="shared" si="1169"/>
        <v>3.1590057490224031E-7</v>
      </c>
      <c r="LI73" s="25">
        <f t="shared" si="1169"/>
        <v>3.1590057490224031E-7</v>
      </c>
      <c r="LJ73" s="25">
        <f t="shared" si="1169"/>
        <v>3.1590057490224031E-7</v>
      </c>
      <c r="LK73" s="25">
        <f t="shared" si="1169"/>
        <v>3.1590057490224031E-7</v>
      </c>
      <c r="LL73" s="25">
        <f t="shared" si="1169"/>
        <v>3.1590057490224031E-7</v>
      </c>
      <c r="LM73" s="25">
        <f t="shared" si="1169"/>
        <v>3.1590057490224031E-7</v>
      </c>
      <c r="LN73" s="25">
        <f t="shared" ref="LN73" si="1170">SUM(LN71:LN72)</f>
        <v>3.7908068988268837E-6</v>
      </c>
    </row>
    <row r="74" spans="1:326" s="385" customFormat="1" ht="13.25" customHeight="1">
      <c r="A74" s="385" t="s">
        <v>343</v>
      </c>
      <c r="B74" s="387">
        <f>+B73+'Finansinės ataskaitos'!B23</f>
        <v>0</v>
      </c>
      <c r="C74" s="387">
        <f>+C73+'Finansinės ataskaitos'!C23</f>
        <v>0</v>
      </c>
      <c r="D74" s="387">
        <f>+D73+'Finansinės ataskaitos'!D23</f>
        <v>0</v>
      </c>
      <c r="E74" s="387">
        <f>+E73+'Finansinės ataskaitos'!E23</f>
        <v>0</v>
      </c>
      <c r="F74" s="387">
        <f>+F73+'Finansinės ataskaitos'!F23</f>
        <v>0</v>
      </c>
      <c r="G74" s="387">
        <f>+G73+'Finansinės ataskaitos'!G23</f>
        <v>0</v>
      </c>
      <c r="H74" s="387">
        <f>+H73+'Finansinės ataskaitos'!H23</f>
        <v>0</v>
      </c>
      <c r="I74" s="387">
        <f>+I73+'Finansinės ataskaitos'!I23</f>
        <v>0</v>
      </c>
      <c r="J74" s="387">
        <f>+J73+'Finansinės ataskaitos'!J23</f>
        <v>0</v>
      </c>
      <c r="K74" s="387">
        <f>+K73+'Finansinės ataskaitos'!K23</f>
        <v>0</v>
      </c>
      <c r="L74" s="387">
        <f>+L73+'Finansinės ataskaitos'!L23</f>
        <v>0</v>
      </c>
      <c r="M74" s="387">
        <f>+M73+'Finansinės ataskaitos'!M23</f>
        <v>0</v>
      </c>
      <c r="N74" s="387">
        <f>+N73+'Finansinės ataskaitos'!N23</f>
        <v>0</v>
      </c>
      <c r="O74" s="387">
        <f>+O73+'Finansinės ataskaitos'!O23</f>
        <v>0</v>
      </c>
      <c r="P74" s="387">
        <f>+P73+'Finansinės ataskaitos'!P23</f>
        <v>0</v>
      </c>
      <c r="Q74" s="387">
        <f>+Q73+'Finansinės ataskaitos'!Q23</f>
        <v>0</v>
      </c>
      <c r="R74" s="387">
        <f>+R73+'Finansinės ataskaitos'!R23</f>
        <v>0</v>
      </c>
      <c r="S74" s="387">
        <f>+S73+'Finansinės ataskaitos'!S23</f>
        <v>0</v>
      </c>
      <c r="T74" s="387">
        <f>+T73+'Finansinės ataskaitos'!T23</f>
        <v>0</v>
      </c>
      <c r="U74" s="387">
        <f>+U73+'Finansinės ataskaitos'!U23</f>
        <v>0</v>
      </c>
      <c r="V74" s="387">
        <f>+V73+'Finansinės ataskaitos'!V23</f>
        <v>0</v>
      </c>
      <c r="W74" s="387">
        <f>+W73+'Finansinės ataskaitos'!W23</f>
        <v>0</v>
      </c>
      <c r="X74" s="387">
        <f>+X73+'Finansinės ataskaitos'!X23</f>
        <v>0</v>
      </c>
      <c r="Y74" s="387">
        <f>+Y73+'Finansinės ataskaitos'!Y23</f>
        <v>0</v>
      </c>
      <c r="Z74" s="387">
        <f>+Z73+'Finansinės ataskaitos'!Z23</f>
        <v>0</v>
      </c>
      <c r="AA74" s="387">
        <f>+AA73+'Finansinės ataskaitos'!AA23</f>
        <v>0</v>
      </c>
      <c r="AB74" s="387">
        <f>+AB73+'Finansinės ataskaitos'!AB23</f>
        <v>0</v>
      </c>
      <c r="AC74" s="387">
        <f>+AC73+'Finansinės ataskaitos'!AC23</f>
        <v>0</v>
      </c>
      <c r="AD74" s="387">
        <f>+AD73+'Finansinės ataskaitos'!AD23</f>
        <v>0</v>
      </c>
      <c r="AE74" s="387">
        <f>+AE73+'Finansinės ataskaitos'!AE23</f>
        <v>0</v>
      </c>
      <c r="AF74" s="387">
        <f>+AF73+'Finansinės ataskaitos'!AF23</f>
        <v>0</v>
      </c>
      <c r="AG74" s="387">
        <f>+AG73+'Finansinės ataskaitos'!AG23</f>
        <v>0</v>
      </c>
      <c r="AH74" s="387">
        <f>+AH73+'Finansinės ataskaitos'!AH23</f>
        <v>0</v>
      </c>
      <c r="AI74" s="387">
        <f>+AI73+'Finansinės ataskaitos'!AI23</f>
        <v>0</v>
      </c>
      <c r="AJ74" s="387">
        <f>+AJ73+'Finansinės ataskaitos'!AJ23</f>
        <v>0</v>
      </c>
      <c r="AK74" s="387">
        <f>+AK73+'Finansinės ataskaitos'!AK23</f>
        <v>0</v>
      </c>
      <c r="AL74" s="387">
        <f>+AL73+'Finansinės ataskaitos'!AL23</f>
        <v>0</v>
      </c>
      <c r="AM74" s="387">
        <f>+AM73+'Finansinės ataskaitos'!AM23</f>
        <v>0</v>
      </c>
      <c r="AN74" s="387">
        <f>+AN73+'Finansinės ataskaitos'!AN23</f>
        <v>0</v>
      </c>
      <c r="AO74" s="387">
        <f>+AO73+'Finansinės ataskaitos'!AO23</f>
        <v>0</v>
      </c>
      <c r="AP74" s="387">
        <f>+AP73+'Finansinės ataskaitos'!AP23</f>
        <v>0</v>
      </c>
      <c r="AQ74" s="387">
        <f>+AQ73+'Finansinės ataskaitos'!AQ23</f>
        <v>0</v>
      </c>
      <c r="AR74" s="387">
        <f>+AR73+'Finansinės ataskaitos'!AR23</f>
        <v>0</v>
      </c>
      <c r="AS74" s="387">
        <f>+AS73+'Finansinės ataskaitos'!AS23</f>
        <v>0</v>
      </c>
      <c r="AT74" s="387">
        <f>+AT73+'Finansinės ataskaitos'!AT23</f>
        <v>0</v>
      </c>
      <c r="AU74" s="387">
        <f>+AU73+'Finansinės ataskaitos'!AU23</f>
        <v>0</v>
      </c>
      <c r="AV74" s="387">
        <f>+AV73+'Finansinės ataskaitos'!AV23</f>
        <v>0</v>
      </c>
      <c r="AW74" s="387">
        <f>+AW73+'Finansinės ataskaitos'!AW23</f>
        <v>0</v>
      </c>
      <c r="AX74" s="387">
        <f>+AX73+'Finansinės ataskaitos'!AX23</f>
        <v>0</v>
      </c>
      <c r="AY74" s="387">
        <f>+AY73+'Finansinės ataskaitos'!AY23</f>
        <v>0</v>
      </c>
      <c r="AZ74" s="387">
        <f>+AZ73+'Finansinės ataskaitos'!AZ23</f>
        <v>0</v>
      </c>
      <c r="BA74" s="387">
        <f>+BA73+'Finansinės ataskaitos'!BA23</f>
        <v>0</v>
      </c>
      <c r="BB74" s="387">
        <f>+BB73+'Finansinės ataskaitos'!BB23</f>
        <v>0</v>
      </c>
      <c r="BC74" s="387">
        <f>+BC73+'Finansinės ataskaitos'!BC23</f>
        <v>0</v>
      </c>
      <c r="BD74" s="387">
        <f>+BD73+'Finansinės ataskaitos'!BD23</f>
        <v>0</v>
      </c>
      <c r="BE74" s="387">
        <f>+BE73+'Finansinės ataskaitos'!BE23</f>
        <v>0</v>
      </c>
      <c r="BF74" s="387">
        <f>+BF73+'Finansinės ataskaitos'!BF23</f>
        <v>0</v>
      </c>
      <c r="BG74" s="387">
        <f>+BG73+'Finansinės ataskaitos'!BG23</f>
        <v>0</v>
      </c>
      <c r="BH74" s="387">
        <f>+BH73+'Finansinės ataskaitos'!BH23</f>
        <v>0</v>
      </c>
      <c r="BI74" s="387">
        <f>+BI73+'Finansinės ataskaitos'!BI23</f>
        <v>0</v>
      </c>
      <c r="BJ74" s="387">
        <f>+BJ73+'Finansinės ataskaitos'!BJ23</f>
        <v>0</v>
      </c>
      <c r="BK74" s="387">
        <f>+BK73+'Finansinės ataskaitos'!BK23</f>
        <v>0</v>
      </c>
      <c r="BL74" s="387">
        <f>+BL73+'Finansinės ataskaitos'!BL23</f>
        <v>0</v>
      </c>
      <c r="BM74" s="387">
        <f>+BM73+'Finansinės ataskaitos'!BM23</f>
        <v>0</v>
      </c>
      <c r="BN74" s="387">
        <f>+BN73+'Finansinės ataskaitos'!BN23</f>
        <v>0</v>
      </c>
      <c r="BO74" s="387">
        <f>+BO73+'Finansinės ataskaitos'!BO23</f>
        <v>0</v>
      </c>
      <c r="BP74" s="387">
        <f>+BP73+'Finansinės ataskaitos'!BP23</f>
        <v>0</v>
      </c>
      <c r="BQ74" s="387">
        <f>+BQ73+'Finansinės ataskaitos'!BQ23</f>
        <v>0</v>
      </c>
      <c r="BR74" s="387">
        <f>+BR73+'Finansinės ataskaitos'!BR23</f>
        <v>0</v>
      </c>
      <c r="BS74" s="387">
        <f>+BS73+'Finansinės ataskaitos'!BS23</f>
        <v>0</v>
      </c>
      <c r="BT74" s="387">
        <f>+BT73+'Finansinės ataskaitos'!BT23</f>
        <v>0</v>
      </c>
      <c r="BU74" s="387">
        <f>+BU73+'Finansinės ataskaitos'!BU23</f>
        <v>0</v>
      </c>
      <c r="BV74" s="387">
        <f>+BV73+'Finansinės ataskaitos'!BV23</f>
        <v>0</v>
      </c>
      <c r="BW74" s="387">
        <f>+BW73+'Finansinės ataskaitos'!BW23</f>
        <v>0</v>
      </c>
      <c r="BX74" s="387">
        <f>+BX73+'Finansinės ataskaitos'!BX23</f>
        <v>0</v>
      </c>
      <c r="BY74" s="387">
        <f>+BY73+'Finansinės ataskaitos'!BY23</f>
        <v>0</v>
      </c>
      <c r="BZ74" s="387">
        <f>+BZ73+'Finansinės ataskaitos'!BZ23</f>
        <v>0</v>
      </c>
      <c r="CA74" s="387">
        <f>+CA73+'Finansinės ataskaitos'!CA23</f>
        <v>0</v>
      </c>
      <c r="CB74" s="387">
        <f>+CB73+'Finansinės ataskaitos'!CB23</f>
        <v>0</v>
      </c>
      <c r="CC74" s="387">
        <f>+CC73+'Finansinės ataskaitos'!CC23</f>
        <v>0</v>
      </c>
      <c r="CD74" s="387">
        <f>+CD73+'Finansinės ataskaitos'!CD23</f>
        <v>0</v>
      </c>
      <c r="CE74" s="387">
        <f>+CE73+'Finansinės ataskaitos'!CE23</f>
        <v>0</v>
      </c>
      <c r="CF74" s="387">
        <f>+CF73+'Finansinės ataskaitos'!CF23</f>
        <v>0</v>
      </c>
      <c r="CG74" s="387">
        <f>+CG73+'Finansinės ataskaitos'!CG23</f>
        <v>0</v>
      </c>
      <c r="CH74" s="387">
        <f>+CH73+'Finansinės ataskaitos'!CH23</f>
        <v>0</v>
      </c>
      <c r="CI74" s="387">
        <f>+CI73+'Finansinės ataskaitos'!CI23</f>
        <v>0</v>
      </c>
      <c r="CJ74" s="387">
        <f>+CJ73+'Finansinės ataskaitos'!CJ23</f>
        <v>0</v>
      </c>
      <c r="CK74" s="387">
        <f>+CK73+'Finansinės ataskaitos'!CK23</f>
        <v>0</v>
      </c>
      <c r="CL74" s="387">
        <f>+CL73+'Finansinės ataskaitos'!CL23</f>
        <v>0</v>
      </c>
      <c r="CM74" s="387">
        <f>+CM73+'Finansinės ataskaitos'!CM23</f>
        <v>0</v>
      </c>
      <c r="CN74" s="387">
        <f>+CN73+'Finansinės ataskaitos'!CN23</f>
        <v>0</v>
      </c>
      <c r="CO74" s="387">
        <f>+CO73+'Finansinės ataskaitos'!CO23</f>
        <v>0</v>
      </c>
      <c r="CP74" s="387">
        <f>+CP73+'Finansinės ataskaitos'!CP23</f>
        <v>0</v>
      </c>
      <c r="CQ74" s="387">
        <f>+CQ73+'Finansinės ataskaitos'!CQ23</f>
        <v>0</v>
      </c>
      <c r="CR74" s="387">
        <f>+CR73+'Finansinės ataskaitos'!CR23</f>
        <v>0</v>
      </c>
      <c r="CS74" s="387">
        <f>+CS73+'Finansinės ataskaitos'!CS23</f>
        <v>0</v>
      </c>
      <c r="CT74" s="387">
        <f>+CT73+'Finansinės ataskaitos'!CT23</f>
        <v>0</v>
      </c>
      <c r="CU74" s="387">
        <f>+CU73+'Finansinės ataskaitos'!CU23</f>
        <v>0</v>
      </c>
      <c r="CV74" s="387">
        <f>+CV73+'Finansinės ataskaitos'!CV23</f>
        <v>0</v>
      </c>
      <c r="CW74" s="387">
        <f>+CW73+'Finansinės ataskaitos'!CW23</f>
        <v>0</v>
      </c>
      <c r="CX74" s="387">
        <f>+CX73+'Finansinės ataskaitos'!CX23</f>
        <v>0</v>
      </c>
      <c r="CY74" s="387">
        <f>+CY73+'Finansinės ataskaitos'!CY23</f>
        <v>0</v>
      </c>
      <c r="CZ74" s="387">
        <f>+CZ73+'Finansinės ataskaitos'!CZ23</f>
        <v>0</v>
      </c>
      <c r="DA74" s="387">
        <f>+DA73+'Finansinės ataskaitos'!DA23</f>
        <v>0</v>
      </c>
      <c r="DB74" s="387">
        <f>+DB73+'Finansinės ataskaitos'!DB23</f>
        <v>0</v>
      </c>
      <c r="DC74" s="387">
        <f>+DC73+'Finansinės ataskaitos'!DC23</f>
        <v>0</v>
      </c>
      <c r="DD74" s="387">
        <f>+DD73+'Finansinės ataskaitos'!DD23</f>
        <v>0</v>
      </c>
      <c r="DE74" s="387">
        <f>+DE73+'Finansinės ataskaitos'!DE23</f>
        <v>0</v>
      </c>
      <c r="DF74" s="387">
        <f>+DF73+'Finansinės ataskaitos'!DF23</f>
        <v>0</v>
      </c>
      <c r="DG74" s="387">
        <f>+DG73+'Finansinės ataskaitos'!DG23</f>
        <v>0</v>
      </c>
      <c r="DH74" s="387">
        <f>+DH73+'Finansinės ataskaitos'!DH23</f>
        <v>0</v>
      </c>
      <c r="DI74" s="387">
        <f>+DI73+'Finansinės ataskaitos'!DI23</f>
        <v>0</v>
      </c>
      <c r="DJ74" s="387">
        <f>+DJ73+'Finansinės ataskaitos'!DJ23</f>
        <v>0</v>
      </c>
      <c r="DK74" s="387">
        <f>+DK73+'Finansinės ataskaitos'!DK23</f>
        <v>0</v>
      </c>
      <c r="DL74" s="387">
        <f>+DL73+'Finansinės ataskaitos'!DL23</f>
        <v>0</v>
      </c>
      <c r="DM74" s="387">
        <f>+DM73+'Finansinės ataskaitos'!DM23</f>
        <v>0</v>
      </c>
      <c r="DN74" s="387">
        <f>+DN73+'Finansinės ataskaitos'!DN23</f>
        <v>0</v>
      </c>
      <c r="DO74" s="387">
        <f>+DO73+'Finansinės ataskaitos'!DO23</f>
        <v>0</v>
      </c>
      <c r="DP74" s="387">
        <f>+DP73+'Finansinės ataskaitos'!DP23</f>
        <v>0</v>
      </c>
      <c r="DQ74" s="387">
        <f>+DQ73+'Finansinės ataskaitos'!DQ23</f>
        <v>0</v>
      </c>
      <c r="DR74" s="387">
        <f>+DR73+'Finansinės ataskaitos'!DR23</f>
        <v>0</v>
      </c>
      <c r="DS74" s="387">
        <f>+DS73+'Finansinės ataskaitos'!DS23</f>
        <v>0</v>
      </c>
      <c r="DT74" s="387">
        <f>+DT73+'Finansinės ataskaitos'!DT23</f>
        <v>0</v>
      </c>
      <c r="DU74" s="387">
        <f>+DU73+'Finansinės ataskaitos'!DU23</f>
        <v>0</v>
      </c>
      <c r="DV74" s="387">
        <f>+DV73+'Finansinės ataskaitos'!DV23</f>
        <v>0</v>
      </c>
      <c r="DW74" s="387">
        <f>+DW73+'Finansinės ataskaitos'!DW23</f>
        <v>0</v>
      </c>
      <c r="DX74" s="387">
        <f>+DX73+'Finansinės ataskaitos'!DX23</f>
        <v>0</v>
      </c>
      <c r="DY74" s="387">
        <f>+DY73+'Finansinės ataskaitos'!DY23</f>
        <v>0</v>
      </c>
      <c r="DZ74" s="387">
        <f>+DZ73+'Finansinės ataskaitos'!DZ23</f>
        <v>0</v>
      </c>
      <c r="EA74" s="387">
        <f>+EA73+'Finansinės ataskaitos'!EA23</f>
        <v>0</v>
      </c>
      <c r="EB74" s="387">
        <f>+EB73+'Finansinės ataskaitos'!EB23</f>
        <v>0</v>
      </c>
      <c r="EC74" s="387">
        <f>+EC73+'Finansinės ataskaitos'!EC23</f>
        <v>0</v>
      </c>
      <c r="ED74" s="387">
        <f>+ED73+'Finansinės ataskaitos'!ED23</f>
        <v>0</v>
      </c>
      <c r="EE74" s="387">
        <f>+EE73+'Finansinės ataskaitos'!EE23</f>
        <v>0</v>
      </c>
      <c r="EF74" s="387">
        <f>+EF73+'Finansinės ataskaitos'!EF23</f>
        <v>0</v>
      </c>
      <c r="EG74" s="387">
        <f>+EG73+'Finansinės ataskaitos'!EG23</f>
        <v>0</v>
      </c>
      <c r="EH74" s="387">
        <f>+EH73+'Finansinės ataskaitos'!EH23</f>
        <v>0</v>
      </c>
      <c r="EI74" s="387">
        <f>+EI73+'Finansinės ataskaitos'!EI23</f>
        <v>0</v>
      </c>
      <c r="EJ74" s="387">
        <f>+EJ73+'Finansinės ataskaitos'!EJ23</f>
        <v>0</v>
      </c>
      <c r="EK74" s="387">
        <f>+EK73+'Finansinės ataskaitos'!EK23</f>
        <v>0</v>
      </c>
      <c r="EL74" s="387">
        <f>+EL73+'Finansinės ataskaitos'!EL23</f>
        <v>0</v>
      </c>
      <c r="EM74" s="387">
        <f>+EM73+'Finansinės ataskaitos'!EM23</f>
        <v>0</v>
      </c>
      <c r="EN74" s="387">
        <f>+EN73+'Finansinės ataskaitos'!EN23</f>
        <v>0</v>
      </c>
      <c r="EO74" s="387">
        <f>+EO73+'Finansinės ataskaitos'!EO23</f>
        <v>0</v>
      </c>
      <c r="EP74" s="387">
        <f>+EP73+'Finansinės ataskaitos'!EP23</f>
        <v>0</v>
      </c>
      <c r="EQ74" s="387">
        <f>+EQ73+'Finansinės ataskaitos'!EQ23</f>
        <v>0</v>
      </c>
      <c r="ER74" s="387">
        <f>+ER73+'Finansinės ataskaitos'!ER23</f>
        <v>0</v>
      </c>
      <c r="ES74" s="387">
        <f>+ES73+'Finansinės ataskaitos'!ES23</f>
        <v>0</v>
      </c>
      <c r="ET74" s="387">
        <f>+ET73+'Finansinės ataskaitos'!ET23</f>
        <v>0</v>
      </c>
      <c r="EU74" s="387">
        <f>+EU73+'Finansinės ataskaitos'!EU23</f>
        <v>0</v>
      </c>
      <c r="EV74" s="387">
        <f>+EV73+'Finansinės ataskaitos'!EV23</f>
        <v>0</v>
      </c>
      <c r="EW74" s="387">
        <f>+EW73+'Finansinės ataskaitos'!EW23</f>
        <v>0</v>
      </c>
      <c r="EX74" s="387">
        <f>+EX73+'Finansinės ataskaitos'!EX23</f>
        <v>0</v>
      </c>
      <c r="EY74" s="387">
        <f>+EY73+'Finansinės ataskaitos'!EY23</f>
        <v>0</v>
      </c>
      <c r="EZ74" s="387">
        <f>+EZ73+'Finansinės ataskaitos'!EZ23</f>
        <v>0</v>
      </c>
      <c r="FA74" s="387">
        <f>+FA73+'Finansinės ataskaitos'!FA23</f>
        <v>0</v>
      </c>
      <c r="FB74" s="387">
        <f>+FB73+'Finansinės ataskaitos'!FB23</f>
        <v>0</v>
      </c>
      <c r="FC74" s="387">
        <f>+FC73+'Finansinės ataskaitos'!FC23</f>
        <v>0</v>
      </c>
      <c r="FD74" s="387">
        <f>+FD73+'Finansinės ataskaitos'!FD23</f>
        <v>0</v>
      </c>
      <c r="FE74" s="387">
        <f>+FE73+'Finansinės ataskaitos'!FE23</f>
        <v>0</v>
      </c>
      <c r="FF74" s="387">
        <f>+FF73+'Finansinės ataskaitos'!FF23</f>
        <v>0</v>
      </c>
      <c r="FG74" s="387">
        <f>+FG73+'Finansinės ataskaitos'!FG23</f>
        <v>0</v>
      </c>
      <c r="FH74" s="387">
        <f>+FH73+'Finansinės ataskaitos'!FH23</f>
        <v>0</v>
      </c>
      <c r="FI74" s="387">
        <f>+FI73+'Finansinės ataskaitos'!FI23</f>
        <v>0</v>
      </c>
      <c r="FJ74" s="387">
        <f>+FJ73+'Finansinės ataskaitos'!FJ23</f>
        <v>0</v>
      </c>
      <c r="FK74" s="387">
        <f>+FK73+'Finansinės ataskaitos'!FK23</f>
        <v>0</v>
      </c>
      <c r="FL74" s="387">
        <f>+FL73+'Finansinės ataskaitos'!FL23</f>
        <v>0</v>
      </c>
      <c r="FM74" s="387">
        <f>+FM73+'Finansinės ataskaitos'!FM23</f>
        <v>0</v>
      </c>
      <c r="FN74" s="387">
        <f>+FN73+'Finansinės ataskaitos'!FN23</f>
        <v>0</v>
      </c>
      <c r="FO74" s="387">
        <f>+FO73+'Finansinės ataskaitos'!FO23</f>
        <v>0</v>
      </c>
      <c r="FP74" s="387">
        <f>+FP73+'Finansinės ataskaitos'!FP23</f>
        <v>0</v>
      </c>
      <c r="FQ74" s="387">
        <f>+FQ73+'Finansinės ataskaitos'!FQ23</f>
        <v>0</v>
      </c>
      <c r="FR74" s="387">
        <f>+FR73+'Finansinės ataskaitos'!FR23</f>
        <v>0</v>
      </c>
      <c r="FS74" s="387">
        <f>+FS73+'Finansinės ataskaitos'!FS23</f>
        <v>0</v>
      </c>
      <c r="FT74" s="387">
        <f>+FT73+'Finansinės ataskaitos'!FT23</f>
        <v>0</v>
      </c>
      <c r="FU74" s="387">
        <f>+FU73+'Finansinės ataskaitos'!FU23</f>
        <v>0</v>
      </c>
      <c r="FV74" s="387">
        <f>+FV73+'Finansinės ataskaitos'!FV23</f>
        <v>0</v>
      </c>
      <c r="FW74" s="387">
        <f>+FW73+'Finansinės ataskaitos'!FW23</f>
        <v>0</v>
      </c>
      <c r="FX74" s="387">
        <f>+FX73+'Finansinės ataskaitos'!FX23</f>
        <v>0</v>
      </c>
      <c r="FY74" s="387">
        <f>+FY73+'Finansinės ataskaitos'!FY23</f>
        <v>0</v>
      </c>
      <c r="FZ74" s="387">
        <f>+FZ73+'Finansinės ataskaitos'!FZ23</f>
        <v>0</v>
      </c>
      <c r="GA74" s="387">
        <f>+GA73+'Finansinės ataskaitos'!GA23</f>
        <v>0</v>
      </c>
      <c r="GB74" s="387">
        <f>+GB73+'Finansinės ataskaitos'!GB23</f>
        <v>0</v>
      </c>
      <c r="GC74" s="387">
        <f>+GC73+'Finansinės ataskaitos'!GC23</f>
        <v>0</v>
      </c>
      <c r="GD74" s="387">
        <f>+GD73+'Finansinės ataskaitos'!GD23</f>
        <v>0</v>
      </c>
      <c r="GE74" s="387">
        <f>+GE73+'Finansinės ataskaitos'!GE23</f>
        <v>0</v>
      </c>
      <c r="GF74" s="387">
        <f>+GF73+'Finansinės ataskaitos'!GF23</f>
        <v>0</v>
      </c>
      <c r="GG74" s="387">
        <f>+GG73+'Finansinės ataskaitos'!GG23</f>
        <v>0</v>
      </c>
      <c r="GH74" s="387">
        <f>+GH73+'Finansinės ataskaitos'!GH23</f>
        <v>0</v>
      </c>
      <c r="GI74" s="387">
        <f>+GI73+'Finansinės ataskaitos'!GI23</f>
        <v>0</v>
      </c>
      <c r="GJ74" s="387">
        <f>+GJ73+'Finansinės ataskaitos'!GJ23</f>
        <v>0</v>
      </c>
      <c r="GK74" s="387">
        <f>+GK73+'Finansinės ataskaitos'!GK23</f>
        <v>0</v>
      </c>
      <c r="GL74" s="387">
        <f>+GL73+'Finansinės ataskaitos'!GL23</f>
        <v>0</v>
      </c>
      <c r="GM74" s="387">
        <f>+GM73+'Finansinės ataskaitos'!GM23</f>
        <v>0</v>
      </c>
      <c r="GN74" s="387">
        <f>+GN73+'Finansinės ataskaitos'!GN23</f>
        <v>0</v>
      </c>
      <c r="GO74" s="387">
        <f>+GO73+'Finansinės ataskaitos'!GO23</f>
        <v>7137.7958275548544</v>
      </c>
      <c r="GP74" s="387">
        <f>+GP73+'Finansinės ataskaitos'!GP23</f>
        <v>-2.0251415359301619E-13</v>
      </c>
      <c r="GQ74" s="387">
        <f>+GQ73+'Finansinės ataskaitos'!GQ23</f>
        <v>0</v>
      </c>
      <c r="GR74" s="387">
        <f>+GR73+'Finansinės ataskaitos'!GR23</f>
        <v>0</v>
      </c>
      <c r="GS74" s="387">
        <f>+GS73+'Finansinės ataskaitos'!GS23</f>
        <v>0</v>
      </c>
      <c r="GT74" s="387">
        <f>+GT73+'Finansinės ataskaitos'!GT23</f>
        <v>0</v>
      </c>
      <c r="GU74" s="387">
        <f>+GU73+'Finansinės ataskaitos'!GU23</f>
        <v>0</v>
      </c>
      <c r="GV74" s="387">
        <f>+GV73+'Finansinės ataskaitos'!GV23</f>
        <v>0</v>
      </c>
      <c r="GW74" s="387">
        <f>+GW73+'Finansinės ataskaitos'!GW23</f>
        <v>0</v>
      </c>
      <c r="GX74" s="387">
        <f>+GX73+'Finansinės ataskaitos'!GX23</f>
        <v>0</v>
      </c>
      <c r="GY74" s="387">
        <f>+GY73+'Finansinės ataskaitos'!GY23</f>
        <v>0</v>
      </c>
      <c r="GZ74" s="387">
        <f>+GZ73+'Finansinės ataskaitos'!GZ23</f>
        <v>0</v>
      </c>
      <c r="HA74" s="387">
        <f>+HA73+'Finansinės ataskaitos'!HA23</f>
        <v>0</v>
      </c>
      <c r="HB74" s="387">
        <f>+HB73+'Finansinės ataskaitos'!HB23</f>
        <v>0</v>
      </c>
      <c r="HC74" s="387">
        <f>+HC73+'Finansinės ataskaitos'!HC23</f>
        <v>0</v>
      </c>
      <c r="HD74" s="387">
        <f>+HD73+'Finansinės ataskaitos'!HD23</f>
        <v>0</v>
      </c>
      <c r="HE74" s="387">
        <f>+HE73+'Finansinės ataskaitos'!HE23</f>
        <v>0</v>
      </c>
      <c r="HF74" s="387">
        <f>+HF73+'Finansinės ataskaitos'!HF23</f>
        <v>0</v>
      </c>
      <c r="HG74" s="387">
        <f>+HG73+'Finansinės ataskaitos'!HG23</f>
        <v>0</v>
      </c>
      <c r="HH74" s="387">
        <f>+HH73+'Finansinės ataskaitos'!HH23</f>
        <v>0</v>
      </c>
      <c r="HI74" s="387">
        <f>+HI73+'Finansinės ataskaitos'!HI23</f>
        <v>0</v>
      </c>
      <c r="HJ74" s="387">
        <f>+HJ73+'Finansinės ataskaitos'!HJ23</f>
        <v>0</v>
      </c>
      <c r="HK74" s="387">
        <f>+HK73+'Finansinės ataskaitos'!HK23</f>
        <v>0</v>
      </c>
      <c r="HL74" s="387">
        <f>+HL73+'Finansinės ataskaitos'!HL23</f>
        <v>0</v>
      </c>
      <c r="HM74" s="387">
        <f>+HM73+'Finansinės ataskaitos'!HM23</f>
        <v>0</v>
      </c>
      <c r="HN74" s="387">
        <f>+HN73+'Finansinės ataskaitos'!HN23</f>
        <v>0</v>
      </c>
      <c r="HO74" s="387">
        <f>+HO73+'Finansinės ataskaitos'!HO23</f>
        <v>0</v>
      </c>
      <c r="HP74" s="387">
        <f>+HP73+'Finansinės ataskaitos'!HP23</f>
        <v>0</v>
      </c>
      <c r="HQ74" s="387">
        <f>+HQ73+'Finansinės ataskaitos'!HQ23</f>
        <v>0</v>
      </c>
      <c r="HR74" s="387">
        <f>+HR73+'Finansinės ataskaitos'!HR23</f>
        <v>0</v>
      </c>
      <c r="HS74" s="387">
        <f>+HS73+'Finansinės ataskaitos'!HS23</f>
        <v>0</v>
      </c>
      <c r="HT74" s="387">
        <f>+HT73+'Finansinės ataskaitos'!HT23</f>
        <v>0</v>
      </c>
      <c r="HU74" s="387">
        <f>+HU73+'Finansinės ataskaitos'!HU23</f>
        <v>0</v>
      </c>
      <c r="HV74" s="387">
        <f>+HV73+'Finansinės ataskaitos'!HV23</f>
        <v>0</v>
      </c>
      <c r="HW74" s="387">
        <f>+HW73+'Finansinės ataskaitos'!HW23</f>
        <v>0</v>
      </c>
      <c r="HX74" s="387">
        <f>+HX73+'Finansinės ataskaitos'!HX23</f>
        <v>0</v>
      </c>
      <c r="HY74" s="387">
        <f>+HY73+'Finansinės ataskaitos'!HY23</f>
        <v>0</v>
      </c>
      <c r="HZ74" s="387">
        <f>+HZ73+'Finansinės ataskaitos'!HZ23</f>
        <v>0</v>
      </c>
      <c r="IA74" s="387">
        <f>+IA73+'Finansinės ataskaitos'!IA23</f>
        <v>0</v>
      </c>
      <c r="IB74" s="387">
        <f>+IB73+'Finansinės ataskaitos'!IB23</f>
        <v>0</v>
      </c>
      <c r="IC74" s="387">
        <f>+IC73+'Finansinės ataskaitos'!IC23</f>
        <v>0</v>
      </c>
      <c r="ID74" s="387">
        <f>+ID73+'Finansinės ataskaitos'!ID23</f>
        <v>0</v>
      </c>
      <c r="IE74" s="387">
        <f>+IE73+'Finansinės ataskaitos'!IE23</f>
        <v>0</v>
      </c>
      <c r="IF74" s="387">
        <f>+IF73+'Finansinės ataskaitos'!IF23</f>
        <v>0</v>
      </c>
      <c r="IG74" s="387">
        <f>+IG73+'Finansinės ataskaitos'!IG23</f>
        <v>0</v>
      </c>
      <c r="IH74" s="387">
        <f>+IH73+'Finansinės ataskaitos'!IH23</f>
        <v>0</v>
      </c>
      <c r="II74" s="387">
        <f>+II73+'Finansinės ataskaitos'!II23</f>
        <v>0</v>
      </c>
      <c r="IJ74" s="387">
        <f>+IJ73+'Finansinės ataskaitos'!IJ23</f>
        <v>0</v>
      </c>
      <c r="IK74" s="387">
        <f>+IK73+'Finansinės ataskaitos'!IK23</f>
        <v>0</v>
      </c>
      <c r="IL74" s="387">
        <f>+IL73+'Finansinės ataskaitos'!IL23</f>
        <v>0</v>
      </c>
      <c r="IM74" s="387">
        <f>+IM73+'Finansinės ataskaitos'!IM23</f>
        <v>0</v>
      </c>
      <c r="IN74" s="387">
        <f>+IN73+'Finansinės ataskaitos'!IN23</f>
        <v>0</v>
      </c>
      <c r="IO74" s="387">
        <f>+IO73+'Finansinės ataskaitos'!IO23</f>
        <v>0</v>
      </c>
      <c r="IP74" s="387">
        <f>+IP73+'Finansinės ataskaitos'!IP23</f>
        <v>0</v>
      </c>
      <c r="IQ74" s="387">
        <f>+IQ73+'Finansinės ataskaitos'!IQ23</f>
        <v>0</v>
      </c>
      <c r="IR74" s="387">
        <f>+IR73+'Finansinės ataskaitos'!IR23</f>
        <v>0</v>
      </c>
      <c r="IS74" s="387">
        <f>+IS73+'Finansinės ataskaitos'!IS23</f>
        <v>0</v>
      </c>
      <c r="IT74" s="387">
        <f>+IT73+'Finansinės ataskaitos'!IT23</f>
        <v>0</v>
      </c>
      <c r="IU74" s="387">
        <f>+IU73+'Finansinės ataskaitos'!IU23</f>
        <v>0</v>
      </c>
      <c r="IV74" s="387">
        <f>+IV73+'Finansinės ataskaitos'!IV23</f>
        <v>0</v>
      </c>
      <c r="IW74" s="387">
        <f>+IW73+'Finansinės ataskaitos'!IW23</f>
        <v>0</v>
      </c>
      <c r="IX74" s="387">
        <f>+IX73+'Finansinės ataskaitos'!IX23</f>
        <v>0</v>
      </c>
      <c r="IY74" s="387">
        <f>+IY73+'Finansinės ataskaitos'!IY23</f>
        <v>0</v>
      </c>
      <c r="IZ74" s="387">
        <f>+IZ73+'Finansinės ataskaitos'!IZ23</f>
        <v>0</v>
      </c>
      <c r="JA74" s="387">
        <f>+JA73+'Finansinės ataskaitos'!JA23</f>
        <v>0</v>
      </c>
      <c r="JB74" s="387">
        <f>+JB73+'Finansinės ataskaitos'!JB23</f>
        <v>0</v>
      </c>
      <c r="JC74" s="387">
        <f>+JC73+'Finansinės ataskaitos'!JC23</f>
        <v>0</v>
      </c>
      <c r="JD74" s="387">
        <f>+JD73+'Finansinės ataskaitos'!JD23</f>
        <v>0</v>
      </c>
      <c r="JE74" s="387">
        <f>+JE73+'Finansinės ataskaitos'!JE23</f>
        <v>0</v>
      </c>
      <c r="JF74" s="387">
        <f>+JF73+'Finansinės ataskaitos'!JF23</f>
        <v>0</v>
      </c>
      <c r="JG74" s="387">
        <f>+JG73+'Finansinės ataskaitos'!JG23</f>
        <v>0</v>
      </c>
      <c r="JH74" s="387">
        <f>+JH73+'Finansinės ataskaitos'!JH23</f>
        <v>0</v>
      </c>
      <c r="JI74" s="387">
        <f>+JI73+'Finansinės ataskaitos'!JI23</f>
        <v>0</v>
      </c>
      <c r="JJ74" s="387">
        <f>+JJ73+'Finansinės ataskaitos'!JJ23</f>
        <v>0</v>
      </c>
      <c r="JK74" s="387">
        <f>+JK73+'Finansinės ataskaitos'!JK23</f>
        <v>0</v>
      </c>
      <c r="JL74" s="387">
        <f>+JL73+'Finansinės ataskaitos'!JL23</f>
        <v>0</v>
      </c>
      <c r="JM74" s="387">
        <f>+JM73+'Finansinės ataskaitos'!JM23</f>
        <v>0</v>
      </c>
      <c r="JN74" s="387">
        <f>+JN73+'Finansinės ataskaitos'!JN23</f>
        <v>0</v>
      </c>
      <c r="JO74" s="387">
        <f>+JO73+'Finansinės ataskaitos'!JO23</f>
        <v>0</v>
      </c>
      <c r="JP74" s="387">
        <f>+JP73+'Finansinės ataskaitos'!JP23</f>
        <v>0</v>
      </c>
      <c r="JQ74" s="387">
        <f>+JQ73+'Finansinės ataskaitos'!JQ23</f>
        <v>0</v>
      </c>
      <c r="JR74" s="387">
        <f>+JR73+'Finansinės ataskaitos'!JR23</f>
        <v>0</v>
      </c>
      <c r="JS74" s="387">
        <f>+JS73+'Finansinės ataskaitos'!JS23</f>
        <v>0</v>
      </c>
      <c r="JT74" s="387">
        <f>+JT73+'Finansinės ataskaitos'!JT23</f>
        <v>0</v>
      </c>
      <c r="JU74" s="387">
        <f>+JU73+'Finansinės ataskaitos'!JU23</f>
        <v>0</v>
      </c>
      <c r="JV74" s="387">
        <f>+JV73+'Finansinės ataskaitos'!JV23</f>
        <v>0</v>
      </c>
      <c r="JW74" s="387">
        <f>+JW73+'Finansinės ataskaitos'!JW23</f>
        <v>0</v>
      </c>
      <c r="JX74" s="387">
        <f>+JX73+'Finansinės ataskaitos'!JX23</f>
        <v>0</v>
      </c>
      <c r="JY74" s="387">
        <f>+JY73+'Finansinės ataskaitos'!JY23</f>
        <v>0</v>
      </c>
      <c r="JZ74" s="387">
        <f>+JZ73+'Finansinės ataskaitos'!JZ23</f>
        <v>0</v>
      </c>
      <c r="KA74" s="387">
        <f>+KA73+'Finansinės ataskaitos'!KA23</f>
        <v>0</v>
      </c>
      <c r="KB74" s="387">
        <f>+KB73+'Finansinės ataskaitos'!KB23</f>
        <v>0</v>
      </c>
      <c r="KC74" s="387">
        <f>+KC73+'Finansinės ataskaitos'!KC23</f>
        <v>0</v>
      </c>
      <c r="KD74" s="387">
        <f>+KD73+'Finansinės ataskaitos'!KD23</f>
        <v>0</v>
      </c>
      <c r="KE74" s="387">
        <f>+KE73+'Finansinės ataskaitos'!KE23</f>
        <v>0</v>
      </c>
      <c r="KF74" s="387">
        <f>+KF73+'Finansinės ataskaitos'!KF23</f>
        <v>0</v>
      </c>
      <c r="KG74" s="387">
        <f>+KG73+'Finansinės ataskaitos'!KG23</f>
        <v>0</v>
      </c>
      <c r="KH74" s="387">
        <f>+KH73+'Finansinės ataskaitos'!KH23</f>
        <v>0</v>
      </c>
      <c r="KI74" s="387">
        <f>+KI73+'Finansinės ataskaitos'!KI23</f>
        <v>0</v>
      </c>
      <c r="KJ74" s="387">
        <f>+KJ73+'Finansinės ataskaitos'!KJ23</f>
        <v>0</v>
      </c>
      <c r="KK74" s="387">
        <f>+KK73+'Finansinės ataskaitos'!KK23</f>
        <v>0</v>
      </c>
      <c r="KL74" s="387">
        <f>+KL73+'Finansinės ataskaitos'!KL23</f>
        <v>0</v>
      </c>
      <c r="KM74" s="387">
        <f>+KM73+'Finansinės ataskaitos'!KM23</f>
        <v>0</v>
      </c>
      <c r="KN74" s="387">
        <f>+KN73+'Finansinės ataskaitos'!KN23</f>
        <v>0</v>
      </c>
      <c r="KO74" s="387">
        <f>+KO73+'Finansinės ataskaitos'!KO23</f>
        <v>0</v>
      </c>
      <c r="KP74" s="387">
        <f>+KP73+'Finansinės ataskaitos'!KP23</f>
        <v>0</v>
      </c>
      <c r="KQ74" s="387">
        <f>+KQ73+'Finansinės ataskaitos'!KQ23</f>
        <v>0</v>
      </c>
      <c r="KR74" s="387">
        <f>+KR73+'Finansinės ataskaitos'!KR23</f>
        <v>0</v>
      </c>
      <c r="KS74" s="387">
        <f>+KS73+'Finansinės ataskaitos'!KS23</f>
        <v>0</v>
      </c>
      <c r="KT74" s="387">
        <f>+KT73+'Finansinės ataskaitos'!KT23</f>
        <v>0</v>
      </c>
      <c r="KU74" s="387">
        <f>+KU73+'Finansinės ataskaitos'!KU23</f>
        <v>0</v>
      </c>
      <c r="KV74" s="387">
        <f>+KV73+'Finansinės ataskaitos'!KV23</f>
        <v>0</v>
      </c>
      <c r="KW74" s="387">
        <f>+KW73+'Finansinės ataskaitos'!KW23</f>
        <v>0</v>
      </c>
      <c r="KX74" s="387">
        <f>+KX73+'Finansinės ataskaitos'!KX23</f>
        <v>0</v>
      </c>
      <c r="KY74" s="387">
        <f>+KY73+'Finansinės ataskaitos'!KY23</f>
        <v>0</v>
      </c>
      <c r="KZ74" s="387">
        <f>+KZ73+'Finansinės ataskaitos'!KZ23</f>
        <v>0</v>
      </c>
      <c r="LA74" s="387">
        <f>+LA73+'Finansinės ataskaitos'!LA23</f>
        <v>0</v>
      </c>
      <c r="LB74" s="387">
        <f>+LB73+'Finansinės ataskaitos'!LB23</f>
        <v>0</v>
      </c>
      <c r="LC74" s="387">
        <f>+LC73+'Finansinės ataskaitos'!LC23</f>
        <v>0</v>
      </c>
      <c r="LD74" s="387">
        <f>+LD73+'Finansinės ataskaitos'!LD23</f>
        <v>0</v>
      </c>
      <c r="LE74" s="387">
        <f>+LE73+'Finansinės ataskaitos'!LE23</f>
        <v>0</v>
      </c>
      <c r="LF74" s="387">
        <f>+LF73+'Finansinės ataskaitos'!LF23</f>
        <v>0</v>
      </c>
      <c r="LG74" s="387">
        <f>+LG73+'Finansinės ataskaitos'!LG23</f>
        <v>0</v>
      </c>
      <c r="LH74" s="387">
        <f>+LH73+'Finansinės ataskaitos'!LH23</f>
        <v>0</v>
      </c>
      <c r="LI74" s="387">
        <f>+LI73+'Finansinės ataskaitos'!LI23</f>
        <v>0</v>
      </c>
      <c r="LJ74" s="387">
        <f>+LJ73+'Finansinės ataskaitos'!LJ23</f>
        <v>0</v>
      </c>
      <c r="LK74" s="387">
        <f>+LK73+'Finansinės ataskaitos'!LK23</f>
        <v>0</v>
      </c>
      <c r="LL74" s="387">
        <f>+LL73+'Finansinės ataskaitos'!LL23</f>
        <v>0</v>
      </c>
      <c r="LM74" s="387">
        <f>+LM73+'Finansinės ataskaitos'!LM23</f>
        <v>0</v>
      </c>
      <c r="LN74" s="387">
        <f>+LN73+'Finansinės ataskaitos'!LN23</f>
        <v>0</v>
      </c>
    </row>
    <row r="76" spans="1:326">
      <c r="A76" s="324" t="s">
        <v>299</v>
      </c>
      <c r="B76" s="261"/>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f t="shared" ref="AH76:AM76" si="1171">+IF(AH60&gt;0,AH59+AH60,AH59)</f>
        <v>0</v>
      </c>
      <c r="AI76" s="25">
        <f t="shared" si="1171"/>
        <v>0</v>
      </c>
      <c r="AJ76" s="25">
        <f t="shared" si="1171"/>
        <v>0</v>
      </c>
      <c r="AK76" s="25">
        <f t="shared" si="1171"/>
        <v>0</v>
      </c>
      <c r="AL76" s="25">
        <f t="shared" si="1171"/>
        <v>0</v>
      </c>
      <c r="AM76" s="25">
        <f t="shared" si="1171"/>
        <v>0</v>
      </c>
      <c r="AN76" s="25">
        <f>SUM(AB76:AM76)</f>
        <v>0</v>
      </c>
      <c r="AO76" s="25">
        <f t="shared" ref="AO76:AZ76" si="1172">+IF(AO60&gt;0,AO59+AO60,AO59)</f>
        <v>8596.8997510916488</v>
      </c>
      <c r="AP76" s="25">
        <f t="shared" si="1172"/>
        <v>8969.8584860559786</v>
      </c>
      <c r="AQ76" s="25">
        <f t="shared" si="1172"/>
        <v>8677.84527015192</v>
      </c>
      <c r="AR76" s="25">
        <f t="shared" si="1172"/>
        <v>8384.6153325149244</v>
      </c>
      <c r="AS76" s="25">
        <f t="shared" si="1172"/>
        <v>8090.1636034711119</v>
      </c>
      <c r="AT76" s="25">
        <f t="shared" si="1172"/>
        <v>7794.4849922229478</v>
      </c>
      <c r="AU76" s="25">
        <f t="shared" si="1172"/>
        <v>7497.5743867612509</v>
      </c>
      <c r="AV76" s="25">
        <f t="shared" si="1172"/>
        <v>7199.4266537767962</v>
      </c>
      <c r="AW76" s="25">
        <f t="shared" si="1172"/>
        <v>6900.0366385715743</v>
      </c>
      <c r="AX76" s="25">
        <f t="shared" si="1172"/>
        <v>6599.3991649696618</v>
      </c>
      <c r="AY76" s="25">
        <f t="shared" si="1172"/>
        <v>6297.509035227743</v>
      </c>
      <c r="AZ76" s="25">
        <f t="shared" si="1172"/>
        <v>5994.3610299452321</v>
      </c>
      <c r="BA76" s="25">
        <f>SUM(AO76:AZ76)</f>
        <v>91002.174344760788</v>
      </c>
      <c r="BB76" s="25">
        <f t="shared" ref="BB76:BM76" si="1173">+IF(BB60&gt;0,BB59+BB60,BB59)</f>
        <v>5689.9499079740444</v>
      </c>
      <c r="BC76" s="25">
        <f t="shared" si="1173"/>
        <v>5986.1920087717608</v>
      </c>
      <c r="BD76" s="25">
        <f t="shared" si="1173"/>
        <v>5681.7468492123517</v>
      </c>
      <c r="BE76" s="25">
        <f t="shared" si="1173"/>
        <v>5376.0331681547759</v>
      </c>
      <c r="BF76" s="25">
        <f t="shared" si="1173"/>
        <v>5104.1666666666697</v>
      </c>
      <c r="BG76" s="25">
        <f t="shared" si="1173"/>
        <v>5059.9747474747501</v>
      </c>
      <c r="BH76" s="25">
        <f t="shared" si="1173"/>
        <v>5015.7828282828314</v>
      </c>
      <c r="BI76" s="25">
        <f t="shared" si="1173"/>
        <v>4971.5909090909117</v>
      </c>
      <c r="BJ76" s="25">
        <f t="shared" si="1173"/>
        <v>4927.398989898993</v>
      </c>
      <c r="BK76" s="25">
        <f t="shared" si="1173"/>
        <v>4883.2070707070734</v>
      </c>
      <c r="BL76" s="25">
        <f t="shared" si="1173"/>
        <v>4839.0151515151547</v>
      </c>
      <c r="BM76" s="25">
        <f t="shared" si="1173"/>
        <v>4794.8232323232351</v>
      </c>
      <c r="BN76" s="25">
        <f>SUM(BB76:BM76)</f>
        <v>62329.881530072547</v>
      </c>
      <c r="BO76" s="25">
        <f t="shared" ref="BO76:BZ76" si="1174">+IF(BO60&gt;0,BO59+BO60,BO59)</f>
        <v>4750.6313131313163</v>
      </c>
      <c r="BP76" s="25">
        <f t="shared" si="1174"/>
        <v>4706.4393939393967</v>
      </c>
      <c r="BQ76" s="25">
        <f t="shared" si="1174"/>
        <v>4662.247474747478</v>
      </c>
      <c r="BR76" s="25">
        <f t="shared" si="1174"/>
        <v>4618.0555555555584</v>
      </c>
      <c r="BS76" s="25">
        <f t="shared" si="1174"/>
        <v>4573.8636363636406</v>
      </c>
      <c r="BT76" s="25">
        <f t="shared" si="1174"/>
        <v>4529.671717171721</v>
      </c>
      <c r="BU76" s="25">
        <f t="shared" si="1174"/>
        <v>4485.4797979798022</v>
      </c>
      <c r="BV76" s="25">
        <f t="shared" si="1174"/>
        <v>4441.2878787878826</v>
      </c>
      <c r="BW76" s="25">
        <f t="shared" si="1174"/>
        <v>4397.0959595959639</v>
      </c>
      <c r="BX76" s="25">
        <f t="shared" si="1174"/>
        <v>4352.9040404040443</v>
      </c>
      <c r="BY76" s="25">
        <f t="shared" si="1174"/>
        <v>4308.7121212121256</v>
      </c>
      <c r="BZ76" s="25">
        <f t="shared" si="1174"/>
        <v>4264.5202020202059</v>
      </c>
      <c r="CA76" s="25">
        <f>SUM(BO76:BZ76)</f>
        <v>54090.909090909132</v>
      </c>
      <c r="CB76" s="25">
        <f t="shared" ref="CB76:CM76" si="1175">+IF(CB60&gt;0,CB59+CB60,CB59)</f>
        <v>4220.3282828282872</v>
      </c>
      <c r="CC76" s="25">
        <f t="shared" si="1175"/>
        <v>4176.1363636363676</v>
      </c>
      <c r="CD76" s="25">
        <f t="shared" si="1175"/>
        <v>4131.9444444444489</v>
      </c>
      <c r="CE76" s="25">
        <f t="shared" si="1175"/>
        <v>4087.7525252525293</v>
      </c>
      <c r="CF76" s="25">
        <f t="shared" si="1175"/>
        <v>4043.5606060606101</v>
      </c>
      <c r="CG76" s="25">
        <f t="shared" si="1175"/>
        <v>3999.3686868686914</v>
      </c>
      <c r="CH76" s="25">
        <f t="shared" si="1175"/>
        <v>3955.1767676767722</v>
      </c>
      <c r="CI76" s="25">
        <f t="shared" si="1175"/>
        <v>3910.984848484853</v>
      </c>
      <c r="CJ76" s="25">
        <f t="shared" si="1175"/>
        <v>3866.7929292929339</v>
      </c>
      <c r="CK76" s="25">
        <f t="shared" si="1175"/>
        <v>3822.6010101010147</v>
      </c>
      <c r="CL76" s="25">
        <f t="shared" si="1175"/>
        <v>3778.4090909090955</v>
      </c>
      <c r="CM76" s="25">
        <f t="shared" si="1175"/>
        <v>3734.2171717171764</v>
      </c>
      <c r="CN76" s="25">
        <f>SUM(CB76:CM76)</f>
        <v>47727.272727272786</v>
      </c>
      <c r="CO76" s="25">
        <f t="shared" ref="CO76:CZ76" si="1176">+IF(CO60&gt;0,CO59+CO60,CO59)</f>
        <v>3690.0252525252572</v>
      </c>
      <c r="CP76" s="25">
        <f t="shared" si="1176"/>
        <v>3645.833333333338</v>
      </c>
      <c r="CQ76" s="25">
        <f t="shared" si="1176"/>
        <v>3601.6414141414189</v>
      </c>
      <c r="CR76" s="25">
        <f t="shared" si="1176"/>
        <v>3557.4494949494997</v>
      </c>
      <c r="CS76" s="25">
        <f t="shared" si="1176"/>
        <v>3513.2575757575805</v>
      </c>
      <c r="CT76" s="25">
        <f t="shared" si="1176"/>
        <v>3469.0656565656614</v>
      </c>
      <c r="CU76" s="25">
        <f t="shared" si="1176"/>
        <v>3424.8737373737422</v>
      </c>
      <c r="CV76" s="25">
        <f t="shared" si="1176"/>
        <v>3380.681818181823</v>
      </c>
      <c r="CW76" s="25">
        <f t="shared" si="1176"/>
        <v>3336.4898989899038</v>
      </c>
      <c r="CX76" s="25">
        <f t="shared" si="1176"/>
        <v>3292.2979797979847</v>
      </c>
      <c r="CY76" s="25">
        <f t="shared" si="1176"/>
        <v>3248.1060606060655</v>
      </c>
      <c r="CZ76" s="25">
        <f t="shared" si="1176"/>
        <v>3203.9141414141463</v>
      </c>
      <c r="DA76" s="25">
        <f>SUM(CO76:CZ76)</f>
        <v>41363.636363636426</v>
      </c>
      <c r="DB76" s="25">
        <f t="shared" ref="DB76:DM76" si="1177">+IF(DB60&gt;0,DB59+DB60,DB59)</f>
        <v>3159.7222222222272</v>
      </c>
      <c r="DC76" s="25">
        <f t="shared" si="1177"/>
        <v>3115.530303030308</v>
      </c>
      <c r="DD76" s="25">
        <f t="shared" si="1177"/>
        <v>3071.3383838383888</v>
      </c>
      <c r="DE76" s="25">
        <f t="shared" si="1177"/>
        <v>3027.1464646464697</v>
      </c>
      <c r="DF76" s="25">
        <f t="shared" si="1177"/>
        <v>2982.9545454545505</v>
      </c>
      <c r="DG76" s="25">
        <f t="shared" si="1177"/>
        <v>2938.7626262626313</v>
      </c>
      <c r="DH76" s="25">
        <f t="shared" si="1177"/>
        <v>2894.5707070707122</v>
      </c>
      <c r="DI76" s="25">
        <f t="shared" si="1177"/>
        <v>2850.378787878793</v>
      </c>
      <c r="DJ76" s="25">
        <f t="shared" si="1177"/>
        <v>2806.1868686868738</v>
      </c>
      <c r="DK76" s="25">
        <f t="shared" si="1177"/>
        <v>2761.9949494949547</v>
      </c>
      <c r="DL76" s="25">
        <f t="shared" si="1177"/>
        <v>2717.8030303030355</v>
      </c>
      <c r="DM76" s="25">
        <f t="shared" si="1177"/>
        <v>2673.6111111111163</v>
      </c>
      <c r="DN76" s="25">
        <f>SUM(DB76:DM76)</f>
        <v>35000.000000000058</v>
      </c>
      <c r="DO76" s="25">
        <f t="shared" ref="DO76:DZ76" si="1178">+IF(DO60&gt;0,DO59+DO60,DO59)</f>
        <v>2629.4191919191971</v>
      </c>
      <c r="DP76" s="25">
        <f t="shared" si="1178"/>
        <v>2585.2272727272784</v>
      </c>
      <c r="DQ76" s="25">
        <f t="shared" si="1178"/>
        <v>2541.0353535353593</v>
      </c>
      <c r="DR76" s="25">
        <f t="shared" si="1178"/>
        <v>2496.8434343434401</v>
      </c>
      <c r="DS76" s="25">
        <f t="shared" si="1178"/>
        <v>2452.6515151515209</v>
      </c>
      <c r="DT76" s="25">
        <f t="shared" si="1178"/>
        <v>2408.4595959596018</v>
      </c>
      <c r="DU76" s="25">
        <f t="shared" si="1178"/>
        <v>2364.2676767676826</v>
      </c>
      <c r="DV76" s="25">
        <f t="shared" si="1178"/>
        <v>2320.0757575757634</v>
      </c>
      <c r="DW76" s="25">
        <f t="shared" si="1178"/>
        <v>2275.8838383838438</v>
      </c>
      <c r="DX76" s="25">
        <f t="shared" si="1178"/>
        <v>2231.6919191919246</v>
      </c>
      <c r="DY76" s="25">
        <f t="shared" si="1178"/>
        <v>2187.5000000000055</v>
      </c>
      <c r="DZ76" s="25">
        <f t="shared" si="1178"/>
        <v>2143.3080808080863</v>
      </c>
      <c r="EA76" s="25">
        <f>SUM(DO76:DZ76)</f>
        <v>28636.363636363705</v>
      </c>
      <c r="EB76" s="25">
        <f t="shared" ref="EB76:EM76" si="1179">+IF(EB60&gt;0,EB59+EB60,EB59)</f>
        <v>2099.1161616161671</v>
      </c>
      <c r="EC76" s="25">
        <f t="shared" si="1179"/>
        <v>2054.924242424248</v>
      </c>
      <c r="ED76" s="25">
        <f t="shared" si="1179"/>
        <v>2010.732323232329</v>
      </c>
      <c r="EE76" s="25">
        <f t="shared" si="1179"/>
        <v>1966.5404040404098</v>
      </c>
      <c r="EF76" s="25">
        <f t="shared" si="1179"/>
        <v>1922.3484848484907</v>
      </c>
      <c r="EG76" s="25">
        <f t="shared" si="1179"/>
        <v>1878.1565656565715</v>
      </c>
      <c r="EH76" s="25">
        <f t="shared" si="1179"/>
        <v>1833.9646464646523</v>
      </c>
      <c r="EI76" s="25">
        <f t="shared" si="1179"/>
        <v>1789.7727272727332</v>
      </c>
      <c r="EJ76" s="25">
        <f t="shared" si="1179"/>
        <v>1745.580808080814</v>
      </c>
      <c r="EK76" s="25">
        <f t="shared" si="1179"/>
        <v>1701.3888888888948</v>
      </c>
      <c r="EL76" s="25">
        <f t="shared" si="1179"/>
        <v>1657.1969696969757</v>
      </c>
      <c r="EM76" s="25">
        <f t="shared" si="1179"/>
        <v>1613.0050505050565</v>
      </c>
      <c r="EN76" s="25">
        <f>SUM(EB76:EM76)</f>
        <v>22272.727272727341</v>
      </c>
      <c r="EO76" s="25">
        <f t="shared" ref="EO76:EZ76" si="1180">+IF(EO60&gt;0,EO59+EO60,EO59)</f>
        <v>1568.8131313131373</v>
      </c>
      <c r="EP76" s="25">
        <f t="shared" si="1180"/>
        <v>1524.6212121212182</v>
      </c>
      <c r="EQ76" s="25">
        <f t="shared" si="1180"/>
        <v>1480.429292929299</v>
      </c>
      <c r="ER76" s="25">
        <f t="shared" si="1180"/>
        <v>1436.2373737373798</v>
      </c>
      <c r="ES76" s="25">
        <f t="shared" si="1180"/>
        <v>1392.0454545454609</v>
      </c>
      <c r="ET76" s="25">
        <f t="shared" si="1180"/>
        <v>1347.8535353535417</v>
      </c>
      <c r="EU76" s="25">
        <f t="shared" si="1180"/>
        <v>1303.6616161616225</v>
      </c>
      <c r="EV76" s="25">
        <f t="shared" si="1180"/>
        <v>1259.4696969697034</v>
      </c>
      <c r="EW76" s="25">
        <f t="shared" si="1180"/>
        <v>1215.2777777777842</v>
      </c>
      <c r="EX76" s="25">
        <f t="shared" si="1180"/>
        <v>1171.085858585865</v>
      </c>
      <c r="EY76" s="25">
        <f t="shared" si="1180"/>
        <v>1126.8939393939459</v>
      </c>
      <c r="EZ76" s="25">
        <f t="shared" si="1180"/>
        <v>1082.7020202020269</v>
      </c>
      <c r="FA76" s="25">
        <f>SUM(EO76:EZ76)</f>
        <v>15909.090909090984</v>
      </c>
      <c r="FB76" s="25">
        <f t="shared" ref="FB76:FM76" si="1181">+IF(FB60&gt;0,FB59+FB60,FB59)</f>
        <v>1038.5101010101077</v>
      </c>
      <c r="FC76" s="25">
        <f t="shared" si="1181"/>
        <v>994.31818181818846</v>
      </c>
      <c r="FD76" s="25">
        <f t="shared" si="1181"/>
        <v>950.12626262626929</v>
      </c>
      <c r="FE76" s="25">
        <f t="shared" si="1181"/>
        <v>905.93434343435024</v>
      </c>
      <c r="FF76" s="25">
        <f t="shared" si="1181"/>
        <v>861.74242424243107</v>
      </c>
      <c r="FG76" s="25">
        <f t="shared" si="1181"/>
        <v>817.5505050505119</v>
      </c>
      <c r="FH76" s="25">
        <f t="shared" si="1181"/>
        <v>773.35858585859273</v>
      </c>
      <c r="FI76" s="25">
        <f t="shared" si="1181"/>
        <v>729.16666666667356</v>
      </c>
      <c r="FJ76" s="25">
        <f t="shared" si="1181"/>
        <v>684.97474747475439</v>
      </c>
      <c r="FK76" s="25">
        <f t="shared" si="1181"/>
        <v>640.78282828283523</v>
      </c>
      <c r="FL76" s="25">
        <f t="shared" si="1181"/>
        <v>596.59090909091606</v>
      </c>
      <c r="FM76" s="25">
        <f t="shared" si="1181"/>
        <v>552.39898989899689</v>
      </c>
      <c r="FN76" s="25">
        <f>SUM(FB76:FM76)</f>
        <v>9545.4545454546278</v>
      </c>
      <c r="FO76" s="25">
        <f t="shared" ref="FO76:FZ76" si="1182">+IF(FO60&gt;0,FO59+FO60,FO59)</f>
        <v>508.20707070707772</v>
      </c>
      <c r="FP76" s="25">
        <f t="shared" si="1182"/>
        <v>464.01515151515855</v>
      </c>
      <c r="FQ76" s="25">
        <f t="shared" si="1182"/>
        <v>419.82323232323944</v>
      </c>
      <c r="FR76" s="25">
        <f t="shared" si="1182"/>
        <v>375.63131313132027</v>
      </c>
      <c r="FS76" s="25">
        <f t="shared" si="1182"/>
        <v>331.43939393940104</v>
      </c>
      <c r="FT76" s="25">
        <f t="shared" si="1182"/>
        <v>287.24747474748187</v>
      </c>
      <c r="FU76" s="25">
        <f t="shared" si="1182"/>
        <v>243.05555555556265</v>
      </c>
      <c r="FV76" s="25">
        <f t="shared" si="1182"/>
        <v>198.86363636364348</v>
      </c>
      <c r="FW76" s="25">
        <f t="shared" si="1182"/>
        <v>154.67171717172428</v>
      </c>
      <c r="FX76" s="25">
        <f t="shared" si="1182"/>
        <v>110.47979797980508</v>
      </c>
      <c r="FY76" s="25">
        <f t="shared" si="1182"/>
        <v>66.287878787885887</v>
      </c>
      <c r="FZ76" s="25">
        <f t="shared" si="1182"/>
        <v>22.095959595966686</v>
      </c>
      <c r="GA76" s="25">
        <f>SUM(FO76:FZ76)</f>
        <v>3181.8181818182661</v>
      </c>
      <c r="GB76" s="25">
        <f t="shared" ref="GB76:GM76" si="1183">+IF(GB60&gt;0,GB59+GB60,GB59)</f>
        <v>8.1005661437908805E-12</v>
      </c>
      <c r="GC76" s="25">
        <f t="shared" si="1183"/>
        <v>8.1005661437908805E-12</v>
      </c>
      <c r="GD76" s="25">
        <f t="shared" si="1183"/>
        <v>8.1005661437908805E-12</v>
      </c>
      <c r="GE76" s="25">
        <f t="shared" si="1183"/>
        <v>8.1005661437908805E-12</v>
      </c>
      <c r="GF76" s="25">
        <f t="shared" si="1183"/>
        <v>8.1005661437908805E-12</v>
      </c>
      <c r="GG76" s="25">
        <f t="shared" si="1183"/>
        <v>8.1005661437908805E-12</v>
      </c>
      <c r="GH76" s="25">
        <f t="shared" si="1183"/>
        <v>8.1005661437908805E-12</v>
      </c>
      <c r="GI76" s="25">
        <f t="shared" si="1183"/>
        <v>8.1005661437908805E-12</v>
      </c>
      <c r="GJ76" s="25">
        <f t="shared" si="1183"/>
        <v>8.1005661437908805E-12</v>
      </c>
      <c r="GK76" s="25">
        <f t="shared" si="1183"/>
        <v>8.1005661437908805E-12</v>
      </c>
      <c r="GL76" s="25">
        <f t="shared" si="1183"/>
        <v>8.1005661437908805E-12</v>
      </c>
      <c r="GM76" s="25">
        <f t="shared" si="1183"/>
        <v>8.1005661437908805E-12</v>
      </c>
      <c r="GN76" s="25">
        <f>SUM(GB76:GM76)</f>
        <v>9.7206793725490566E-11</v>
      </c>
      <c r="GO76" s="25">
        <f t="shared" ref="GO76:GZ76" si="1184">+IF(GO60&gt;0,GO59+GO60,GO59)</f>
        <v>0</v>
      </c>
      <c r="GP76" s="25">
        <f t="shared" si="1184"/>
        <v>0</v>
      </c>
      <c r="GQ76" s="25">
        <f t="shared" si="1184"/>
        <v>0</v>
      </c>
      <c r="GR76" s="25">
        <f t="shared" si="1184"/>
        <v>0</v>
      </c>
      <c r="GS76" s="25">
        <f t="shared" si="1184"/>
        <v>0</v>
      </c>
      <c r="GT76" s="25">
        <f t="shared" si="1184"/>
        <v>0</v>
      </c>
      <c r="GU76" s="25">
        <f t="shared" si="1184"/>
        <v>0</v>
      </c>
      <c r="GV76" s="25">
        <f t="shared" si="1184"/>
        <v>0</v>
      </c>
      <c r="GW76" s="25">
        <f t="shared" si="1184"/>
        <v>0</v>
      </c>
      <c r="GX76" s="25">
        <f t="shared" si="1184"/>
        <v>0</v>
      </c>
      <c r="GY76" s="25">
        <f t="shared" si="1184"/>
        <v>0</v>
      </c>
      <c r="GZ76" s="25">
        <f t="shared" si="1184"/>
        <v>0</v>
      </c>
      <c r="HA76" s="25">
        <f>SUM(GO76:GZ76)</f>
        <v>0</v>
      </c>
      <c r="HB76" s="25">
        <f t="shared" ref="HB76:HM76" si="1185">+IF(HB60&gt;0,HB59+HB60,HB59)</f>
        <v>0</v>
      </c>
      <c r="HC76" s="25">
        <f t="shared" si="1185"/>
        <v>0</v>
      </c>
      <c r="HD76" s="25">
        <f t="shared" si="1185"/>
        <v>0</v>
      </c>
      <c r="HE76" s="25">
        <f t="shared" si="1185"/>
        <v>0</v>
      </c>
      <c r="HF76" s="25">
        <f t="shared" si="1185"/>
        <v>0</v>
      </c>
      <c r="HG76" s="25">
        <f t="shared" si="1185"/>
        <v>0</v>
      </c>
      <c r="HH76" s="25">
        <f t="shared" si="1185"/>
        <v>0</v>
      </c>
      <c r="HI76" s="25">
        <f t="shared" si="1185"/>
        <v>0</v>
      </c>
      <c r="HJ76" s="25">
        <f t="shared" si="1185"/>
        <v>0</v>
      </c>
      <c r="HK76" s="25">
        <f t="shared" si="1185"/>
        <v>0</v>
      </c>
      <c r="HL76" s="25">
        <f t="shared" si="1185"/>
        <v>0</v>
      </c>
      <c r="HM76" s="25">
        <f t="shared" si="1185"/>
        <v>0</v>
      </c>
      <c r="HN76" s="25">
        <f>SUM(HB76:HM76)</f>
        <v>0</v>
      </c>
      <c r="HO76" s="25">
        <f t="shared" ref="HO76:HZ76" si="1186">+IF(HO60&gt;0,HO59+HO60,HO59)</f>
        <v>0</v>
      </c>
      <c r="HP76" s="25">
        <f t="shared" si="1186"/>
        <v>0</v>
      </c>
      <c r="HQ76" s="25">
        <f t="shared" si="1186"/>
        <v>0</v>
      </c>
      <c r="HR76" s="25">
        <f t="shared" si="1186"/>
        <v>0</v>
      </c>
      <c r="HS76" s="25">
        <f t="shared" si="1186"/>
        <v>0</v>
      </c>
      <c r="HT76" s="25">
        <f t="shared" si="1186"/>
        <v>0</v>
      </c>
      <c r="HU76" s="25">
        <f t="shared" si="1186"/>
        <v>0</v>
      </c>
      <c r="HV76" s="25">
        <f t="shared" si="1186"/>
        <v>0</v>
      </c>
      <c r="HW76" s="25">
        <f t="shared" si="1186"/>
        <v>0</v>
      </c>
      <c r="HX76" s="25">
        <f t="shared" si="1186"/>
        <v>0</v>
      </c>
      <c r="HY76" s="25">
        <f t="shared" si="1186"/>
        <v>0</v>
      </c>
      <c r="HZ76" s="25">
        <f t="shared" si="1186"/>
        <v>0</v>
      </c>
      <c r="IA76" s="25">
        <f>SUM(HO76:HZ76)</f>
        <v>0</v>
      </c>
      <c r="IB76" s="25">
        <f t="shared" ref="IB76:IM76" si="1187">+IF(IB60&gt;0,IB59+IB60,IB59)</f>
        <v>0</v>
      </c>
      <c r="IC76" s="25">
        <f t="shared" si="1187"/>
        <v>0</v>
      </c>
      <c r="ID76" s="25">
        <f t="shared" si="1187"/>
        <v>0</v>
      </c>
      <c r="IE76" s="25">
        <f t="shared" si="1187"/>
        <v>0</v>
      </c>
      <c r="IF76" s="25">
        <f t="shared" si="1187"/>
        <v>0</v>
      </c>
      <c r="IG76" s="25">
        <f t="shared" si="1187"/>
        <v>0</v>
      </c>
      <c r="IH76" s="25">
        <f t="shared" si="1187"/>
        <v>0</v>
      </c>
      <c r="II76" s="25">
        <f t="shared" si="1187"/>
        <v>0</v>
      </c>
      <c r="IJ76" s="25">
        <f t="shared" si="1187"/>
        <v>0</v>
      </c>
      <c r="IK76" s="25">
        <f t="shared" si="1187"/>
        <v>0</v>
      </c>
      <c r="IL76" s="25">
        <f t="shared" si="1187"/>
        <v>0</v>
      </c>
      <c r="IM76" s="25">
        <f t="shared" si="1187"/>
        <v>0</v>
      </c>
      <c r="IN76" s="25">
        <f>SUM(IB76:IM76)</f>
        <v>0</v>
      </c>
      <c r="IO76" s="25">
        <f t="shared" ref="IO76:IZ76" si="1188">+IF(IO60&gt;0,IO59+IO60,IO59)</f>
        <v>0</v>
      </c>
      <c r="IP76" s="25">
        <f t="shared" si="1188"/>
        <v>0</v>
      </c>
      <c r="IQ76" s="25">
        <f t="shared" si="1188"/>
        <v>0</v>
      </c>
      <c r="IR76" s="25">
        <f t="shared" si="1188"/>
        <v>0</v>
      </c>
      <c r="IS76" s="25">
        <f t="shared" si="1188"/>
        <v>0</v>
      </c>
      <c r="IT76" s="25">
        <f t="shared" si="1188"/>
        <v>0</v>
      </c>
      <c r="IU76" s="25">
        <f t="shared" si="1188"/>
        <v>0</v>
      </c>
      <c r="IV76" s="25">
        <f t="shared" si="1188"/>
        <v>0</v>
      </c>
      <c r="IW76" s="25">
        <f t="shared" si="1188"/>
        <v>0</v>
      </c>
      <c r="IX76" s="25">
        <f t="shared" si="1188"/>
        <v>0</v>
      </c>
      <c r="IY76" s="25">
        <f t="shared" si="1188"/>
        <v>0</v>
      </c>
      <c r="IZ76" s="25">
        <f t="shared" si="1188"/>
        <v>0</v>
      </c>
      <c r="JA76" s="25">
        <f>SUM(IO76:IZ76)</f>
        <v>0</v>
      </c>
      <c r="JB76" s="25">
        <f t="shared" ref="JB76:JM76" si="1189">+IF(JB60&gt;0,JB59+JB60,JB59)</f>
        <v>0</v>
      </c>
      <c r="JC76" s="25">
        <f t="shared" si="1189"/>
        <v>0</v>
      </c>
      <c r="JD76" s="25">
        <f t="shared" si="1189"/>
        <v>0</v>
      </c>
      <c r="JE76" s="25">
        <f t="shared" si="1189"/>
        <v>0</v>
      </c>
      <c r="JF76" s="25">
        <f t="shared" si="1189"/>
        <v>0</v>
      </c>
      <c r="JG76" s="25">
        <f t="shared" si="1189"/>
        <v>0</v>
      </c>
      <c r="JH76" s="25">
        <f t="shared" si="1189"/>
        <v>0</v>
      </c>
      <c r="JI76" s="25">
        <f t="shared" si="1189"/>
        <v>0</v>
      </c>
      <c r="JJ76" s="25">
        <f t="shared" si="1189"/>
        <v>0</v>
      </c>
      <c r="JK76" s="25">
        <f t="shared" si="1189"/>
        <v>0</v>
      </c>
      <c r="JL76" s="25">
        <f t="shared" si="1189"/>
        <v>0</v>
      </c>
      <c r="JM76" s="25">
        <f t="shared" si="1189"/>
        <v>0</v>
      </c>
      <c r="JN76" s="25">
        <f>SUM(JB76:JM76)</f>
        <v>0</v>
      </c>
      <c r="JO76" s="25">
        <f t="shared" ref="JO76:JZ76" si="1190">+IF(JO60&gt;0,JO59+JO60,JO59)</f>
        <v>0</v>
      </c>
      <c r="JP76" s="25">
        <f t="shared" si="1190"/>
        <v>0</v>
      </c>
      <c r="JQ76" s="25">
        <f t="shared" si="1190"/>
        <v>0</v>
      </c>
      <c r="JR76" s="25">
        <f t="shared" si="1190"/>
        <v>0</v>
      </c>
      <c r="JS76" s="25">
        <f t="shared" si="1190"/>
        <v>0</v>
      </c>
      <c r="JT76" s="25">
        <f t="shared" si="1190"/>
        <v>0</v>
      </c>
      <c r="JU76" s="25">
        <f t="shared" si="1190"/>
        <v>0</v>
      </c>
      <c r="JV76" s="25">
        <f t="shared" si="1190"/>
        <v>0</v>
      </c>
      <c r="JW76" s="25">
        <f t="shared" si="1190"/>
        <v>0</v>
      </c>
      <c r="JX76" s="25">
        <f t="shared" si="1190"/>
        <v>0</v>
      </c>
      <c r="JY76" s="25">
        <f t="shared" si="1190"/>
        <v>0</v>
      </c>
      <c r="JZ76" s="25">
        <f t="shared" si="1190"/>
        <v>0</v>
      </c>
      <c r="KA76" s="25">
        <f>SUM(JO76:JZ76)</f>
        <v>0</v>
      </c>
      <c r="KB76" s="25">
        <f t="shared" ref="KB76:KM76" si="1191">+IF(KB60&gt;0,KB59+KB60,KB59)</f>
        <v>0</v>
      </c>
      <c r="KC76" s="25">
        <f t="shared" si="1191"/>
        <v>0</v>
      </c>
      <c r="KD76" s="25">
        <f t="shared" si="1191"/>
        <v>0</v>
      </c>
      <c r="KE76" s="25">
        <f t="shared" si="1191"/>
        <v>0</v>
      </c>
      <c r="KF76" s="25">
        <f t="shared" si="1191"/>
        <v>0</v>
      </c>
      <c r="KG76" s="25">
        <f t="shared" si="1191"/>
        <v>0</v>
      </c>
      <c r="KH76" s="25">
        <f t="shared" si="1191"/>
        <v>0</v>
      </c>
      <c r="KI76" s="25">
        <f t="shared" si="1191"/>
        <v>0</v>
      </c>
      <c r="KJ76" s="25">
        <f t="shared" si="1191"/>
        <v>0</v>
      </c>
      <c r="KK76" s="25">
        <f t="shared" si="1191"/>
        <v>0</v>
      </c>
      <c r="KL76" s="25">
        <f t="shared" si="1191"/>
        <v>0</v>
      </c>
      <c r="KM76" s="25">
        <f t="shared" si="1191"/>
        <v>0</v>
      </c>
      <c r="KN76" s="25">
        <f>SUM(KB76:KM76)</f>
        <v>0</v>
      </c>
      <c r="KO76" s="25">
        <f t="shared" ref="KO76:KZ76" si="1192">+IF(KO60&gt;0,KO59+KO60,KO59)</f>
        <v>0</v>
      </c>
      <c r="KP76" s="25">
        <f t="shared" si="1192"/>
        <v>0</v>
      </c>
      <c r="KQ76" s="25">
        <f t="shared" si="1192"/>
        <v>0</v>
      </c>
      <c r="KR76" s="25">
        <f t="shared" si="1192"/>
        <v>0</v>
      </c>
      <c r="KS76" s="25">
        <f t="shared" si="1192"/>
        <v>0</v>
      </c>
      <c r="KT76" s="25">
        <f t="shared" si="1192"/>
        <v>0</v>
      </c>
      <c r="KU76" s="25">
        <f t="shared" si="1192"/>
        <v>0</v>
      </c>
      <c r="KV76" s="25">
        <f t="shared" si="1192"/>
        <v>0</v>
      </c>
      <c r="KW76" s="25">
        <f t="shared" si="1192"/>
        <v>0</v>
      </c>
      <c r="KX76" s="25">
        <f t="shared" si="1192"/>
        <v>0</v>
      </c>
      <c r="KY76" s="25">
        <f t="shared" si="1192"/>
        <v>0</v>
      </c>
      <c r="KZ76" s="25">
        <f t="shared" si="1192"/>
        <v>0</v>
      </c>
      <c r="LA76" s="25">
        <f>SUM(KO76:KZ76)</f>
        <v>0</v>
      </c>
      <c r="LB76" s="25">
        <f t="shared" ref="LB76:LM76" si="1193">+IF(LB60&gt;0,LB59+LB60,LB59)</f>
        <v>0</v>
      </c>
      <c r="LC76" s="25">
        <f t="shared" si="1193"/>
        <v>0</v>
      </c>
      <c r="LD76" s="25">
        <f t="shared" si="1193"/>
        <v>0</v>
      </c>
      <c r="LE76" s="25">
        <f t="shared" si="1193"/>
        <v>0</v>
      </c>
      <c r="LF76" s="25">
        <f t="shared" si="1193"/>
        <v>0</v>
      </c>
      <c r="LG76" s="25">
        <f t="shared" si="1193"/>
        <v>0</v>
      </c>
      <c r="LH76" s="25">
        <f t="shared" si="1193"/>
        <v>0</v>
      </c>
      <c r="LI76" s="25">
        <f t="shared" si="1193"/>
        <v>0</v>
      </c>
      <c r="LJ76" s="25">
        <f t="shared" si="1193"/>
        <v>0</v>
      </c>
      <c r="LK76" s="25">
        <f t="shared" si="1193"/>
        <v>0</v>
      </c>
      <c r="LL76" s="25">
        <f t="shared" si="1193"/>
        <v>0</v>
      </c>
      <c r="LM76" s="25">
        <f t="shared" si="1193"/>
        <v>0</v>
      </c>
      <c r="LN76" s="25">
        <f>SUM(LB76:LM76)</f>
        <v>0</v>
      </c>
    </row>
    <row r="77" spans="1:326">
      <c r="A77" s="324" t="s">
        <v>300</v>
      </c>
      <c r="B77" s="261"/>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f t="shared" ref="AH77:AM77" si="1194">+AH58-AH76</f>
        <v>0</v>
      </c>
      <c r="AI77" s="25">
        <f t="shared" si="1194"/>
        <v>0</v>
      </c>
      <c r="AJ77" s="25">
        <f t="shared" si="1194"/>
        <v>0</v>
      </c>
      <c r="AK77" s="25">
        <f t="shared" si="1194"/>
        <v>0</v>
      </c>
      <c r="AL77" s="25">
        <f t="shared" si="1194"/>
        <v>0</v>
      </c>
      <c r="AM77" s="25">
        <f t="shared" si="1194"/>
        <v>0</v>
      </c>
      <c r="AN77" s="25">
        <f>SUM(AB77:AM77)</f>
        <v>0</v>
      </c>
      <c r="AO77" s="25">
        <f t="shared" ref="AO77:AZ77" si="1195">+AO58-AO76</f>
        <v>72101.643610044484</v>
      </c>
      <c r="AP77" s="25">
        <f t="shared" si="1195"/>
        <v>0</v>
      </c>
      <c r="AQ77" s="25">
        <f t="shared" si="1195"/>
        <v>0</v>
      </c>
      <c r="AR77" s="25">
        <f t="shared" si="1195"/>
        <v>0</v>
      </c>
      <c r="AS77" s="25">
        <f t="shared" si="1195"/>
        <v>0</v>
      </c>
      <c r="AT77" s="25">
        <f t="shared" si="1195"/>
        <v>0</v>
      </c>
      <c r="AU77" s="25">
        <f t="shared" si="1195"/>
        <v>0</v>
      </c>
      <c r="AV77" s="25">
        <f t="shared" si="1195"/>
        <v>0</v>
      </c>
      <c r="AW77" s="25">
        <f t="shared" si="1195"/>
        <v>0</v>
      </c>
      <c r="AX77" s="25">
        <f t="shared" si="1195"/>
        <v>31006.233928549424</v>
      </c>
      <c r="AY77" s="25">
        <f t="shared" si="1195"/>
        <v>61884.309146590436</v>
      </c>
      <c r="AZ77" s="25">
        <f t="shared" si="1195"/>
        <v>62187.457151872943</v>
      </c>
      <c r="BA77" s="25">
        <f>SUM(AO77:AZ77)</f>
        <v>227179.64383705729</v>
      </c>
      <c r="BB77" s="25">
        <f t="shared" ref="BB77:BM77" si="1196">+BB58-BB76</f>
        <v>62491.868273844106</v>
      </c>
      <c r="BC77" s="25">
        <f t="shared" si="1196"/>
        <v>62195.626173046418</v>
      </c>
      <c r="BD77" s="25">
        <f t="shared" si="1196"/>
        <v>62500.071332605825</v>
      </c>
      <c r="BE77" s="25">
        <f t="shared" si="1196"/>
        <v>62805.785013663401</v>
      </c>
      <c r="BF77" s="25">
        <f t="shared" si="1196"/>
        <v>63077.651515151505</v>
      </c>
      <c r="BG77" s="25">
        <f t="shared" si="1196"/>
        <v>63121.843434343427</v>
      </c>
      <c r="BH77" s="25">
        <f t="shared" si="1196"/>
        <v>63166.035353535342</v>
      </c>
      <c r="BI77" s="25">
        <f t="shared" si="1196"/>
        <v>63210.227272727265</v>
      </c>
      <c r="BJ77" s="25">
        <f t="shared" si="1196"/>
        <v>63254.41919191918</v>
      </c>
      <c r="BK77" s="25">
        <f t="shared" si="1196"/>
        <v>63298.611111111102</v>
      </c>
      <c r="BL77" s="25">
        <f t="shared" si="1196"/>
        <v>63342.803030303025</v>
      </c>
      <c r="BM77" s="25">
        <f t="shared" si="1196"/>
        <v>63386.99494949494</v>
      </c>
      <c r="BN77" s="25">
        <f>SUM(BB77:BM77)</f>
        <v>755851.93665174546</v>
      </c>
      <c r="BO77" s="25">
        <f t="shared" ref="BO77:BZ77" si="1197">+BO58-BO76</f>
        <v>63431.186868686862</v>
      </c>
      <c r="BP77" s="25">
        <f t="shared" si="1197"/>
        <v>63475.378787878777</v>
      </c>
      <c r="BQ77" s="25">
        <f t="shared" si="1197"/>
        <v>63519.570707070699</v>
      </c>
      <c r="BR77" s="25">
        <f t="shared" si="1197"/>
        <v>63563.762626262615</v>
      </c>
      <c r="BS77" s="25">
        <f t="shared" si="1197"/>
        <v>63607.954545454551</v>
      </c>
      <c r="BT77" s="25">
        <f t="shared" si="1197"/>
        <v>63652.146464646459</v>
      </c>
      <c r="BU77" s="25">
        <f t="shared" si="1197"/>
        <v>63696.338383838374</v>
      </c>
      <c r="BV77" s="25">
        <f t="shared" si="1197"/>
        <v>63740.530303030297</v>
      </c>
      <c r="BW77" s="25">
        <f t="shared" si="1197"/>
        <v>63784.722222222212</v>
      </c>
      <c r="BX77" s="25">
        <f t="shared" si="1197"/>
        <v>63828.914141414134</v>
      </c>
      <c r="BY77" s="25">
        <f t="shared" si="1197"/>
        <v>63873.106060606049</v>
      </c>
      <c r="BZ77" s="25">
        <f t="shared" si="1197"/>
        <v>63917.297979797986</v>
      </c>
      <c r="CA77" s="25">
        <f>SUM(BO77:BZ77)</f>
        <v>764090.90909090894</v>
      </c>
      <c r="CB77" s="25">
        <f t="shared" ref="CB77:CM77" si="1198">+CB58-CB76</f>
        <v>63961.489898989887</v>
      </c>
      <c r="CC77" s="25">
        <f t="shared" si="1198"/>
        <v>64005.681818181809</v>
      </c>
      <c r="CD77" s="25">
        <f t="shared" si="1198"/>
        <v>64049.873737373724</v>
      </c>
      <c r="CE77" s="25">
        <f t="shared" si="1198"/>
        <v>64094.065656565646</v>
      </c>
      <c r="CF77" s="25">
        <f t="shared" si="1198"/>
        <v>64138.257575757569</v>
      </c>
      <c r="CG77" s="25">
        <f t="shared" si="1198"/>
        <v>64182.449494949527</v>
      </c>
      <c r="CH77" s="25">
        <f t="shared" si="1198"/>
        <v>64226.641414141406</v>
      </c>
      <c r="CI77" s="25">
        <f t="shared" si="1198"/>
        <v>64270.833333333321</v>
      </c>
      <c r="CJ77" s="25">
        <f t="shared" si="1198"/>
        <v>64315.025252525244</v>
      </c>
      <c r="CK77" s="25">
        <f t="shared" si="1198"/>
        <v>64359.217171717144</v>
      </c>
      <c r="CL77" s="25">
        <f t="shared" si="1198"/>
        <v>64403.409090909081</v>
      </c>
      <c r="CM77" s="25">
        <f t="shared" si="1198"/>
        <v>64447.601010101003</v>
      </c>
      <c r="CN77" s="25">
        <f>SUM(CB77:CM77)</f>
        <v>770454.54545454541</v>
      </c>
      <c r="CO77" s="25">
        <f t="shared" ref="CO77:CZ77" si="1199">+CO58-CO76</f>
        <v>64491.792929292889</v>
      </c>
      <c r="CP77" s="25">
        <f t="shared" si="1199"/>
        <v>64535.984848484841</v>
      </c>
      <c r="CQ77" s="25">
        <f t="shared" si="1199"/>
        <v>64580.176767676756</v>
      </c>
      <c r="CR77" s="25">
        <f t="shared" si="1199"/>
        <v>64624.368686868693</v>
      </c>
      <c r="CS77" s="25">
        <f t="shared" si="1199"/>
        <v>64668.560606060593</v>
      </c>
      <c r="CT77" s="25">
        <f t="shared" si="1199"/>
        <v>64712.752525252501</v>
      </c>
      <c r="CU77" s="25">
        <f t="shared" si="1199"/>
        <v>64756.944444444438</v>
      </c>
      <c r="CV77" s="25">
        <f t="shared" si="1199"/>
        <v>64801.136363636353</v>
      </c>
      <c r="CW77" s="25">
        <f t="shared" si="1199"/>
        <v>64845.32828282829</v>
      </c>
      <c r="CX77" s="25">
        <f t="shared" si="1199"/>
        <v>64889.52020202019</v>
      </c>
      <c r="CY77" s="25">
        <f t="shared" si="1199"/>
        <v>64933.712121212113</v>
      </c>
      <c r="CZ77" s="25">
        <f t="shared" si="1199"/>
        <v>64977.904040404028</v>
      </c>
      <c r="DA77" s="25">
        <f>SUM(CO77:CZ77)</f>
        <v>776818.18181818177</v>
      </c>
      <c r="DB77" s="25">
        <f t="shared" ref="DB77:DM77" si="1200">+DB58-DB76</f>
        <v>65022.095959595979</v>
      </c>
      <c r="DC77" s="25">
        <f t="shared" si="1200"/>
        <v>65066.287878787865</v>
      </c>
      <c r="DD77" s="25">
        <f t="shared" si="1200"/>
        <v>65110.479797979788</v>
      </c>
      <c r="DE77" s="25">
        <f t="shared" si="1200"/>
        <v>65154.671717171725</v>
      </c>
      <c r="DF77" s="25">
        <f t="shared" si="1200"/>
        <v>65198.863636363625</v>
      </c>
      <c r="DG77" s="25">
        <f t="shared" si="1200"/>
        <v>65243.055555555693</v>
      </c>
      <c r="DH77" s="25">
        <f t="shared" si="1200"/>
        <v>65287.247474747463</v>
      </c>
      <c r="DI77" s="25">
        <f t="shared" si="1200"/>
        <v>65331.439393939385</v>
      </c>
      <c r="DJ77" s="25">
        <f t="shared" si="1200"/>
        <v>65375.631313131285</v>
      </c>
      <c r="DK77" s="25">
        <f t="shared" si="1200"/>
        <v>65419.823232323222</v>
      </c>
      <c r="DL77" s="25">
        <f t="shared" si="1200"/>
        <v>65464.015151515137</v>
      </c>
      <c r="DM77" s="25">
        <f t="shared" si="1200"/>
        <v>65508.20707070706</v>
      </c>
      <c r="DN77" s="25">
        <f>SUM(DB77:DM77)</f>
        <v>783181.81818181835</v>
      </c>
      <c r="DO77" s="25">
        <f t="shared" ref="DO77:DZ77" si="1201">+DO58-DO76</f>
        <v>65552.398989898982</v>
      </c>
      <c r="DP77" s="25">
        <f t="shared" si="1201"/>
        <v>65596.590909090897</v>
      </c>
      <c r="DQ77" s="25">
        <f t="shared" si="1201"/>
        <v>65640.782828282798</v>
      </c>
      <c r="DR77" s="25">
        <f t="shared" si="1201"/>
        <v>65684.974747474756</v>
      </c>
      <c r="DS77" s="25">
        <f t="shared" si="1201"/>
        <v>65729.166666666657</v>
      </c>
      <c r="DT77" s="25">
        <f t="shared" si="1201"/>
        <v>65773.358585858528</v>
      </c>
      <c r="DU77" s="25">
        <f t="shared" si="1201"/>
        <v>65817.550505050473</v>
      </c>
      <c r="DV77" s="25">
        <f t="shared" si="1201"/>
        <v>65861.742424242417</v>
      </c>
      <c r="DW77" s="25">
        <f t="shared" si="1201"/>
        <v>65905.934343434332</v>
      </c>
      <c r="DX77" s="25">
        <f t="shared" si="1201"/>
        <v>65950.126262626247</v>
      </c>
      <c r="DY77" s="25">
        <f t="shared" si="1201"/>
        <v>65994.318181818177</v>
      </c>
      <c r="DZ77" s="25">
        <f t="shared" si="1201"/>
        <v>66038.510101010092</v>
      </c>
      <c r="EA77" s="25">
        <f>SUM(DO77:DZ77)</f>
        <v>789545.45454545435</v>
      </c>
      <c r="EB77" s="25">
        <f t="shared" ref="EB77:EM77" si="1202">+EB58-EB76</f>
        <v>66082.702020202007</v>
      </c>
      <c r="EC77" s="25">
        <f t="shared" si="1202"/>
        <v>66126.893939393922</v>
      </c>
      <c r="ED77" s="25">
        <f t="shared" si="1202"/>
        <v>66171.085858585851</v>
      </c>
      <c r="EE77" s="25">
        <f t="shared" si="1202"/>
        <v>66215.277777777766</v>
      </c>
      <c r="EF77" s="25">
        <f t="shared" si="1202"/>
        <v>66259.469696969682</v>
      </c>
      <c r="EG77" s="25">
        <f t="shared" si="1202"/>
        <v>66303.661616161582</v>
      </c>
      <c r="EH77" s="25">
        <f t="shared" si="1202"/>
        <v>66347.853535353526</v>
      </c>
      <c r="EI77" s="25">
        <f t="shared" si="1202"/>
        <v>66392.045454545441</v>
      </c>
      <c r="EJ77" s="25">
        <f t="shared" si="1202"/>
        <v>66436.237373737356</v>
      </c>
      <c r="EK77" s="25">
        <f t="shared" si="1202"/>
        <v>66480.429292929286</v>
      </c>
      <c r="EL77" s="25">
        <f t="shared" si="1202"/>
        <v>66524.621212121201</v>
      </c>
      <c r="EM77" s="25">
        <f t="shared" si="1202"/>
        <v>66568.813131313116</v>
      </c>
      <c r="EN77" s="25">
        <f>SUM(EB77:EM77)</f>
        <v>795909.09090909059</v>
      </c>
      <c r="EO77" s="25">
        <f t="shared" ref="EO77:EZ77" si="1203">+EO58-EO76</f>
        <v>66613.005050505046</v>
      </c>
      <c r="EP77" s="25">
        <f t="shared" si="1203"/>
        <v>66657.196969696975</v>
      </c>
      <c r="EQ77" s="25">
        <f t="shared" si="1203"/>
        <v>66701.388888888876</v>
      </c>
      <c r="ER77" s="25">
        <f t="shared" si="1203"/>
        <v>66745.580808080776</v>
      </c>
      <c r="ES77" s="25">
        <f t="shared" si="1203"/>
        <v>66789.772727272735</v>
      </c>
      <c r="ET77" s="25">
        <f t="shared" si="1203"/>
        <v>66833.964646464534</v>
      </c>
      <c r="EU77" s="25">
        <f t="shared" si="1203"/>
        <v>66878.156565656551</v>
      </c>
      <c r="EV77" s="25">
        <f t="shared" si="1203"/>
        <v>66922.34848484848</v>
      </c>
      <c r="EW77" s="25">
        <f t="shared" si="1203"/>
        <v>66966.540404040396</v>
      </c>
      <c r="EX77" s="25">
        <f t="shared" si="1203"/>
        <v>67010.732323232311</v>
      </c>
      <c r="EY77" s="25">
        <f t="shared" si="1203"/>
        <v>67054.924242424226</v>
      </c>
      <c r="EZ77" s="25">
        <f t="shared" si="1203"/>
        <v>67099.116161616155</v>
      </c>
      <c r="FA77" s="25">
        <f>SUM(EO77:EZ77)</f>
        <v>802272.72727272706</v>
      </c>
      <c r="FB77" s="25">
        <f t="shared" ref="FB77:FM77" si="1204">+FB58-FB76</f>
        <v>67143.30808080807</v>
      </c>
      <c r="FC77" s="25">
        <f t="shared" si="1204"/>
        <v>67187.499999999971</v>
      </c>
      <c r="FD77" s="25">
        <f t="shared" si="1204"/>
        <v>67231.691919191886</v>
      </c>
      <c r="FE77" s="25">
        <f t="shared" si="1204"/>
        <v>67275.88383838383</v>
      </c>
      <c r="FF77" s="25">
        <f t="shared" si="1204"/>
        <v>67320.075757575745</v>
      </c>
      <c r="FG77" s="25">
        <f t="shared" si="1204"/>
        <v>67364.267676767777</v>
      </c>
      <c r="FH77" s="25">
        <f t="shared" si="1204"/>
        <v>67408.45959595959</v>
      </c>
      <c r="FI77" s="25">
        <f t="shared" si="1204"/>
        <v>67452.651515151505</v>
      </c>
      <c r="FJ77" s="25">
        <f t="shared" si="1204"/>
        <v>67496.84343434342</v>
      </c>
      <c r="FK77" s="25">
        <f t="shared" si="1204"/>
        <v>67541.035353535335</v>
      </c>
      <c r="FL77" s="25">
        <f t="shared" si="1204"/>
        <v>67585.227272727265</v>
      </c>
      <c r="FM77" s="25">
        <f t="shared" si="1204"/>
        <v>67629.41919191918</v>
      </c>
      <c r="FN77" s="25">
        <f>SUM(FB77:FM77)</f>
        <v>808636.36363636353</v>
      </c>
      <c r="FO77" s="25">
        <f t="shared" ref="FO77:FZ77" si="1205">+FO58-FO76</f>
        <v>67673.61111111108</v>
      </c>
      <c r="FP77" s="25">
        <f t="shared" si="1205"/>
        <v>67717.803030303025</v>
      </c>
      <c r="FQ77" s="25">
        <f t="shared" si="1205"/>
        <v>67761.994949494954</v>
      </c>
      <c r="FR77" s="25">
        <f t="shared" si="1205"/>
        <v>67806.186868686855</v>
      </c>
      <c r="FS77" s="25">
        <f t="shared" si="1205"/>
        <v>67850.378787878755</v>
      </c>
      <c r="FT77" s="25">
        <f t="shared" si="1205"/>
        <v>67894.570707070627</v>
      </c>
      <c r="FU77" s="25">
        <f t="shared" si="1205"/>
        <v>67938.762626262615</v>
      </c>
      <c r="FV77" s="25">
        <f t="shared" si="1205"/>
        <v>67982.95454545453</v>
      </c>
      <c r="FW77" s="25">
        <f t="shared" si="1205"/>
        <v>68027.146464646459</v>
      </c>
      <c r="FX77" s="25">
        <f t="shared" si="1205"/>
        <v>68071.338383838374</v>
      </c>
      <c r="FY77" s="25">
        <f t="shared" si="1205"/>
        <v>68115.530303030275</v>
      </c>
      <c r="FZ77" s="25">
        <f t="shared" si="1205"/>
        <v>68159.722222222204</v>
      </c>
      <c r="GA77" s="25">
        <f>SUM(FO77:FZ77)</f>
        <v>814999.99999999977</v>
      </c>
      <c r="GB77" s="25">
        <f t="shared" ref="GB77:GM77" si="1206">+GB58-GB76</f>
        <v>83333.333333333314</v>
      </c>
      <c r="GC77" s="25">
        <f t="shared" si="1206"/>
        <v>83333.333333333299</v>
      </c>
      <c r="GD77" s="25">
        <f t="shared" si="1206"/>
        <v>83333.333333333299</v>
      </c>
      <c r="GE77" s="25">
        <f t="shared" si="1206"/>
        <v>83333.333333333299</v>
      </c>
      <c r="GF77" s="25">
        <f t="shared" si="1206"/>
        <v>83333.333333333314</v>
      </c>
      <c r="GG77" s="25">
        <f t="shared" si="1206"/>
        <v>83333.333333333343</v>
      </c>
      <c r="GH77" s="25">
        <f t="shared" si="1206"/>
        <v>83333.333333333314</v>
      </c>
      <c r="GI77" s="25">
        <f t="shared" si="1206"/>
        <v>83333.333333333314</v>
      </c>
      <c r="GJ77" s="25">
        <f t="shared" si="1206"/>
        <v>83333.333333333314</v>
      </c>
      <c r="GK77" s="25">
        <f t="shared" si="1206"/>
        <v>83333.333333333314</v>
      </c>
      <c r="GL77" s="25">
        <f t="shared" si="1206"/>
        <v>83333.333333333299</v>
      </c>
      <c r="GM77" s="25">
        <f t="shared" si="1206"/>
        <v>-166666.66666666689</v>
      </c>
      <c r="GN77" s="25">
        <f>SUM(GB77:GM77)</f>
        <v>749999.99999999942</v>
      </c>
      <c r="GO77" s="25">
        <f t="shared" ref="GO77:GZ77" si="1207">+GO58-GO76</f>
        <v>0</v>
      </c>
      <c r="GP77" s="25">
        <f t="shared" si="1207"/>
        <v>0</v>
      </c>
      <c r="GQ77" s="25">
        <f t="shared" si="1207"/>
        <v>0</v>
      </c>
      <c r="GR77" s="25">
        <f t="shared" si="1207"/>
        <v>0</v>
      </c>
      <c r="GS77" s="25">
        <f t="shared" si="1207"/>
        <v>0</v>
      </c>
      <c r="GT77" s="25">
        <f t="shared" si="1207"/>
        <v>0</v>
      </c>
      <c r="GU77" s="25">
        <f t="shared" si="1207"/>
        <v>0</v>
      </c>
      <c r="GV77" s="25">
        <f t="shared" si="1207"/>
        <v>0</v>
      </c>
      <c r="GW77" s="25">
        <f t="shared" si="1207"/>
        <v>0</v>
      </c>
      <c r="GX77" s="25">
        <f t="shared" si="1207"/>
        <v>0</v>
      </c>
      <c r="GY77" s="25">
        <f t="shared" si="1207"/>
        <v>0</v>
      </c>
      <c r="GZ77" s="25">
        <f t="shared" si="1207"/>
        <v>0</v>
      </c>
      <c r="HA77" s="25">
        <f>SUM(GO77:GZ77)</f>
        <v>0</v>
      </c>
      <c r="HB77" s="25">
        <f t="shared" ref="HB77:HM77" si="1208">+HB58-HB76</f>
        <v>0</v>
      </c>
      <c r="HC77" s="25">
        <f t="shared" si="1208"/>
        <v>0</v>
      </c>
      <c r="HD77" s="25">
        <f t="shared" si="1208"/>
        <v>0</v>
      </c>
      <c r="HE77" s="25">
        <f t="shared" si="1208"/>
        <v>0</v>
      </c>
      <c r="HF77" s="25">
        <f t="shared" si="1208"/>
        <v>0</v>
      </c>
      <c r="HG77" s="25">
        <f t="shared" si="1208"/>
        <v>0</v>
      </c>
      <c r="HH77" s="25">
        <f t="shared" si="1208"/>
        <v>0</v>
      </c>
      <c r="HI77" s="25">
        <f t="shared" si="1208"/>
        <v>0</v>
      </c>
      <c r="HJ77" s="25">
        <f t="shared" si="1208"/>
        <v>0</v>
      </c>
      <c r="HK77" s="25">
        <f t="shared" si="1208"/>
        <v>0</v>
      </c>
      <c r="HL77" s="25">
        <f t="shared" si="1208"/>
        <v>0</v>
      </c>
      <c r="HM77" s="25">
        <f t="shared" si="1208"/>
        <v>0</v>
      </c>
      <c r="HN77" s="25">
        <f>SUM(HB77:HM77)</f>
        <v>0</v>
      </c>
      <c r="HO77" s="25">
        <f t="shared" ref="HO77:HZ77" si="1209">+HO58-HO76</f>
        <v>0</v>
      </c>
      <c r="HP77" s="25">
        <f t="shared" si="1209"/>
        <v>0</v>
      </c>
      <c r="HQ77" s="25">
        <f t="shared" si="1209"/>
        <v>0</v>
      </c>
      <c r="HR77" s="25">
        <f t="shared" si="1209"/>
        <v>0</v>
      </c>
      <c r="HS77" s="25">
        <f t="shared" si="1209"/>
        <v>0</v>
      </c>
      <c r="HT77" s="25">
        <f t="shared" si="1209"/>
        <v>0</v>
      </c>
      <c r="HU77" s="25">
        <f t="shared" si="1209"/>
        <v>0</v>
      </c>
      <c r="HV77" s="25">
        <f t="shared" si="1209"/>
        <v>0</v>
      </c>
      <c r="HW77" s="25">
        <f t="shared" si="1209"/>
        <v>0</v>
      </c>
      <c r="HX77" s="25">
        <f t="shared" si="1209"/>
        <v>0</v>
      </c>
      <c r="HY77" s="25">
        <f t="shared" si="1209"/>
        <v>0</v>
      </c>
      <c r="HZ77" s="25">
        <f t="shared" si="1209"/>
        <v>0</v>
      </c>
      <c r="IA77" s="25">
        <f>SUM(HO77:HZ77)</f>
        <v>0</v>
      </c>
      <c r="IB77" s="25">
        <f t="shared" ref="IB77:IM77" si="1210">+IB58-IB76</f>
        <v>0</v>
      </c>
      <c r="IC77" s="25">
        <f t="shared" si="1210"/>
        <v>0</v>
      </c>
      <c r="ID77" s="25">
        <f t="shared" si="1210"/>
        <v>0</v>
      </c>
      <c r="IE77" s="25">
        <f t="shared" si="1210"/>
        <v>0</v>
      </c>
      <c r="IF77" s="25">
        <f t="shared" si="1210"/>
        <v>0</v>
      </c>
      <c r="IG77" s="25">
        <f t="shared" si="1210"/>
        <v>0</v>
      </c>
      <c r="IH77" s="25">
        <f t="shared" si="1210"/>
        <v>0</v>
      </c>
      <c r="II77" s="25">
        <f t="shared" si="1210"/>
        <v>0</v>
      </c>
      <c r="IJ77" s="25">
        <f t="shared" si="1210"/>
        <v>0</v>
      </c>
      <c r="IK77" s="25">
        <f t="shared" si="1210"/>
        <v>0</v>
      </c>
      <c r="IL77" s="25">
        <f t="shared" si="1210"/>
        <v>0</v>
      </c>
      <c r="IM77" s="25">
        <f t="shared" si="1210"/>
        <v>0</v>
      </c>
      <c r="IN77" s="25">
        <f>SUM(IB77:IM77)</f>
        <v>0</v>
      </c>
      <c r="IO77" s="25">
        <f t="shared" ref="IO77:IZ77" si="1211">+IO58-IO76</f>
        <v>0</v>
      </c>
      <c r="IP77" s="25">
        <f t="shared" si="1211"/>
        <v>0</v>
      </c>
      <c r="IQ77" s="25">
        <f t="shared" si="1211"/>
        <v>0</v>
      </c>
      <c r="IR77" s="25">
        <f t="shared" si="1211"/>
        <v>0</v>
      </c>
      <c r="IS77" s="25">
        <f t="shared" si="1211"/>
        <v>0</v>
      </c>
      <c r="IT77" s="25">
        <f t="shared" si="1211"/>
        <v>0</v>
      </c>
      <c r="IU77" s="25">
        <f t="shared" si="1211"/>
        <v>0</v>
      </c>
      <c r="IV77" s="25">
        <f t="shared" si="1211"/>
        <v>0</v>
      </c>
      <c r="IW77" s="25">
        <f t="shared" si="1211"/>
        <v>0</v>
      </c>
      <c r="IX77" s="25">
        <f t="shared" si="1211"/>
        <v>0</v>
      </c>
      <c r="IY77" s="25">
        <f t="shared" si="1211"/>
        <v>0</v>
      </c>
      <c r="IZ77" s="25">
        <f t="shared" si="1211"/>
        <v>0</v>
      </c>
      <c r="JA77" s="25">
        <f>SUM(IO77:IZ77)</f>
        <v>0</v>
      </c>
      <c r="JB77" s="25">
        <f t="shared" ref="JB77:JM77" si="1212">+JB58-JB76</f>
        <v>0</v>
      </c>
      <c r="JC77" s="25">
        <f t="shared" si="1212"/>
        <v>0</v>
      </c>
      <c r="JD77" s="25">
        <f t="shared" si="1212"/>
        <v>0</v>
      </c>
      <c r="JE77" s="25">
        <f t="shared" si="1212"/>
        <v>0</v>
      </c>
      <c r="JF77" s="25">
        <f t="shared" si="1212"/>
        <v>0</v>
      </c>
      <c r="JG77" s="25">
        <f t="shared" si="1212"/>
        <v>0</v>
      </c>
      <c r="JH77" s="25">
        <f t="shared" si="1212"/>
        <v>0</v>
      </c>
      <c r="JI77" s="25">
        <f t="shared" si="1212"/>
        <v>0</v>
      </c>
      <c r="JJ77" s="25">
        <f t="shared" si="1212"/>
        <v>0</v>
      </c>
      <c r="JK77" s="25">
        <f t="shared" si="1212"/>
        <v>0</v>
      </c>
      <c r="JL77" s="25">
        <f t="shared" si="1212"/>
        <v>0</v>
      </c>
      <c r="JM77" s="25">
        <f t="shared" si="1212"/>
        <v>0</v>
      </c>
      <c r="JN77" s="25">
        <f>SUM(JB77:JM77)</f>
        <v>0</v>
      </c>
      <c r="JO77" s="25">
        <f t="shared" ref="JO77:JZ77" si="1213">+JO58-JO76</f>
        <v>0</v>
      </c>
      <c r="JP77" s="25">
        <f t="shared" si="1213"/>
        <v>0</v>
      </c>
      <c r="JQ77" s="25">
        <f t="shared" si="1213"/>
        <v>0</v>
      </c>
      <c r="JR77" s="25">
        <f t="shared" si="1213"/>
        <v>0</v>
      </c>
      <c r="JS77" s="25">
        <f t="shared" si="1213"/>
        <v>0</v>
      </c>
      <c r="JT77" s="25">
        <f t="shared" si="1213"/>
        <v>0</v>
      </c>
      <c r="JU77" s="25">
        <f t="shared" si="1213"/>
        <v>0</v>
      </c>
      <c r="JV77" s="25">
        <f t="shared" si="1213"/>
        <v>0</v>
      </c>
      <c r="JW77" s="25">
        <f t="shared" si="1213"/>
        <v>0</v>
      </c>
      <c r="JX77" s="25">
        <f t="shared" si="1213"/>
        <v>0</v>
      </c>
      <c r="JY77" s="25">
        <f t="shared" si="1213"/>
        <v>0</v>
      </c>
      <c r="JZ77" s="25">
        <f t="shared" si="1213"/>
        <v>0</v>
      </c>
      <c r="KA77" s="25">
        <f>SUM(JO77:JZ77)</f>
        <v>0</v>
      </c>
      <c r="KB77" s="25">
        <f t="shared" ref="KB77:KM77" si="1214">+KB58-KB76</f>
        <v>0</v>
      </c>
      <c r="KC77" s="25">
        <f t="shared" si="1214"/>
        <v>0</v>
      </c>
      <c r="KD77" s="25">
        <f t="shared" si="1214"/>
        <v>0</v>
      </c>
      <c r="KE77" s="25">
        <f t="shared" si="1214"/>
        <v>0</v>
      </c>
      <c r="KF77" s="25">
        <f t="shared" si="1214"/>
        <v>0</v>
      </c>
      <c r="KG77" s="25">
        <f t="shared" si="1214"/>
        <v>0</v>
      </c>
      <c r="KH77" s="25">
        <f t="shared" si="1214"/>
        <v>0</v>
      </c>
      <c r="KI77" s="25">
        <f t="shared" si="1214"/>
        <v>0</v>
      </c>
      <c r="KJ77" s="25">
        <f t="shared" si="1214"/>
        <v>0</v>
      </c>
      <c r="KK77" s="25">
        <f t="shared" si="1214"/>
        <v>0</v>
      </c>
      <c r="KL77" s="25">
        <f t="shared" si="1214"/>
        <v>0</v>
      </c>
      <c r="KM77" s="25">
        <f t="shared" si="1214"/>
        <v>0</v>
      </c>
      <c r="KN77" s="25">
        <f>SUM(KB77:KM77)</f>
        <v>0</v>
      </c>
      <c r="KO77" s="25">
        <f t="shared" ref="KO77:KZ77" si="1215">+KO58-KO76</f>
        <v>0</v>
      </c>
      <c r="KP77" s="25">
        <f t="shared" si="1215"/>
        <v>0</v>
      </c>
      <c r="KQ77" s="25">
        <f t="shared" si="1215"/>
        <v>0</v>
      </c>
      <c r="KR77" s="25">
        <f t="shared" si="1215"/>
        <v>0</v>
      </c>
      <c r="KS77" s="25">
        <f t="shared" si="1215"/>
        <v>0</v>
      </c>
      <c r="KT77" s="25">
        <f t="shared" si="1215"/>
        <v>0</v>
      </c>
      <c r="KU77" s="25">
        <f t="shared" si="1215"/>
        <v>0</v>
      </c>
      <c r="KV77" s="25">
        <f t="shared" si="1215"/>
        <v>0</v>
      </c>
      <c r="KW77" s="25">
        <f t="shared" si="1215"/>
        <v>0</v>
      </c>
      <c r="KX77" s="25">
        <f t="shared" si="1215"/>
        <v>0</v>
      </c>
      <c r="KY77" s="25">
        <f t="shared" si="1215"/>
        <v>0</v>
      </c>
      <c r="KZ77" s="25">
        <f t="shared" si="1215"/>
        <v>0</v>
      </c>
      <c r="LA77" s="25">
        <f>SUM(KO77:KZ77)</f>
        <v>0</v>
      </c>
      <c r="LB77" s="25">
        <f t="shared" ref="LB77:LM77" si="1216">+LB58-LB76</f>
        <v>0</v>
      </c>
      <c r="LC77" s="25">
        <f t="shared" si="1216"/>
        <v>0</v>
      </c>
      <c r="LD77" s="25">
        <f t="shared" si="1216"/>
        <v>0</v>
      </c>
      <c r="LE77" s="25">
        <f t="shared" si="1216"/>
        <v>0</v>
      </c>
      <c r="LF77" s="25">
        <f t="shared" si="1216"/>
        <v>0</v>
      </c>
      <c r="LG77" s="25">
        <f t="shared" si="1216"/>
        <v>0</v>
      </c>
      <c r="LH77" s="25">
        <f t="shared" si="1216"/>
        <v>0</v>
      </c>
      <c r="LI77" s="25">
        <f t="shared" si="1216"/>
        <v>0</v>
      </c>
      <c r="LJ77" s="25">
        <f t="shared" si="1216"/>
        <v>0</v>
      </c>
      <c r="LK77" s="25">
        <f t="shared" si="1216"/>
        <v>0</v>
      </c>
      <c r="LL77" s="25">
        <f t="shared" si="1216"/>
        <v>0</v>
      </c>
      <c r="LM77" s="25">
        <f t="shared" si="1216"/>
        <v>0</v>
      </c>
      <c r="LN77" s="25">
        <f>SUM(LB77:LM77)</f>
        <v>0</v>
      </c>
    </row>
    <row r="80" spans="1:326" s="9" customFormat="1">
      <c r="A80" s="9" t="s">
        <v>362</v>
      </c>
      <c r="AN80" s="36"/>
      <c r="BA80" s="36">
        <f>SUM(BA23,BN23,CA23,CN23,DA23,DN23,EA23,EN23,FA23,FN23,GA23,GN23)</f>
        <v>-2384635.4166666679</v>
      </c>
      <c r="BN80" s="36">
        <f>SUM(BN23,CA23,CN23,DA23,DN23,EA23,EN23,FA23,FN23,GA23,GN23)</f>
        <v>-2136363.6363636372</v>
      </c>
      <c r="CA80" s="36">
        <f>SUM(CA23,CN23,DA23,DN23,EA23,EN23,FA23,FN23,GA23,GN23)</f>
        <v>-1894090.9090909099</v>
      </c>
      <c r="CN80" s="36">
        <f>SUM(CN23,DA23,DN23,EA23,EN23,FA23,FN23,GA23,GN23)</f>
        <v>-1658181.8181818186</v>
      </c>
      <c r="DA80" s="36">
        <f>SUM(DA23,DN23,EA23,EN23,FA23,FN23,GA23,GN23)</f>
        <v>-1428636.363636364</v>
      </c>
      <c r="DN80" s="36">
        <f>SUM(DN23,EA23,EN23,FA23,FN23,GA23,GN23)</f>
        <v>-1205454.5454545459</v>
      </c>
      <c r="EA80" s="36">
        <f>SUM(EA23,EN23,FA23,FN23,GA23,GN23)</f>
        <v>-988636.36363636423</v>
      </c>
      <c r="EN80" s="36">
        <f>SUM(EN23,FA23,FN23,GA23,GN23)</f>
        <v>-778181.8181818187</v>
      </c>
      <c r="FA80" s="36">
        <f>SUM(FA23,FN23,GA23,GN23)</f>
        <v>-574090.90909090952</v>
      </c>
      <c r="FN80" s="36">
        <f>SUM(FN23,GA23,GN23)</f>
        <v>-376363.6363636367</v>
      </c>
      <c r="GA80" s="36">
        <f>SUM(GA23,GN23)</f>
        <v>-185000.00000000017</v>
      </c>
      <c r="GN80" s="36">
        <f>GN23</f>
        <v>-9.7206793725490566E-11</v>
      </c>
    </row>
    <row r="81" spans="14:196">
      <c r="N81" s="15"/>
      <c r="AA81" s="257"/>
      <c r="AH81" s="15"/>
    </row>
    <row r="82" spans="14:196">
      <c r="N82" s="15"/>
      <c r="AA82" s="257"/>
      <c r="AG82" s="15"/>
      <c r="AH82" s="15"/>
    </row>
    <row r="83" spans="14:196">
      <c r="N83" s="15"/>
      <c r="AA83" s="257"/>
      <c r="AG83" s="15"/>
      <c r="AH83" s="15"/>
    </row>
    <row r="84" spans="14:196">
      <c r="N84" s="15"/>
      <c r="AA84" s="257"/>
      <c r="AG84" s="15"/>
      <c r="AH84" s="15"/>
      <c r="GN84" s="15"/>
    </row>
    <row r="85" spans="14:196">
      <c r="AG85" s="15"/>
      <c r="GN85" s="15"/>
    </row>
    <row r="86" spans="14:196">
      <c r="GN86" s="15"/>
    </row>
    <row r="87" spans="14:196">
      <c r="AG87" s="15"/>
      <c r="AH87" s="15"/>
      <c r="GN87" s="15"/>
    </row>
    <row r="88" spans="14:196">
      <c r="GN88" s="15"/>
    </row>
    <row r="90" spans="14:196">
      <c r="AG90" s="15"/>
      <c r="AH90" s="15"/>
    </row>
  </sheetData>
  <hyperlinks>
    <hyperlink ref="A1" location="'Valdymo darbalaukis'!A1" display="Atgal į valdymo darbalaukį"/>
  </hyperlinks>
  <pageMargins left="0.7" right="0.7" top="0.75" bottom="0.75" header="0.3" footer="0.3"/>
  <pageSetup paperSize="9" orientation="portrait" r:id="rId1"/>
  <ignoredErrors>
    <ignoredError sqref="KO36:KP37 LA35:LA37 LN36 N23:FN23 HB18:LA18 GA23:LA27 AN33:KN37 N35:AA37 N45:AZ50 N55:GN55 AN59:GN63 AN76:KN77 LA76:LA77 N40:GN40 N25:FN25 N24:P24 R24:FN24 N56:BX56 CA56:FZ56 N27:FN27 N26:AG26 AI26:FN26 N42:AZ43 N41:AT41 AU41:AZ41 FH45:FM50 FH42:FM43 FH41:FM41 EU41:EZ41 EU42:EZ43 EU45:EZ50 EH41:EM41 EH42:EM43 EH45:EM50 DU41:DZ41 DU42:DZ43 DU45:DZ50 DH41:DM41 DH42:DM43 DH45:DM50 CU41:CZ41 CU42:CZ43 CU45:CZ50 CH41:CM41 CH42:CM43 CH45:CM50 BU41:BZ41 BU42:BZ43 BU45:BZ50 BH41:BM41 BH42:BM43 BH45:BM50 BA41:BG41 BA45:BG50 BN45:BT50 BA44:FA44 BA42:BG43 BN42:BT43 BN41:BT41 CA45:CG50 CA42:CG43 CA41:CG41 CN45:CT50 CN42:CT43 CN41:CT41 DA45:DG50 DA42:DG43 DA41:DG41 DN45:DT50 DN42:DT43 DN41:DT41 EA45:EG50 EA42:EG43 EA41:EG41 EN45:ET50 EN42:ET43 EN41:ET41 FA45:FA50 FA42:FA43 FA41 GH41:GM41 GH42:GM43 GH45:GM50 FU41:FZ41 FU42:FZ43 FU45:FZ50 FN41:FT41 FN45:FT50 GA45:GG50 FN44:GN44 FN42:FT43 GA42:GG43 GA41:GG41 GN45:GN50 GN42:GN43 GN41 GB56:GN56"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64FAA37B167D2347AC94F2ECEA0F2E47" ma:contentTypeVersion="11" ma:contentTypeDescription="Kurkite naują dokumentą." ma:contentTypeScope="" ma:versionID="8a93725e9662d23a1cd49d6127051010">
  <xsd:schema xmlns:xsd="http://www.w3.org/2001/XMLSchema" xmlns:xs="http://www.w3.org/2001/XMLSchema" xmlns:p="http://schemas.microsoft.com/office/2006/metadata/properties" xmlns:ns2="1584551b-85ac-472a-8f74-331a7dc18bda" xmlns:ns3="56dd30b7-8497-48ee-bf19-80587a07d05f" targetNamespace="http://schemas.microsoft.com/office/2006/metadata/properties" ma:root="true" ma:fieldsID="a294023ed7e078625db56b0fe6b44e1a" ns2:_="" ns3:_="">
    <xsd:import namespace="1584551b-85ac-472a-8f74-331a7dc18bda"/>
    <xsd:import namespace="56dd30b7-8497-48ee-bf19-80587a07d0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4551b-85ac-472a-8f74-331a7dc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dd30b7-8497-48ee-bf19-80587a07d05f" elementFormDefault="qualified">
    <xsd:import namespace="http://schemas.microsoft.com/office/2006/documentManagement/types"/>
    <xsd:import namespace="http://schemas.microsoft.com/office/infopath/2007/PartnerControls"/>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60093E-2E97-4D6D-8F87-5DDCDF5DC4A1}">
  <ds:schemaRefs>
    <ds:schemaRef ds:uri="1584551b-85ac-472a-8f74-331a7dc18bda"/>
    <ds:schemaRef ds:uri="56dd30b7-8497-48ee-bf19-80587a07d05f"/>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0493973-E2CB-404C-A308-B842EDDE2C0D}">
  <ds:schemaRefs>
    <ds:schemaRef ds:uri="http://schemas.microsoft.com/sharepoint/v3/contenttype/forms"/>
  </ds:schemaRefs>
</ds:datastoreItem>
</file>

<file path=customXml/itemProps3.xml><?xml version="1.0" encoding="utf-8"?>
<ds:datastoreItem xmlns:ds="http://schemas.openxmlformats.org/officeDocument/2006/customXml" ds:itemID="{CF2FC992-3574-4EDC-A157-A4E8FDA16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4551b-85ac-472a-8f74-331a7dc18bda"/>
    <ds:schemaRef ds:uri="56dd30b7-8497-48ee-bf19-80587a07d0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Valdymo darbalaukis</vt:lpstr>
      <vt:lpstr>Instrukcija</vt:lpstr>
      <vt:lpstr>Bazinės prielaidos</vt:lpstr>
      <vt:lpstr>Mokestinių reik.atitikimas</vt:lpstr>
      <vt:lpstr>Indeksacija</vt:lpstr>
      <vt:lpstr>Dalyvio prielaidos</vt:lpstr>
      <vt:lpstr>Metinis atlyginimas</vt:lpstr>
      <vt:lpstr>27 VAS skaičiavimai</vt:lpstr>
      <vt:lpstr>Investuotojas ir Finansuotojas</vt:lpstr>
      <vt:lpstr>Finansinės ataskaitos</vt:lpstr>
      <vt:lpstr>Infrastruk. sukūrimo sąnaudos</vt:lpstr>
      <vt:lpstr>Ilgalaikio turto apskaita</vt:lpstr>
      <vt:lpstr>Pelno mokesčio apskaičiavimas</vt:lpstr>
      <vt:lpstr>Investuotojo grąža</vt:lpstr>
      <vt:lpstr>Rezultatai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l.jasiukevicius@cpva.lt</dc:creator>
  <cp:lastModifiedBy>Loreta Juškaitė-Pečul</cp:lastModifiedBy>
  <cp:lastPrinted>2019-01-31T12:15:03Z</cp:lastPrinted>
  <dcterms:created xsi:type="dcterms:W3CDTF">2015-04-09T17:28:22Z</dcterms:created>
  <dcterms:modified xsi:type="dcterms:W3CDTF">2021-03-09T13:09:49Z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0x01010064FAA37B167D2347AC94F2ECEA0F2E47</vt:lpwstr>
  </property>
</Properties>
</file>